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403ED4AE-9402-4E40-8C34-FA904863F5A6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7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5" l="1"/>
  <c r="D19" i="35"/>
  <c r="D16" i="35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H53" i="15"/>
  <c r="I53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F29" i="15" s="1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F24" i="15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I382" i="36" s="1"/>
  <c r="CE91" i="24"/>
  <c r="I381" i="36" s="1"/>
  <c r="CE90" i="24"/>
  <c r="D612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E32" i="31" s="1"/>
  <c r="AF89" i="24"/>
  <c r="AE89" i="24"/>
  <c r="AD89" i="24"/>
  <c r="AE29" i="31" s="1"/>
  <c r="AC89" i="24"/>
  <c r="AB89" i="24"/>
  <c r="AA89" i="24"/>
  <c r="Z89" i="24"/>
  <c r="Y89" i="24"/>
  <c r="AE24" i="31" s="1"/>
  <c r="X89" i="24"/>
  <c r="W89" i="24"/>
  <c r="V89" i="24"/>
  <c r="AE21" i="31" s="1"/>
  <c r="U89" i="24"/>
  <c r="T89" i="24"/>
  <c r="S89" i="24"/>
  <c r="R89" i="24"/>
  <c r="Q89" i="24"/>
  <c r="C90" i="36" s="1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D371" i="36" s="1"/>
  <c r="CB69" i="24"/>
  <c r="CA69" i="24"/>
  <c r="BZ69" i="24"/>
  <c r="O77" i="31" s="1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O57" i="31" s="1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C83" i="36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J367" i="36" s="1"/>
  <c r="CE64" i="24"/>
  <c r="CE63" i="24"/>
  <c r="I365" i="36" s="1"/>
  <c r="J365" i="36" s="1"/>
  <c r="CE61" i="24"/>
  <c r="I363" i="36" s="1"/>
  <c r="CE60" i="24"/>
  <c r="H612" i="24" s="1"/>
  <c r="B53" i="24"/>
  <c r="CE51" i="24"/>
  <c r="B49" i="24"/>
  <c r="CC48" i="24"/>
  <c r="CC62" i="24" s="1"/>
  <c r="CA48" i="24"/>
  <c r="CA62" i="24" s="1"/>
  <c r="BZ48" i="24"/>
  <c r="BZ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H64" i="15" l="1"/>
  <c r="I64" i="15" s="1"/>
  <c r="J368" i="36"/>
  <c r="F17" i="15"/>
  <c r="H46" i="15"/>
  <c r="I46" i="15" s="1"/>
  <c r="F22" i="15"/>
  <c r="F45" i="15"/>
  <c r="F50" i="15"/>
  <c r="J363" i="36"/>
  <c r="F48" i="15"/>
  <c r="F41" i="15"/>
  <c r="F27" i="15"/>
  <c r="F33" i="15"/>
  <c r="F20" i="15"/>
  <c r="H44" i="15"/>
  <c r="I44" i="15" s="1"/>
  <c r="F18" i="15"/>
  <c r="F28" i="15"/>
  <c r="F49" i="15"/>
  <c r="F63" i="15"/>
  <c r="F34" i="15"/>
  <c r="J372" i="36"/>
  <c r="H52" i="15"/>
  <c r="I52" i="15" s="1"/>
  <c r="H54" i="15"/>
  <c r="I54" i="15" s="1"/>
  <c r="E166" i="8"/>
  <c r="J370" i="36"/>
  <c r="J377" i="36"/>
  <c r="F26" i="15"/>
  <c r="D308" i="24"/>
  <c r="C50" i="8" s="1"/>
  <c r="O80" i="31"/>
  <c r="BW48" i="24"/>
  <c r="BW62" i="24" s="1"/>
  <c r="BX48" i="24"/>
  <c r="BX62" i="24" s="1"/>
  <c r="BY48" i="24"/>
  <c r="BY62" i="24" s="1"/>
  <c r="CB48" i="24"/>
  <c r="CB62" i="24" s="1"/>
  <c r="H79" i="31" s="1"/>
  <c r="CD48" i="24"/>
  <c r="F37" i="15"/>
  <c r="F43" i="15"/>
  <c r="H51" i="15"/>
  <c r="I51" i="15" s="1"/>
  <c r="F16" i="15"/>
  <c r="F35" i="15"/>
  <c r="H47" i="15"/>
  <c r="I47" i="15" s="1"/>
  <c r="H55" i="15"/>
  <c r="I55" i="15" s="1"/>
  <c r="D383" i="24"/>
  <c r="C137" i="8" s="1"/>
  <c r="F38" i="15"/>
  <c r="H57" i="15"/>
  <c r="I57" i="15" s="1"/>
  <c r="H339" i="36"/>
  <c r="H59" i="15"/>
  <c r="I59" i="15" s="1"/>
  <c r="F15" i="15"/>
  <c r="F19" i="15"/>
  <c r="F21" i="15"/>
  <c r="F23" i="15"/>
  <c r="F25" i="15"/>
  <c r="F36" i="15"/>
  <c r="I122" i="36"/>
  <c r="D341" i="24"/>
  <c r="C87" i="8" s="1"/>
  <c r="L612" i="24"/>
  <c r="F30" i="15"/>
  <c r="F39" i="15"/>
  <c r="D352" i="24"/>
  <c r="C103" i="8" s="1"/>
  <c r="H56" i="15"/>
  <c r="I56" i="15" s="1"/>
  <c r="H58" i="15"/>
  <c r="I58" i="15" s="1"/>
  <c r="H3" i="31"/>
  <c r="D12" i="36"/>
  <c r="H11" i="31"/>
  <c r="E44" i="36"/>
  <c r="H19" i="31"/>
  <c r="F76" i="36"/>
  <c r="H27" i="31"/>
  <c r="G108" i="36"/>
  <c r="H35" i="31"/>
  <c r="H140" i="36"/>
  <c r="H43" i="31"/>
  <c r="I172" i="36"/>
  <c r="H51" i="31"/>
  <c r="C236" i="36"/>
  <c r="H59" i="31"/>
  <c r="D268" i="36"/>
  <c r="H67" i="31"/>
  <c r="E300" i="36"/>
  <c r="H75" i="31"/>
  <c r="F332" i="36"/>
  <c r="E373" i="36"/>
  <c r="C94" i="15"/>
  <c r="G94" i="15" s="1"/>
  <c r="H26" i="31"/>
  <c r="F108" i="36"/>
  <c r="H50" i="31"/>
  <c r="I204" i="36"/>
  <c r="H52" i="31"/>
  <c r="D236" i="36"/>
  <c r="O14" i="31"/>
  <c r="H51" i="36"/>
  <c r="O46" i="31"/>
  <c r="E211" i="36"/>
  <c r="O70" i="31"/>
  <c r="H307" i="36"/>
  <c r="H6" i="31"/>
  <c r="G12" i="36"/>
  <c r="H22" i="31"/>
  <c r="I76" i="36"/>
  <c r="H38" i="31"/>
  <c r="D172" i="36"/>
  <c r="H54" i="31"/>
  <c r="F236" i="36"/>
  <c r="H70" i="31"/>
  <c r="H300" i="36"/>
  <c r="O7" i="31"/>
  <c r="H19" i="36"/>
  <c r="O15" i="31"/>
  <c r="I51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D12" i="35"/>
  <c r="C113" i="8"/>
  <c r="E380" i="24"/>
  <c r="F69" i="15"/>
  <c r="H9" i="31"/>
  <c r="C44" i="36"/>
  <c r="H25" i="31"/>
  <c r="E108" i="36"/>
  <c r="H41" i="31"/>
  <c r="G172" i="36"/>
  <c r="H57" i="31"/>
  <c r="I236" i="36"/>
  <c r="H73" i="31"/>
  <c r="D332" i="36"/>
  <c r="F309" i="24"/>
  <c r="H21" i="31"/>
  <c r="H76" i="36"/>
  <c r="H69" i="31"/>
  <c r="G300" i="36"/>
  <c r="O17" i="31"/>
  <c r="D83" i="36"/>
  <c r="O73" i="31"/>
  <c r="D339" i="36"/>
  <c r="H12" i="31"/>
  <c r="F44" i="36"/>
  <c r="H28" i="31"/>
  <c r="H108" i="36"/>
  <c r="H44" i="31"/>
  <c r="C204" i="36"/>
  <c r="H60" i="31"/>
  <c r="E268" i="36"/>
  <c r="H76" i="31"/>
  <c r="G332" i="36"/>
  <c r="CE69" i="24"/>
  <c r="I371" i="36" s="1"/>
  <c r="J371" i="36" s="1"/>
  <c r="AE9" i="31"/>
  <c r="C58" i="36"/>
  <c r="AE17" i="31"/>
  <c r="D90" i="36"/>
  <c r="AE25" i="31"/>
  <c r="E122" i="36"/>
  <c r="AE33" i="31"/>
  <c r="F154" i="36"/>
  <c r="AE41" i="31"/>
  <c r="G186" i="36"/>
  <c r="C74" i="8"/>
  <c r="D350" i="24"/>
  <c r="H2" i="31"/>
  <c r="C12" i="36"/>
  <c r="H34" i="31"/>
  <c r="G140" i="36"/>
  <c r="H74" i="31"/>
  <c r="E332" i="36"/>
  <c r="H20" i="31"/>
  <c r="G76" i="36"/>
  <c r="H68" i="31"/>
  <c r="F300" i="36"/>
  <c r="O38" i="31"/>
  <c r="D179" i="36"/>
  <c r="H13" i="31"/>
  <c r="G44" i="36"/>
  <c r="H37" i="31"/>
  <c r="C172" i="36"/>
  <c r="H61" i="31"/>
  <c r="F268" i="36"/>
  <c r="O9" i="31"/>
  <c r="C51" i="36"/>
  <c r="D367" i="24"/>
  <c r="H7" i="31"/>
  <c r="H12" i="36"/>
  <c r="H15" i="31"/>
  <c r="I44" i="36"/>
  <c r="H23" i="31"/>
  <c r="C108" i="36"/>
  <c r="H31" i="31"/>
  <c r="D140" i="36"/>
  <c r="H39" i="31"/>
  <c r="E172" i="36"/>
  <c r="H47" i="31"/>
  <c r="F204" i="36"/>
  <c r="H55" i="31"/>
  <c r="G236" i="36"/>
  <c r="H63" i="31"/>
  <c r="H268" i="36"/>
  <c r="H71" i="31"/>
  <c r="I300" i="36"/>
  <c r="H14" i="31"/>
  <c r="H44" i="36"/>
  <c r="H30" i="31"/>
  <c r="C140" i="36"/>
  <c r="H46" i="31"/>
  <c r="E204" i="36"/>
  <c r="H62" i="31"/>
  <c r="G268" i="36"/>
  <c r="H78" i="31"/>
  <c r="I332" i="36"/>
  <c r="CE89" i="24"/>
  <c r="CF91" i="24"/>
  <c r="G612" i="24"/>
  <c r="H10" i="31"/>
  <c r="D44" i="36"/>
  <c r="H42" i="31"/>
  <c r="H172" i="36"/>
  <c r="H66" i="31"/>
  <c r="D300" i="36"/>
  <c r="H4" i="31"/>
  <c r="E12" i="36"/>
  <c r="H36" i="31"/>
  <c r="I140" i="36"/>
  <c r="O6" i="31"/>
  <c r="G19" i="36"/>
  <c r="O30" i="31"/>
  <c r="C147" i="36"/>
  <c r="F243" i="36"/>
  <c r="O54" i="31"/>
  <c r="O78" i="31"/>
  <c r="I339" i="36"/>
  <c r="H5" i="31"/>
  <c r="F12" i="36"/>
  <c r="H29" i="31"/>
  <c r="I108" i="36"/>
  <c r="H45" i="31"/>
  <c r="D204" i="36"/>
  <c r="H77" i="31"/>
  <c r="H332" i="36"/>
  <c r="O25" i="31"/>
  <c r="E115" i="36"/>
  <c r="O41" i="31"/>
  <c r="G179" i="36"/>
  <c r="O49" i="31"/>
  <c r="H211" i="36"/>
  <c r="E371" i="36"/>
  <c r="C615" i="24"/>
  <c r="D258" i="24"/>
  <c r="H8" i="31"/>
  <c r="I12" i="36"/>
  <c r="H16" i="31"/>
  <c r="C76" i="36"/>
  <c r="H24" i="31"/>
  <c r="D108" i="36"/>
  <c r="H32" i="31"/>
  <c r="E140" i="36"/>
  <c r="H40" i="31"/>
  <c r="F172" i="36"/>
  <c r="H48" i="31"/>
  <c r="G204" i="36"/>
  <c r="H56" i="31"/>
  <c r="H236" i="36"/>
  <c r="H64" i="31"/>
  <c r="I268" i="36"/>
  <c r="H72" i="31"/>
  <c r="C332" i="36"/>
  <c r="H80" i="31"/>
  <c r="D364" i="36"/>
  <c r="H17" i="31"/>
  <c r="D76" i="36"/>
  <c r="H33" i="31"/>
  <c r="F140" i="36"/>
  <c r="H49" i="31"/>
  <c r="H204" i="36"/>
  <c r="H65" i="31"/>
  <c r="C300" i="36"/>
  <c r="CE62" i="24"/>
  <c r="I364" i="36" s="1"/>
  <c r="J364" i="36" s="1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E275" i="36"/>
  <c r="O60" i="31"/>
  <c r="O68" i="31"/>
  <c r="F307" i="36"/>
  <c r="G339" i="36"/>
  <c r="O76" i="31"/>
  <c r="AE3" i="31"/>
  <c r="D26" i="36"/>
  <c r="AE11" i="31"/>
  <c r="E58" i="36"/>
  <c r="AE19" i="31"/>
  <c r="F90" i="36"/>
  <c r="AE27" i="31"/>
  <c r="G122" i="36"/>
  <c r="AE35" i="31"/>
  <c r="H154" i="36"/>
  <c r="AE43" i="31"/>
  <c r="I186" i="36"/>
  <c r="E233" i="24"/>
  <c r="F32" i="6" s="1"/>
  <c r="J612" i="24"/>
  <c r="H18" i="31"/>
  <c r="E76" i="36"/>
  <c r="H58" i="31"/>
  <c r="C268" i="36"/>
  <c r="I366" i="36"/>
  <c r="J366" i="36" s="1"/>
  <c r="F612" i="24"/>
  <c r="O22" i="31"/>
  <c r="I83" i="36"/>
  <c r="O62" i="31"/>
  <c r="G275" i="36"/>
  <c r="H53" i="31"/>
  <c r="E236" i="36"/>
  <c r="O33" i="31"/>
  <c r="F147" i="36"/>
  <c r="O65" i="31"/>
  <c r="C307" i="36"/>
  <c r="I380" i="36"/>
  <c r="CF90" i="24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F7" i="6"/>
  <c r="E220" i="24"/>
  <c r="CP2" i="30"/>
  <c r="D416" i="24"/>
  <c r="I243" i="36"/>
  <c r="O8" i="31"/>
  <c r="I19" i="36"/>
  <c r="O24" i="31"/>
  <c r="D115" i="36"/>
  <c r="E147" i="36"/>
  <c r="O32" i="31"/>
  <c r="O40" i="31"/>
  <c r="F179" i="36"/>
  <c r="G211" i="36"/>
  <c r="O48" i="31"/>
  <c r="O56" i="31"/>
  <c r="H243" i="36"/>
  <c r="I275" i="36"/>
  <c r="O64" i="31"/>
  <c r="O72" i="31"/>
  <c r="C339" i="36"/>
  <c r="AE5" i="31"/>
  <c r="F26" i="36"/>
  <c r="AE13" i="31"/>
  <c r="G58" i="36"/>
  <c r="AE37" i="31"/>
  <c r="C186" i="36"/>
  <c r="AE45" i="31"/>
  <c r="D218" i="36"/>
  <c r="G10" i="4"/>
  <c r="H90" i="36"/>
  <c r="C19" i="36"/>
  <c r="O2" i="31"/>
  <c r="O10" i="31"/>
  <c r="D51" i="36"/>
  <c r="E83" i="36"/>
  <c r="O18" i="31"/>
  <c r="O26" i="31"/>
  <c r="F115" i="36"/>
  <c r="O34" i="31"/>
  <c r="G147" i="36"/>
  <c r="O42" i="31"/>
  <c r="H179" i="36"/>
  <c r="O50" i="31"/>
  <c r="I211" i="36"/>
  <c r="O58" i="31"/>
  <c r="C275" i="36"/>
  <c r="D307" i="36"/>
  <c r="O66" i="31"/>
  <c r="E339" i="36"/>
  <c r="O74" i="31"/>
  <c r="AE7" i="31"/>
  <c r="H26" i="36"/>
  <c r="AE15" i="31"/>
  <c r="I58" i="36"/>
  <c r="AE23" i="31"/>
  <c r="C122" i="36"/>
  <c r="AE31" i="31"/>
  <c r="D154" i="36"/>
  <c r="AE39" i="31"/>
  <c r="E186" i="36"/>
  <c r="AE47" i="31"/>
  <c r="F218" i="36"/>
  <c r="DF2" i="30"/>
  <c r="C170" i="8"/>
  <c r="BK2" i="30"/>
  <c r="I362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O75" i="31"/>
  <c r="F339" i="36"/>
  <c r="I26" i="36"/>
  <c r="AE8" i="31"/>
  <c r="AE40" i="31"/>
  <c r="F186" i="36"/>
  <c r="CF2" i="38"/>
  <c r="D5" i="7"/>
  <c r="F420" i="24"/>
  <c r="I612" i="24"/>
  <c r="E154" i="36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1" i="31"/>
  <c r="F275" i="36"/>
  <c r="O69" i="31"/>
  <c r="G307" i="36"/>
  <c r="AE2" i="31"/>
  <c r="C26" i="36"/>
  <c r="AE10" i="31"/>
  <c r="D58" i="36"/>
  <c r="AE18" i="31"/>
  <c r="E90" i="36"/>
  <c r="AE26" i="31"/>
  <c r="F122" i="36"/>
  <c r="AE34" i="31"/>
  <c r="G154" i="36"/>
  <c r="AE42" i="31"/>
  <c r="H186" i="36"/>
  <c r="E19" i="4"/>
  <c r="G19" i="4"/>
  <c r="G28" i="4"/>
  <c r="D122" i="36"/>
  <c r="O16" i="31"/>
  <c r="AE16" i="31"/>
  <c r="C648" i="34"/>
  <c r="M716" i="34" s="1"/>
  <c r="C715" i="34"/>
  <c r="D615" i="34"/>
  <c r="C364" i="36" l="1"/>
  <c r="CE48" i="24"/>
  <c r="BZ52" i="24"/>
  <c r="BZ67" i="24" s="1"/>
  <c r="BZ85" i="24" s="1"/>
  <c r="BR52" i="24"/>
  <c r="BR67" i="24" s="1"/>
  <c r="BR85" i="24" s="1"/>
  <c r="BJ52" i="24"/>
  <c r="BJ67" i="24" s="1"/>
  <c r="BJ85" i="24" s="1"/>
  <c r="BB52" i="24"/>
  <c r="BB67" i="24" s="1"/>
  <c r="BB85" i="24" s="1"/>
  <c r="AT52" i="24"/>
  <c r="AT67" i="24" s="1"/>
  <c r="AT85" i="24" s="1"/>
  <c r="AL52" i="24"/>
  <c r="AL67" i="24" s="1"/>
  <c r="AL85" i="24" s="1"/>
  <c r="C50" i="15" s="1"/>
  <c r="AD52" i="24"/>
  <c r="AD67" i="24" s="1"/>
  <c r="AD85" i="24" s="1"/>
  <c r="V52" i="24"/>
  <c r="V67" i="24" s="1"/>
  <c r="V85" i="24" s="1"/>
  <c r="H85" i="36" s="1"/>
  <c r="N52" i="24"/>
  <c r="N67" i="24" s="1"/>
  <c r="N85" i="24" s="1"/>
  <c r="F52" i="24"/>
  <c r="F67" i="24" s="1"/>
  <c r="F85" i="24" s="1"/>
  <c r="BH52" i="24"/>
  <c r="BH67" i="24" s="1"/>
  <c r="BH85" i="24" s="1"/>
  <c r="AJ52" i="24"/>
  <c r="AJ67" i="24" s="1"/>
  <c r="AJ85" i="24" s="1"/>
  <c r="T52" i="24"/>
  <c r="T67" i="24" s="1"/>
  <c r="T85" i="24" s="1"/>
  <c r="D52" i="24"/>
  <c r="D67" i="24" s="1"/>
  <c r="D85" i="24" s="1"/>
  <c r="D21" i="36" s="1"/>
  <c r="AY52" i="24"/>
  <c r="AY67" i="24" s="1"/>
  <c r="AY85" i="24" s="1"/>
  <c r="S52" i="24"/>
  <c r="S67" i="24" s="1"/>
  <c r="S85" i="24" s="1"/>
  <c r="C31" i="15" s="1"/>
  <c r="G31" i="15" s="1"/>
  <c r="C52" i="24"/>
  <c r="CA52" i="24"/>
  <c r="CA67" i="24" s="1"/>
  <c r="CA85" i="24" s="1"/>
  <c r="I341" i="36" s="1"/>
  <c r="AU52" i="24"/>
  <c r="AU67" i="24" s="1"/>
  <c r="AU85" i="24" s="1"/>
  <c r="AE52" i="24"/>
  <c r="AE67" i="24" s="1"/>
  <c r="AE85" i="24" s="1"/>
  <c r="O52" i="24"/>
  <c r="O67" i="24" s="1"/>
  <c r="O85" i="24" s="1"/>
  <c r="BY52" i="24"/>
  <c r="BY67" i="24" s="1"/>
  <c r="BY85" i="24" s="1"/>
  <c r="G341" i="36" s="1"/>
  <c r="BQ52" i="24"/>
  <c r="BQ67" i="24" s="1"/>
  <c r="BQ85" i="24" s="1"/>
  <c r="BI52" i="24"/>
  <c r="BI67" i="24" s="1"/>
  <c r="BI85" i="24" s="1"/>
  <c r="E277" i="36" s="1"/>
  <c r="BA52" i="24"/>
  <c r="BA67" i="24" s="1"/>
  <c r="BA85" i="24" s="1"/>
  <c r="AS52" i="24"/>
  <c r="AS67" i="24" s="1"/>
  <c r="AS85" i="24" s="1"/>
  <c r="AK52" i="24"/>
  <c r="AK67" i="24" s="1"/>
  <c r="AK85" i="24" s="1"/>
  <c r="I149" i="36" s="1"/>
  <c r="AC52" i="24"/>
  <c r="AC67" i="24" s="1"/>
  <c r="AC85" i="24" s="1"/>
  <c r="U52" i="24"/>
  <c r="U67" i="24" s="1"/>
  <c r="U85" i="24" s="1"/>
  <c r="M52" i="24"/>
  <c r="M67" i="24" s="1"/>
  <c r="M85" i="24" s="1"/>
  <c r="F53" i="36" s="1"/>
  <c r="E52" i="24"/>
  <c r="E67" i="24" s="1"/>
  <c r="E85" i="24" s="1"/>
  <c r="BP52" i="24"/>
  <c r="BP67" i="24" s="1"/>
  <c r="BP85" i="24" s="1"/>
  <c r="E309" i="36" s="1"/>
  <c r="AZ52" i="24"/>
  <c r="AZ67" i="24" s="1"/>
  <c r="AZ85" i="24" s="1"/>
  <c r="AR52" i="24"/>
  <c r="AR67" i="24" s="1"/>
  <c r="AR85" i="24" s="1"/>
  <c r="AB52" i="24"/>
  <c r="AB67" i="24" s="1"/>
  <c r="AB85" i="24" s="1"/>
  <c r="L52" i="24"/>
  <c r="L67" i="24" s="1"/>
  <c r="L85" i="24" s="1"/>
  <c r="BW52" i="24"/>
  <c r="BW67" i="24" s="1"/>
  <c r="BW85" i="24" s="1"/>
  <c r="BO52" i="24"/>
  <c r="BO67" i="24" s="1"/>
  <c r="BO85" i="24" s="1"/>
  <c r="C627" i="24" s="1"/>
  <c r="BG52" i="24"/>
  <c r="BG67" i="24" s="1"/>
  <c r="BG85" i="24" s="1"/>
  <c r="AQ52" i="24"/>
  <c r="AQ67" i="24" s="1"/>
  <c r="AQ85" i="24" s="1"/>
  <c r="C708" i="24" s="1"/>
  <c r="AI52" i="24"/>
  <c r="AI67" i="24" s="1"/>
  <c r="AI85" i="24" s="1"/>
  <c r="K52" i="24"/>
  <c r="K67" i="24" s="1"/>
  <c r="K85" i="24" s="1"/>
  <c r="BX52" i="24"/>
  <c r="BX67" i="24" s="1"/>
  <c r="BX85" i="24" s="1"/>
  <c r="AA52" i="24"/>
  <c r="AA67" i="24" s="1"/>
  <c r="AA85" i="24" s="1"/>
  <c r="CD52" i="24"/>
  <c r="BV52" i="24"/>
  <c r="BV67" i="24" s="1"/>
  <c r="BV85" i="24" s="1"/>
  <c r="D341" i="36" s="1"/>
  <c r="BN52" i="24"/>
  <c r="BN67" i="24" s="1"/>
  <c r="BN85" i="24" s="1"/>
  <c r="BF52" i="24"/>
  <c r="BF67" i="24" s="1"/>
  <c r="BF85" i="24" s="1"/>
  <c r="C70" i="15" s="1"/>
  <c r="G70" i="15" s="1"/>
  <c r="AX52" i="24"/>
  <c r="AX67" i="24" s="1"/>
  <c r="AX85" i="24" s="1"/>
  <c r="AP52" i="24"/>
  <c r="AP67" i="24" s="1"/>
  <c r="AP85" i="24" s="1"/>
  <c r="AH52" i="24"/>
  <c r="AH67" i="24" s="1"/>
  <c r="AH85" i="24" s="1"/>
  <c r="Z52" i="24"/>
  <c r="Z67" i="24" s="1"/>
  <c r="Z85" i="24" s="1"/>
  <c r="R52" i="24"/>
  <c r="R67" i="24" s="1"/>
  <c r="R85" i="24" s="1"/>
  <c r="J52" i="24"/>
  <c r="J67" i="24" s="1"/>
  <c r="J85" i="24" s="1"/>
  <c r="C53" i="36" s="1"/>
  <c r="AV52" i="24"/>
  <c r="AV67" i="24" s="1"/>
  <c r="AV85" i="24" s="1"/>
  <c r="X52" i="24"/>
  <c r="X67" i="24" s="1"/>
  <c r="X85" i="24" s="1"/>
  <c r="C117" i="36" s="1"/>
  <c r="H52" i="24"/>
  <c r="H67" i="24" s="1"/>
  <c r="H85" i="24" s="1"/>
  <c r="BS52" i="24"/>
  <c r="BS67" i="24" s="1"/>
  <c r="BS85" i="24" s="1"/>
  <c r="BC52" i="24"/>
  <c r="BC67" i="24" s="1"/>
  <c r="BC85" i="24" s="1"/>
  <c r="AM52" i="24"/>
  <c r="AM67" i="24" s="1"/>
  <c r="AM85" i="24" s="1"/>
  <c r="W52" i="24"/>
  <c r="W67" i="24" s="1"/>
  <c r="W85" i="24" s="1"/>
  <c r="G52" i="24"/>
  <c r="G67" i="24" s="1"/>
  <c r="G85" i="24" s="1"/>
  <c r="C672" i="24" s="1"/>
  <c r="CC52" i="24"/>
  <c r="CC67" i="24" s="1"/>
  <c r="CC85" i="24" s="1"/>
  <c r="BU52" i="24"/>
  <c r="BU67" i="24" s="1"/>
  <c r="BU85" i="24" s="1"/>
  <c r="C641" i="24" s="1"/>
  <c r="BM52" i="24"/>
  <c r="BM67" i="24" s="1"/>
  <c r="BM85" i="24" s="1"/>
  <c r="I277" i="36" s="1"/>
  <c r="BE52" i="24"/>
  <c r="BE67" i="24" s="1"/>
  <c r="BE85" i="24" s="1"/>
  <c r="AW52" i="24"/>
  <c r="AW67" i="24" s="1"/>
  <c r="AW85" i="24" s="1"/>
  <c r="AO52" i="24"/>
  <c r="AO67" i="24" s="1"/>
  <c r="AO85" i="24" s="1"/>
  <c r="AG52" i="24"/>
  <c r="AG67" i="24" s="1"/>
  <c r="AG85" i="24" s="1"/>
  <c r="Y52" i="24"/>
  <c r="Y67" i="24" s="1"/>
  <c r="Y85" i="24" s="1"/>
  <c r="D117" i="36" s="1"/>
  <c r="Q52" i="24"/>
  <c r="Q67" i="24" s="1"/>
  <c r="Q85" i="24" s="1"/>
  <c r="C29" i="15" s="1"/>
  <c r="I52" i="24"/>
  <c r="I67" i="24" s="1"/>
  <c r="I85" i="24" s="1"/>
  <c r="C21" i="15" s="1"/>
  <c r="G21" i="15" s="1"/>
  <c r="BD52" i="24"/>
  <c r="BD67" i="24" s="1"/>
  <c r="BD85" i="24" s="1"/>
  <c r="C68" i="15" s="1"/>
  <c r="G68" i="15" s="1"/>
  <c r="AN52" i="24"/>
  <c r="AN67" i="24" s="1"/>
  <c r="AN85" i="24" s="1"/>
  <c r="AF52" i="24"/>
  <c r="AF67" i="24" s="1"/>
  <c r="AF85" i="24" s="1"/>
  <c r="P52" i="24"/>
  <c r="P67" i="24" s="1"/>
  <c r="P85" i="24" s="1"/>
  <c r="BK52" i="24"/>
  <c r="BK67" i="24" s="1"/>
  <c r="BK85" i="24" s="1"/>
  <c r="CB52" i="24"/>
  <c r="CB67" i="24" s="1"/>
  <c r="CB85" i="24" s="1"/>
  <c r="C622" i="24" s="1"/>
  <c r="BT52" i="24"/>
  <c r="BT67" i="24" s="1"/>
  <c r="BT85" i="24" s="1"/>
  <c r="BL52" i="24"/>
  <c r="BL67" i="24" s="1"/>
  <c r="BL85" i="24" s="1"/>
  <c r="C637" i="24" s="1"/>
  <c r="C49" i="15"/>
  <c r="C647" i="24"/>
  <c r="C91" i="15"/>
  <c r="G91" i="15" s="1"/>
  <c r="D213" i="36"/>
  <c r="C58" i="15"/>
  <c r="G58" i="15" s="1"/>
  <c r="C711" i="24"/>
  <c r="H53" i="36"/>
  <c r="C27" i="15"/>
  <c r="C680" i="24"/>
  <c r="H309" i="36"/>
  <c r="C83" i="15"/>
  <c r="G83" i="15" s="1"/>
  <c r="C639" i="24"/>
  <c r="C309" i="36"/>
  <c r="C78" i="15"/>
  <c r="G78" i="15" s="1"/>
  <c r="C619" i="24"/>
  <c r="E213" i="36"/>
  <c r="C712" i="24"/>
  <c r="C59" i="15"/>
  <c r="G59" i="15" s="1"/>
  <c r="F245" i="36"/>
  <c r="C633" i="24"/>
  <c r="C67" i="15"/>
  <c r="G67" i="15" s="1"/>
  <c r="G309" i="36"/>
  <c r="C626" i="24"/>
  <c r="C82" i="15"/>
  <c r="G82" i="15" s="1"/>
  <c r="H213" i="36"/>
  <c r="C62" i="15"/>
  <c r="C616" i="24"/>
  <c r="H149" i="36"/>
  <c r="C48" i="15"/>
  <c r="C701" i="24"/>
  <c r="D149" i="36"/>
  <c r="C44" i="15"/>
  <c r="G44" i="15" s="1"/>
  <c r="C697" i="24"/>
  <c r="I378" i="36"/>
  <c r="K612" i="24"/>
  <c r="C61" i="15"/>
  <c r="C631" i="24"/>
  <c r="G213" i="36"/>
  <c r="H21" i="36"/>
  <c r="C673" i="24"/>
  <c r="C20" i="15"/>
  <c r="G20" i="15" s="1"/>
  <c r="D277" i="36"/>
  <c r="C636" i="24"/>
  <c r="C72" i="15"/>
  <c r="G72" i="15" s="1"/>
  <c r="E245" i="36"/>
  <c r="C66" i="15"/>
  <c r="G66" i="15" s="1"/>
  <c r="C632" i="24"/>
  <c r="D181" i="36"/>
  <c r="C51" i="15"/>
  <c r="G51" i="15" s="1"/>
  <c r="C704" i="24"/>
  <c r="F149" i="36"/>
  <c r="C46" i="15"/>
  <c r="G46" i="15" s="1"/>
  <c r="C699" i="24"/>
  <c r="I213" i="36"/>
  <c r="C63" i="15"/>
  <c r="C625" i="24"/>
  <c r="F341" i="36"/>
  <c r="C644" i="24"/>
  <c r="C88" i="15"/>
  <c r="G88" i="15" s="1"/>
  <c r="C683" i="24"/>
  <c r="D85" i="36"/>
  <c r="C30" i="15"/>
  <c r="G30" i="15" s="1"/>
  <c r="G181" i="36"/>
  <c r="C54" i="15"/>
  <c r="G54" i="15" s="1"/>
  <c r="C707" i="24"/>
  <c r="D373" i="36"/>
  <c r="C93" i="15"/>
  <c r="G93" i="15" s="1"/>
  <c r="C620" i="24"/>
  <c r="C85" i="36"/>
  <c r="C682" i="24"/>
  <c r="G85" i="36"/>
  <c r="C33" i="15"/>
  <c r="C686" i="24"/>
  <c r="I309" i="36"/>
  <c r="C84" i="15"/>
  <c r="G84" i="15" s="1"/>
  <c r="C640" i="24"/>
  <c r="F309" i="36"/>
  <c r="C81" i="15"/>
  <c r="G81" i="15" s="1"/>
  <c r="C623" i="24"/>
  <c r="F213" i="36"/>
  <c r="C60" i="15"/>
  <c r="C713" i="24"/>
  <c r="D716" i="34"/>
  <c r="D707" i="34"/>
  <c r="D699" i="34"/>
  <c r="D691" i="34"/>
  <c r="D712" i="34"/>
  <c r="D704" i="34"/>
  <c r="D696" i="34"/>
  <c r="D688" i="34"/>
  <c r="D709" i="34"/>
  <c r="D701" i="34"/>
  <c r="D706" i="34"/>
  <c r="D698" i="34"/>
  <c r="D690" i="34"/>
  <c r="D711" i="34"/>
  <c r="D703" i="34"/>
  <c r="D695" i="34"/>
  <c r="D687" i="34"/>
  <c r="D708" i="34"/>
  <c r="D700" i="34"/>
  <c r="D692" i="34"/>
  <c r="D702" i="34"/>
  <c r="D694" i="34"/>
  <c r="D689" i="34"/>
  <c r="D685" i="34"/>
  <c r="D677" i="34"/>
  <c r="D669" i="34"/>
  <c r="D627" i="34"/>
  <c r="D713" i="34"/>
  <c r="D682" i="34"/>
  <c r="D674" i="34"/>
  <c r="D623" i="34"/>
  <c r="D619" i="34"/>
  <c r="D697" i="34"/>
  <c r="D679" i="34"/>
  <c r="D671" i="34"/>
  <c r="D625" i="34"/>
  <c r="D684" i="34"/>
  <c r="D676" i="34"/>
  <c r="D668" i="34"/>
  <c r="D628" i="34"/>
  <c r="D622" i="34"/>
  <c r="D618" i="34"/>
  <c r="D710" i="34"/>
  <c r="D686" i="34"/>
  <c r="D678" i="34"/>
  <c r="D670" i="34"/>
  <c r="D624" i="34"/>
  <c r="D647" i="34"/>
  <c r="D645" i="34"/>
  <c r="D629" i="34"/>
  <c r="D693" i="34"/>
  <c r="D683" i="34"/>
  <c r="D675" i="34"/>
  <c r="D643" i="34"/>
  <c r="D641" i="34"/>
  <c r="D639" i="34"/>
  <c r="D637" i="34"/>
  <c r="D635" i="34"/>
  <c r="D633" i="34"/>
  <c r="D631" i="34"/>
  <c r="D626" i="34"/>
  <c r="D617" i="34"/>
  <c r="D705" i="34"/>
  <c r="D680" i="34"/>
  <c r="D672" i="34"/>
  <c r="D621" i="34"/>
  <c r="D616" i="34"/>
  <c r="D681" i="34"/>
  <c r="D673" i="34"/>
  <c r="D646" i="34"/>
  <c r="D634" i="34"/>
  <c r="D644" i="34"/>
  <c r="D638" i="34"/>
  <c r="D632" i="34"/>
  <c r="D642" i="34"/>
  <c r="D636" i="34"/>
  <c r="D620" i="34"/>
  <c r="D630" i="34"/>
  <c r="D640" i="34"/>
  <c r="G117" i="36"/>
  <c r="C40" i="15"/>
  <c r="G40" i="15" s="1"/>
  <c r="C693" i="24"/>
  <c r="F16" i="6"/>
  <c r="F234" i="24"/>
  <c r="C213" i="36"/>
  <c r="C57" i="15"/>
  <c r="G57" i="15" s="1"/>
  <c r="C710" i="24"/>
  <c r="C149" i="36"/>
  <c r="C43" i="15"/>
  <c r="C696" i="24"/>
  <c r="E117" i="36"/>
  <c r="C691" i="24"/>
  <c r="C38" i="15"/>
  <c r="H245" i="36"/>
  <c r="C614" i="24"/>
  <c r="C69" i="15"/>
  <c r="H341" i="36"/>
  <c r="C90" i="15"/>
  <c r="G90" i="15" s="1"/>
  <c r="C646" i="24"/>
  <c r="G53" i="36"/>
  <c r="C26" i="15"/>
  <c r="G26" i="15" s="1"/>
  <c r="C679" i="24"/>
  <c r="F117" i="36"/>
  <c r="C39" i="15"/>
  <c r="C692" i="24"/>
  <c r="D245" i="36"/>
  <c r="C65" i="15"/>
  <c r="C630" i="24"/>
  <c r="I85" i="36"/>
  <c r="C35" i="15"/>
  <c r="C688" i="24"/>
  <c r="H117" i="36"/>
  <c r="C41" i="15"/>
  <c r="C694" i="24"/>
  <c r="C277" i="36"/>
  <c r="C71" i="15"/>
  <c r="G71" i="15" s="1"/>
  <c r="C618" i="24"/>
  <c r="E149" i="36"/>
  <c r="C45" i="15"/>
  <c r="C698" i="24"/>
  <c r="F21" i="36"/>
  <c r="C18" i="15"/>
  <c r="G18" i="15" s="1"/>
  <c r="C671" i="24"/>
  <c r="D53" i="36"/>
  <c r="C676" i="24"/>
  <c r="C23" i="15"/>
  <c r="G23" i="15" s="1"/>
  <c r="E181" i="36"/>
  <c r="C52" i="15"/>
  <c r="G52" i="15" s="1"/>
  <c r="C705" i="24"/>
  <c r="G149" i="36"/>
  <c r="C47" i="15"/>
  <c r="G47" i="15" s="1"/>
  <c r="C700" i="24"/>
  <c r="I181" i="36"/>
  <c r="C56" i="15"/>
  <c r="G56" i="15" s="1"/>
  <c r="C709" i="24"/>
  <c r="I53" i="36"/>
  <c r="C681" i="24"/>
  <c r="C28" i="15"/>
  <c r="D26" i="35"/>
  <c r="C167" i="8"/>
  <c r="E414" i="24"/>
  <c r="C53" i="15"/>
  <c r="G53" i="15" s="1"/>
  <c r="C706" i="24"/>
  <c r="F181" i="36"/>
  <c r="I117" i="36"/>
  <c r="C42" i="15"/>
  <c r="C695" i="24"/>
  <c r="D384" i="24"/>
  <c r="C121" i="8"/>
  <c r="E341" i="36"/>
  <c r="C87" i="15"/>
  <c r="G87" i="15" s="1"/>
  <c r="C643" i="24"/>
  <c r="C64" i="15"/>
  <c r="G64" i="15" s="1"/>
  <c r="C245" i="36"/>
  <c r="C628" i="24"/>
  <c r="E53" i="36"/>
  <c r="C677" i="24"/>
  <c r="C24" i="15"/>
  <c r="G24" i="15" s="1"/>
  <c r="F277" i="36"/>
  <c r="C74" i="15"/>
  <c r="G74" i="15" s="1"/>
  <c r="C617" i="24"/>
  <c r="F85" i="36"/>
  <c r="C32" i="15"/>
  <c r="G32" i="15" s="1"/>
  <c r="C685" i="24"/>
  <c r="C675" i="24" l="1"/>
  <c r="C79" i="15"/>
  <c r="G79" i="15" s="1"/>
  <c r="C19" i="15"/>
  <c r="G19" i="15" s="1"/>
  <c r="C645" i="24"/>
  <c r="C89" i="15"/>
  <c r="G89" i="15" s="1"/>
  <c r="C181" i="36"/>
  <c r="C669" i="24"/>
  <c r="C373" i="36"/>
  <c r="D309" i="36"/>
  <c r="G245" i="36"/>
  <c r="C638" i="24"/>
  <c r="C77" i="15"/>
  <c r="G77" i="15" s="1"/>
  <c r="C624" i="24"/>
  <c r="C702" i="24"/>
  <c r="G49" i="15"/>
  <c r="H49" i="15" s="1"/>
  <c r="I49" i="15" s="1"/>
  <c r="C36" i="15"/>
  <c r="G36" i="15" s="1"/>
  <c r="H36" i="15" s="1"/>
  <c r="I36" i="15" s="1"/>
  <c r="C76" i="15"/>
  <c r="G76" i="15" s="1"/>
  <c r="C85" i="15"/>
  <c r="G85" i="15" s="1"/>
  <c r="C80" i="15"/>
  <c r="G80" i="15" s="1"/>
  <c r="H181" i="36"/>
  <c r="C690" i="24"/>
  <c r="G21" i="36"/>
  <c r="C92" i="15"/>
  <c r="G92" i="15" s="1"/>
  <c r="C22" i="15"/>
  <c r="G22" i="15" s="1"/>
  <c r="C37" i="15"/>
  <c r="G37" i="15" s="1"/>
  <c r="H37" i="15" s="1"/>
  <c r="C642" i="24"/>
  <c r="C25" i="15"/>
  <c r="G25" i="15" s="1"/>
  <c r="C16" i="15"/>
  <c r="G16" i="15" s="1"/>
  <c r="C86" i="15"/>
  <c r="G86" i="15" s="1"/>
  <c r="C684" i="24"/>
  <c r="C678" i="24"/>
  <c r="C703" i="24"/>
  <c r="C629" i="24"/>
  <c r="H277" i="36"/>
  <c r="C55" i="15"/>
  <c r="G55" i="15" s="1"/>
  <c r="C634" i="24"/>
  <c r="C621" i="24"/>
  <c r="E85" i="36"/>
  <c r="I245" i="36"/>
  <c r="C670" i="24"/>
  <c r="C17" i="15"/>
  <c r="E21" i="36"/>
  <c r="C689" i="24"/>
  <c r="C73" i="15"/>
  <c r="G73" i="15" s="1"/>
  <c r="C687" i="24"/>
  <c r="C635" i="24"/>
  <c r="C75" i="15"/>
  <c r="G75" i="15" s="1"/>
  <c r="G277" i="36"/>
  <c r="C34" i="15"/>
  <c r="H34" i="15" s="1"/>
  <c r="I34" i="15" s="1"/>
  <c r="C674" i="24"/>
  <c r="I21" i="36"/>
  <c r="C341" i="36"/>
  <c r="M72" i="31"/>
  <c r="C337" i="36"/>
  <c r="M21" i="31"/>
  <c r="H81" i="36"/>
  <c r="I305" i="36"/>
  <c r="M71" i="31"/>
  <c r="M16" i="31"/>
  <c r="C81" i="36"/>
  <c r="M80" i="31"/>
  <c r="D369" i="36"/>
  <c r="F209" i="36"/>
  <c r="M47" i="31"/>
  <c r="M65" i="31"/>
  <c r="C305" i="36"/>
  <c r="C273" i="36"/>
  <c r="M58" i="31"/>
  <c r="E17" i="36"/>
  <c r="M4" i="31"/>
  <c r="F305" i="36"/>
  <c r="M68" i="31"/>
  <c r="M50" i="31"/>
  <c r="I209" i="36"/>
  <c r="M29" i="31"/>
  <c r="I113" i="36"/>
  <c r="C113" i="36"/>
  <c r="M23" i="31"/>
  <c r="M79" i="31"/>
  <c r="C369" i="36"/>
  <c r="D113" i="36"/>
  <c r="M24" i="31"/>
  <c r="M6" i="31"/>
  <c r="G17" i="36"/>
  <c r="C49" i="36"/>
  <c r="M9" i="31"/>
  <c r="D337" i="36"/>
  <c r="M73" i="31"/>
  <c r="M66" i="31"/>
  <c r="D305" i="36"/>
  <c r="M12" i="31"/>
  <c r="F49" i="36"/>
  <c r="M76" i="31"/>
  <c r="G337" i="36"/>
  <c r="M3" i="31"/>
  <c r="D17" i="36"/>
  <c r="M37" i="31"/>
  <c r="C177" i="36"/>
  <c r="M60" i="31"/>
  <c r="E273" i="36"/>
  <c r="M62" i="31"/>
  <c r="G273" i="36"/>
  <c r="M32" i="31"/>
  <c r="E145" i="36"/>
  <c r="I81" i="36"/>
  <c r="M22" i="31"/>
  <c r="M17" i="31"/>
  <c r="D81" i="36"/>
  <c r="M74" i="31"/>
  <c r="E337" i="36"/>
  <c r="M20" i="31"/>
  <c r="G81" i="36"/>
  <c r="M14" i="31"/>
  <c r="H49" i="36"/>
  <c r="F81" i="36"/>
  <c r="M19" i="31"/>
  <c r="M45" i="31"/>
  <c r="D209" i="36"/>
  <c r="M57" i="31"/>
  <c r="I241" i="36"/>
  <c r="M15" i="31"/>
  <c r="I49" i="36"/>
  <c r="M40" i="31"/>
  <c r="F177" i="36"/>
  <c r="M38" i="31"/>
  <c r="D177" i="36"/>
  <c r="M25" i="31"/>
  <c r="E113" i="36"/>
  <c r="F113" i="36"/>
  <c r="M26" i="31"/>
  <c r="M11" i="31"/>
  <c r="E49" i="36"/>
  <c r="M28" i="31"/>
  <c r="H113" i="36"/>
  <c r="M30" i="31"/>
  <c r="C145" i="36"/>
  <c r="M35" i="31"/>
  <c r="H145" i="36"/>
  <c r="M53" i="31"/>
  <c r="E241" i="36"/>
  <c r="M63" i="31"/>
  <c r="H273" i="36"/>
  <c r="M18" i="31"/>
  <c r="E81" i="36"/>
  <c r="M31" i="31"/>
  <c r="D145" i="36"/>
  <c r="M48" i="31"/>
  <c r="G209" i="36"/>
  <c r="F241" i="36"/>
  <c r="M54" i="31"/>
  <c r="M33" i="31"/>
  <c r="F145" i="36"/>
  <c r="M75" i="31"/>
  <c r="F337" i="36"/>
  <c r="M27" i="31"/>
  <c r="G113" i="36"/>
  <c r="I145" i="36"/>
  <c r="M36" i="31"/>
  <c r="M46" i="31"/>
  <c r="E209" i="36"/>
  <c r="M59" i="31"/>
  <c r="D273" i="36"/>
  <c r="M61" i="31"/>
  <c r="F273" i="36"/>
  <c r="M8" i="31"/>
  <c r="I17" i="36"/>
  <c r="M42" i="31"/>
  <c r="H177" i="36"/>
  <c r="M39" i="31"/>
  <c r="E177" i="36"/>
  <c r="H241" i="36"/>
  <c r="M56" i="31"/>
  <c r="M70" i="31"/>
  <c r="H305" i="36"/>
  <c r="G177" i="36"/>
  <c r="M41" i="31"/>
  <c r="M10" i="31"/>
  <c r="D49" i="36"/>
  <c r="M43" i="31"/>
  <c r="I177" i="36"/>
  <c r="M44" i="31"/>
  <c r="C209" i="36"/>
  <c r="M78" i="31"/>
  <c r="I337" i="36"/>
  <c r="M5" i="31"/>
  <c r="F17" i="36"/>
  <c r="M69" i="31"/>
  <c r="G305" i="36"/>
  <c r="M67" i="31"/>
  <c r="E305" i="36"/>
  <c r="M55" i="31"/>
  <c r="G241" i="36"/>
  <c r="M64" i="31"/>
  <c r="I273" i="36"/>
  <c r="M7" i="31"/>
  <c r="H17" i="36"/>
  <c r="M49" i="31"/>
  <c r="H209" i="36"/>
  <c r="M34" i="31"/>
  <c r="G145" i="36"/>
  <c r="C241" i="36"/>
  <c r="M51" i="31"/>
  <c r="M52" i="31"/>
  <c r="D241" i="36"/>
  <c r="C67" i="24"/>
  <c r="C85" i="24" s="1"/>
  <c r="CE52" i="24"/>
  <c r="G49" i="36"/>
  <c r="M13" i="31"/>
  <c r="M77" i="31"/>
  <c r="H337" i="36"/>
  <c r="G42" i="15"/>
  <c r="H42" i="15" s="1"/>
  <c r="G27" i="15"/>
  <c r="H27" i="15" s="1"/>
  <c r="I27" i="15" s="1"/>
  <c r="G35" i="15"/>
  <c r="H35" i="15" s="1"/>
  <c r="I35" i="15" s="1"/>
  <c r="G50" i="15"/>
  <c r="H50" i="15" s="1"/>
  <c r="I50" i="15" s="1"/>
  <c r="G28" i="15"/>
  <c r="H28" i="15" s="1"/>
  <c r="I28" i="15" s="1"/>
  <c r="G63" i="15"/>
  <c r="H63" i="15" s="1"/>
  <c r="I63" i="15" s="1"/>
  <c r="C138" i="8"/>
  <c r="D417" i="24"/>
  <c r="G45" i="15"/>
  <c r="H45" i="15" s="1"/>
  <c r="I45" i="15" s="1"/>
  <c r="G43" i="15"/>
  <c r="H43" i="15" s="1"/>
  <c r="G41" i="15"/>
  <c r="H41" i="15" s="1"/>
  <c r="I41" i="15" s="1"/>
  <c r="G69" i="15"/>
  <c r="H69" i="15" s="1"/>
  <c r="I69" i="15" s="1"/>
  <c r="G33" i="15"/>
  <c r="H33" i="15" s="1"/>
  <c r="I33" i="15" s="1"/>
  <c r="D715" i="34"/>
  <c r="E623" i="34"/>
  <c r="H65" i="15"/>
  <c r="I65" i="15" s="1"/>
  <c r="G65" i="15"/>
  <c r="D615" i="24"/>
  <c r="E612" i="34"/>
  <c r="G29" i="15"/>
  <c r="H29" i="15" s="1"/>
  <c r="G39" i="15"/>
  <c r="H39" i="15" s="1"/>
  <c r="I39" i="15" s="1"/>
  <c r="H38" i="15"/>
  <c r="I38" i="15" s="1"/>
  <c r="G38" i="15"/>
  <c r="G48" i="15"/>
  <c r="H48" i="15" s="1"/>
  <c r="I48" i="15" s="1"/>
  <c r="C648" i="24" l="1"/>
  <c r="M716" i="24" s="1"/>
  <c r="G34" i="15"/>
  <c r="C15" i="15"/>
  <c r="CE85" i="24"/>
  <c r="C668" i="24"/>
  <c r="C715" i="24" s="1"/>
  <c r="C21" i="36"/>
  <c r="G17" i="15"/>
  <c r="H17" i="15" s="1"/>
  <c r="I17" i="15" s="1"/>
  <c r="M2" i="31"/>
  <c r="C17" i="36"/>
  <c r="CE67" i="24"/>
  <c r="I369" i="36" s="1"/>
  <c r="J369" i="36" s="1"/>
  <c r="E712" i="34"/>
  <c r="E704" i="34"/>
  <c r="E696" i="34"/>
  <c r="E709" i="34"/>
  <c r="E701" i="34"/>
  <c r="E693" i="34"/>
  <c r="E706" i="34"/>
  <c r="E698" i="34"/>
  <c r="E711" i="34"/>
  <c r="E703" i="34"/>
  <c r="E695" i="34"/>
  <c r="E708" i="34"/>
  <c r="E700" i="34"/>
  <c r="E692" i="34"/>
  <c r="E713" i="34"/>
  <c r="E705" i="34"/>
  <c r="E697" i="34"/>
  <c r="E689" i="34"/>
  <c r="E682" i="34"/>
  <c r="E674" i="34"/>
  <c r="E679" i="34"/>
  <c r="E671" i="34"/>
  <c r="E625" i="34"/>
  <c r="E699" i="34"/>
  <c r="E684" i="34"/>
  <c r="E676" i="34"/>
  <c r="E668" i="34"/>
  <c r="E628" i="34"/>
  <c r="E716" i="34"/>
  <c r="E710" i="34"/>
  <c r="E690" i="34"/>
  <c r="E687" i="34"/>
  <c r="E681" i="34"/>
  <c r="E673" i="34"/>
  <c r="E707" i="34"/>
  <c r="E691" i="34"/>
  <c r="E688" i="34"/>
  <c r="E647" i="34"/>
  <c r="E645" i="34"/>
  <c r="E629" i="34"/>
  <c r="E683" i="34"/>
  <c r="E675" i="34"/>
  <c r="E643" i="34"/>
  <c r="E641" i="34"/>
  <c r="E639" i="34"/>
  <c r="E637" i="34"/>
  <c r="E635" i="34"/>
  <c r="E633" i="34"/>
  <c r="E631" i="34"/>
  <c r="E626" i="34"/>
  <c r="E702" i="34"/>
  <c r="E680" i="34"/>
  <c r="E672" i="34"/>
  <c r="E646" i="34"/>
  <c r="E644" i="34"/>
  <c r="E642" i="34"/>
  <c r="E640" i="34"/>
  <c r="E638" i="34"/>
  <c r="E636" i="34"/>
  <c r="E634" i="34"/>
  <c r="E632" i="34"/>
  <c r="E630" i="34"/>
  <c r="E669" i="34"/>
  <c r="E624" i="34"/>
  <c r="E686" i="34"/>
  <c r="E627" i="34"/>
  <c r="E685" i="34"/>
  <c r="E678" i="34"/>
  <c r="E694" i="34"/>
  <c r="E677" i="34"/>
  <c r="E670" i="34"/>
  <c r="D709" i="24"/>
  <c r="D716" i="24"/>
  <c r="D713" i="24"/>
  <c r="D702" i="24"/>
  <c r="D694" i="24"/>
  <c r="D686" i="24"/>
  <c r="D678" i="24"/>
  <c r="D670" i="24"/>
  <c r="D647" i="24"/>
  <c r="D646" i="24"/>
  <c r="D645" i="24"/>
  <c r="D629" i="24"/>
  <c r="D626" i="24"/>
  <c r="D621" i="24"/>
  <c r="D617" i="24"/>
  <c r="D712" i="24"/>
  <c r="D711" i="24"/>
  <c r="D707" i="24"/>
  <c r="D699" i="24"/>
  <c r="D691" i="24"/>
  <c r="D683" i="24"/>
  <c r="D675" i="24"/>
  <c r="D704" i="24"/>
  <c r="D696" i="24"/>
  <c r="D688" i="24"/>
  <c r="D680" i="24"/>
  <c r="D672" i="24"/>
  <c r="D620" i="24"/>
  <c r="D616" i="24"/>
  <c r="D710" i="24"/>
  <c r="D701" i="24"/>
  <c r="D693" i="24"/>
  <c r="D685" i="24"/>
  <c r="D677" i="24"/>
  <c r="D669" i="24"/>
  <c r="D627" i="24"/>
  <c r="D703" i="24"/>
  <c r="D695" i="24"/>
  <c r="D687" i="24"/>
  <c r="D679" i="24"/>
  <c r="D671" i="24"/>
  <c r="D625" i="24"/>
  <c r="D700" i="24"/>
  <c r="D698" i="24"/>
  <c r="D673" i="24"/>
  <c r="D705" i="24"/>
  <c r="D692" i="24"/>
  <c r="D690" i="24"/>
  <c r="D643" i="24"/>
  <c r="D641" i="24"/>
  <c r="D639" i="24"/>
  <c r="D637" i="24"/>
  <c r="D635" i="24"/>
  <c r="D633" i="24"/>
  <c r="D631" i="24"/>
  <c r="D708" i="24"/>
  <c r="D706" i="24"/>
  <c r="D681" i="24"/>
  <c r="D684" i="24"/>
  <c r="D682" i="24"/>
  <c r="D619" i="24"/>
  <c r="D622" i="24"/>
  <c r="D676" i="24"/>
  <c r="D674" i="24"/>
  <c r="D668" i="24"/>
  <c r="D628" i="24"/>
  <c r="D618" i="24"/>
  <c r="D697" i="24"/>
  <c r="D644" i="24"/>
  <c r="D642" i="24"/>
  <c r="D640" i="24"/>
  <c r="D638" i="24"/>
  <c r="D636" i="24"/>
  <c r="D634" i="24"/>
  <c r="D632" i="24"/>
  <c r="D630" i="24"/>
  <c r="D624" i="24"/>
  <c r="D689" i="24"/>
  <c r="D623" i="24"/>
  <c r="C168" i="8"/>
  <c r="D421" i="24"/>
  <c r="G15" i="15" l="1"/>
  <c r="H15" i="15" s="1"/>
  <c r="I15" i="15" s="1"/>
  <c r="I373" i="36"/>
  <c r="C716" i="24"/>
  <c r="D424" i="24"/>
  <c r="C177" i="8" s="1"/>
  <c r="C172" i="8"/>
  <c r="E715" i="34"/>
  <c r="F624" i="34"/>
  <c r="E612" i="24"/>
  <c r="D715" i="24"/>
  <c r="E623" i="24"/>
  <c r="E712" i="24" l="1"/>
  <c r="E711" i="24"/>
  <c r="E707" i="24"/>
  <c r="E699" i="24"/>
  <c r="E691" i="24"/>
  <c r="E683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713" i="24" s="1"/>
  <c r="E704" i="24"/>
  <c r="E696" i="24"/>
  <c r="E688" i="24"/>
  <c r="E680" i="24"/>
  <c r="E710" i="24"/>
  <c r="E701" i="24"/>
  <c r="E693" i="24"/>
  <c r="E685" i="24"/>
  <c r="E677" i="24"/>
  <c r="E669" i="24"/>
  <c r="E627" i="24"/>
  <c r="E706" i="24"/>
  <c r="E698" i="24"/>
  <c r="E690" i="24"/>
  <c r="E682" i="24"/>
  <c r="E674" i="24"/>
  <c r="E708" i="24"/>
  <c r="E700" i="24"/>
  <c r="E692" i="24"/>
  <c r="E684" i="24"/>
  <c r="E676" i="24"/>
  <c r="E668" i="24"/>
  <c r="E628" i="24"/>
  <c r="E716" i="24"/>
  <c r="E702" i="24"/>
  <c r="E670" i="24"/>
  <c r="E647" i="24"/>
  <c r="E645" i="24"/>
  <c r="E629" i="24"/>
  <c r="E626" i="24"/>
  <c r="E695" i="24"/>
  <c r="E694" i="24"/>
  <c r="E697" i="24"/>
  <c r="E646" i="24"/>
  <c r="E673" i="24"/>
  <c r="E686" i="24"/>
  <c r="E671" i="24"/>
  <c r="E625" i="24"/>
  <c r="E709" i="24"/>
  <c r="E705" i="24"/>
  <c r="E703" i="24"/>
  <c r="E678" i="24"/>
  <c r="E689" i="24"/>
  <c r="E687" i="24"/>
  <c r="E672" i="24"/>
  <c r="E713" i="24"/>
  <c r="E681" i="24"/>
  <c r="E679" i="24"/>
  <c r="F711" i="24"/>
  <c r="F672" i="24"/>
  <c r="F710" i="24"/>
  <c r="F693" i="24"/>
  <c r="F685" i="24"/>
  <c r="F677" i="24"/>
  <c r="F706" i="24"/>
  <c r="F698" i="24"/>
  <c r="F690" i="24"/>
  <c r="F682" i="24"/>
  <c r="F674" i="24"/>
  <c r="F709" i="24"/>
  <c r="F703" i="24"/>
  <c r="F695" i="24"/>
  <c r="F687" i="24"/>
  <c r="F679" i="24"/>
  <c r="F671" i="24"/>
  <c r="F625" i="24"/>
  <c r="F705" i="24"/>
  <c r="F697" i="24"/>
  <c r="F689" i="24"/>
  <c r="F681" i="24"/>
  <c r="F673" i="24"/>
  <c r="F694" i="24"/>
  <c r="F692" i="24"/>
  <c r="F643" i="24"/>
  <c r="F641" i="24"/>
  <c r="F639" i="24"/>
  <c r="F637" i="24"/>
  <c r="F635" i="24"/>
  <c r="F633" i="24"/>
  <c r="F631" i="24"/>
  <c r="F638" i="24"/>
  <c r="F712" i="24"/>
  <c r="F686" i="24"/>
  <c r="F684" i="24"/>
  <c r="F642" i="24"/>
  <c r="F636" i="24"/>
  <c r="F632" i="24"/>
  <c r="F716" i="24"/>
  <c r="F675" i="24"/>
  <c r="F626" i="24"/>
  <c r="F678" i="24"/>
  <c r="F676" i="24"/>
  <c r="F668" i="24"/>
  <c r="F628" i="24"/>
  <c r="F699" i="24"/>
  <c r="F644" i="24"/>
  <c r="F640" i="24"/>
  <c r="F634" i="24"/>
  <c r="F630" i="24"/>
  <c r="F702" i="24"/>
  <c r="F670" i="24"/>
  <c r="F647" i="24"/>
  <c r="F629" i="24"/>
  <c r="F707" i="24"/>
  <c r="F646" i="24"/>
  <c r="F691" i="24"/>
  <c r="F669" i="24"/>
  <c r="F627" i="24"/>
  <c r="F708" i="24"/>
  <c r="F683" i="24"/>
  <c r="F700" i="24"/>
  <c r="F645" i="24"/>
  <c r="F709" i="34"/>
  <c r="F701" i="34"/>
  <c r="F693" i="34"/>
  <c r="F706" i="34"/>
  <c r="F698" i="34"/>
  <c r="F690" i="34"/>
  <c r="F711" i="34"/>
  <c r="F703" i="34"/>
  <c r="F708" i="34"/>
  <c r="F700" i="34"/>
  <c r="F692" i="34"/>
  <c r="F713" i="34"/>
  <c r="F705" i="34"/>
  <c r="F697" i="34"/>
  <c r="F689" i="34"/>
  <c r="F710" i="34"/>
  <c r="F702" i="34"/>
  <c r="F694" i="34"/>
  <c r="F704" i="34"/>
  <c r="F679" i="34"/>
  <c r="F671" i="34"/>
  <c r="F625" i="34"/>
  <c r="F699" i="34"/>
  <c r="F684" i="34"/>
  <c r="F676" i="34"/>
  <c r="F668" i="34"/>
  <c r="F628" i="34"/>
  <c r="F716" i="34"/>
  <c r="F695" i="34"/>
  <c r="F687" i="34"/>
  <c r="F681" i="34"/>
  <c r="F673" i="34"/>
  <c r="F686" i="34"/>
  <c r="F678" i="34"/>
  <c r="F670" i="34"/>
  <c r="F647" i="34"/>
  <c r="F646" i="34"/>
  <c r="F645" i="34"/>
  <c r="F629" i="34"/>
  <c r="F626" i="34"/>
  <c r="F683" i="34"/>
  <c r="F675" i="34"/>
  <c r="F643" i="34"/>
  <c r="F641" i="34"/>
  <c r="F639" i="34"/>
  <c r="F637" i="34"/>
  <c r="F635" i="34"/>
  <c r="F633" i="34"/>
  <c r="F631" i="34"/>
  <c r="F696" i="34"/>
  <c r="F680" i="34"/>
  <c r="F672" i="34"/>
  <c r="F712" i="34"/>
  <c r="F644" i="34"/>
  <c r="F642" i="34"/>
  <c r="F640" i="34"/>
  <c r="F638" i="34"/>
  <c r="F636" i="34"/>
  <c r="F634" i="34"/>
  <c r="F632" i="34"/>
  <c r="F630" i="34"/>
  <c r="F685" i="34"/>
  <c r="F677" i="34"/>
  <c r="F669" i="34"/>
  <c r="F707" i="34"/>
  <c r="F691" i="34"/>
  <c r="F627" i="34"/>
  <c r="F682" i="34"/>
  <c r="F674" i="34"/>
  <c r="F688" i="34"/>
  <c r="F701" i="24" l="1"/>
  <c r="F680" i="24"/>
  <c r="F688" i="24"/>
  <c r="G625" i="24"/>
  <c r="G687" i="24" s="1"/>
  <c r="F696" i="24"/>
  <c r="F704" i="24"/>
  <c r="G708" i="24"/>
  <c r="G706" i="24"/>
  <c r="G691" i="24"/>
  <c r="G680" i="24"/>
  <c r="G642" i="24"/>
  <c r="G683" i="24"/>
  <c r="G645" i="24"/>
  <c r="G675" i="24"/>
  <c r="G631" i="24"/>
  <c r="G710" i="24"/>
  <c r="G698" i="24"/>
  <c r="G679" i="24"/>
  <c r="G716" i="24"/>
  <c r="G712" i="24"/>
  <c r="G701" i="24"/>
  <c r="G690" i="24"/>
  <c r="G671" i="24"/>
  <c r="G702" i="24"/>
  <c r="G629" i="24"/>
  <c r="G638" i="24"/>
  <c r="G635" i="24"/>
  <c r="G693" i="24"/>
  <c r="G682" i="24"/>
  <c r="G700" i="24"/>
  <c r="G694" i="24"/>
  <c r="G626" i="24"/>
  <c r="G643" i="24"/>
  <c r="G639" i="24"/>
  <c r="G636" i="24"/>
  <c r="G673" i="24"/>
  <c r="G686" i="24"/>
  <c r="G634" i="24"/>
  <c r="G685" i="24"/>
  <c r="G674" i="24"/>
  <c r="G692" i="24"/>
  <c r="G637" i="24"/>
  <c r="G677" i="24"/>
  <c r="G709" i="24"/>
  <c r="G684" i="24"/>
  <c r="G678" i="24"/>
  <c r="G696" i="24"/>
  <c r="G633" i="24"/>
  <c r="G699" i="24"/>
  <c r="G632" i="24"/>
  <c r="G670" i="24"/>
  <c r="G707" i="24"/>
  <c r="G630" i="24"/>
  <c r="G688" i="24"/>
  <c r="G644" i="24"/>
  <c r="G669" i="24"/>
  <c r="G703" i="24"/>
  <c r="G676" i="24"/>
  <c r="G641" i="24"/>
  <c r="G697" i="24"/>
  <c r="G647" i="24"/>
  <c r="G713" i="24"/>
  <c r="G627" i="24"/>
  <c r="G695" i="24"/>
  <c r="G668" i="24"/>
  <c r="G705" i="24"/>
  <c r="F715" i="24"/>
  <c r="E715" i="24"/>
  <c r="F715" i="34"/>
  <c r="G625" i="34"/>
  <c r="G646" i="24" l="1"/>
  <c r="G689" i="24"/>
  <c r="G640" i="24"/>
  <c r="G681" i="24"/>
  <c r="G628" i="24"/>
  <c r="H628" i="24" s="1"/>
  <c r="G704" i="24"/>
  <c r="G672" i="24"/>
  <c r="G715" i="24" s="1"/>
  <c r="G711" i="24"/>
  <c r="G706" i="34"/>
  <c r="G698" i="34"/>
  <c r="G690" i="34"/>
  <c r="G711" i="34"/>
  <c r="G703" i="34"/>
  <c r="G695" i="34"/>
  <c r="G687" i="34"/>
  <c r="G708" i="34"/>
  <c r="G700" i="34"/>
  <c r="G713" i="34"/>
  <c r="G705" i="34"/>
  <c r="G697" i="34"/>
  <c r="G689" i="34"/>
  <c r="G710" i="34"/>
  <c r="G702" i="34"/>
  <c r="G694" i="34"/>
  <c r="G686" i="34"/>
  <c r="G716" i="34"/>
  <c r="G707" i="34"/>
  <c r="G699" i="34"/>
  <c r="G691" i="34"/>
  <c r="G684" i="34"/>
  <c r="G676" i="34"/>
  <c r="G668" i="34"/>
  <c r="G628" i="34"/>
  <c r="G692" i="34"/>
  <c r="G681" i="34"/>
  <c r="G673" i="34"/>
  <c r="G678" i="34"/>
  <c r="G670" i="34"/>
  <c r="G647" i="34"/>
  <c r="G646" i="34"/>
  <c r="G645" i="34"/>
  <c r="G629" i="34"/>
  <c r="G626" i="34"/>
  <c r="G712" i="34"/>
  <c r="G701" i="34"/>
  <c r="G688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96" i="34"/>
  <c r="G693" i="34"/>
  <c r="G680" i="34"/>
  <c r="G679" i="34"/>
  <c r="G672" i="34"/>
  <c r="G671" i="34"/>
  <c r="G709" i="34"/>
  <c r="G685" i="34"/>
  <c r="G677" i="34"/>
  <c r="G669" i="34"/>
  <c r="G627" i="34"/>
  <c r="G682" i="34"/>
  <c r="G674" i="34"/>
  <c r="G704" i="34"/>
  <c r="H670" i="24" l="1"/>
  <c r="H647" i="24"/>
  <c r="H645" i="24"/>
  <c r="H629" i="24"/>
  <c r="H685" i="24"/>
  <c r="H671" i="24"/>
  <c r="H631" i="24"/>
  <c r="H630" i="24"/>
  <c r="H715" i="24" s="1"/>
  <c r="H672" i="24"/>
  <c r="H638" i="24"/>
  <c r="H690" i="24"/>
  <c r="H682" i="24"/>
  <c r="H674" i="24"/>
  <c r="H709" i="24"/>
  <c r="H713" i="24"/>
  <c r="H710" i="24"/>
  <c r="H704" i="24"/>
  <c r="H696" i="24"/>
  <c r="H646" i="24"/>
  <c r="H679" i="24"/>
  <c r="H683" i="24"/>
  <c r="H700" i="24"/>
  <c r="H692" i="24"/>
  <c r="H684" i="24"/>
  <c r="H676" i="24"/>
  <c r="H703" i="24"/>
  <c r="H716" i="24"/>
  <c r="H694" i="24"/>
  <c r="H702" i="24"/>
  <c r="H677" i="24"/>
  <c r="H711" i="24"/>
  <c r="H689" i="24"/>
  <c r="H681" i="24"/>
  <c r="H673" i="24"/>
  <c r="H712" i="24"/>
  <c r="H668" i="24"/>
  <c r="H695" i="24"/>
  <c r="H706" i="24"/>
  <c r="H698" i="24"/>
  <c r="H632" i="24"/>
  <c r="H675" i="24"/>
  <c r="H644" i="24"/>
  <c r="H643" i="24"/>
  <c r="H642" i="24"/>
  <c r="H707" i="24"/>
  <c r="H708" i="24"/>
  <c r="H687" i="24"/>
  <c r="H701" i="24"/>
  <c r="H639" i="24"/>
  <c r="H637" i="24"/>
  <c r="H636" i="24"/>
  <c r="H635" i="24"/>
  <c r="H634" i="24"/>
  <c r="H641" i="24"/>
  <c r="H699" i="24"/>
  <c r="H705" i="24"/>
  <c r="H697" i="24"/>
  <c r="H693" i="24"/>
  <c r="H688" i="24"/>
  <c r="H686" i="24"/>
  <c r="H669" i="24"/>
  <c r="H680" i="24"/>
  <c r="H633" i="24"/>
  <c r="H640" i="24"/>
  <c r="H691" i="24"/>
  <c r="H678" i="24"/>
  <c r="I629" i="24"/>
  <c r="G715" i="34"/>
  <c r="H628" i="34"/>
  <c r="I710" i="24" l="1"/>
  <c r="I700" i="24"/>
  <c r="I681" i="24"/>
  <c r="I646" i="24"/>
  <c r="I672" i="24"/>
  <c r="I699" i="24"/>
  <c r="I632" i="24"/>
  <c r="I716" i="24"/>
  <c r="I631" i="24"/>
  <c r="I712" i="24"/>
  <c r="I692" i="24"/>
  <c r="I673" i="24"/>
  <c r="I645" i="24"/>
  <c r="I690" i="24"/>
  <c r="I674" i="24"/>
  <c r="I630" i="24"/>
  <c r="I706" i="24"/>
  <c r="I709" i="24"/>
  <c r="I684" i="24"/>
  <c r="I702" i="24"/>
  <c r="I713" i="24"/>
  <c r="I685" i="24"/>
  <c r="I644" i="24"/>
  <c r="I683" i="24"/>
  <c r="I643" i="24"/>
  <c r="I703" i="24"/>
  <c r="I676" i="24"/>
  <c r="I694" i="24"/>
  <c r="I711" i="24"/>
  <c r="I707" i="24"/>
  <c r="I642" i="24"/>
  <c r="I693" i="24"/>
  <c r="I641" i="24"/>
  <c r="I695" i="24"/>
  <c r="I708" i="24"/>
  <c r="I686" i="24"/>
  <c r="I704" i="24"/>
  <c r="I682" i="24"/>
  <c r="I640" i="24"/>
  <c r="I691" i="24"/>
  <c r="I639" i="24"/>
  <c r="I687" i="24"/>
  <c r="I705" i="24"/>
  <c r="I678" i="24"/>
  <c r="I696" i="24"/>
  <c r="I668" i="24"/>
  <c r="I638" i="24"/>
  <c r="I669" i="24"/>
  <c r="I637" i="24"/>
  <c r="I679" i="24"/>
  <c r="I697" i="24"/>
  <c r="I670" i="24"/>
  <c r="I688" i="24"/>
  <c r="I698" i="24"/>
  <c r="I636" i="24"/>
  <c r="I677" i="24"/>
  <c r="I635" i="24"/>
  <c r="I671" i="24"/>
  <c r="I689" i="24"/>
  <c r="I647" i="24"/>
  <c r="I680" i="24"/>
  <c r="I701" i="24"/>
  <c r="I634" i="24"/>
  <c r="I675" i="24"/>
  <c r="I633" i="24"/>
  <c r="H711" i="34"/>
  <c r="H703" i="34"/>
  <c r="H695" i="34"/>
  <c r="H708" i="34"/>
  <c r="H700" i="34"/>
  <c r="H692" i="34"/>
  <c r="H713" i="34"/>
  <c r="H705" i="34"/>
  <c r="H710" i="34"/>
  <c r="H702" i="34"/>
  <c r="H694" i="34"/>
  <c r="H716" i="34"/>
  <c r="H707" i="34"/>
  <c r="H699" i="34"/>
  <c r="H691" i="34"/>
  <c r="H712" i="34"/>
  <c r="H704" i="34"/>
  <c r="H696" i="34"/>
  <c r="H688" i="34"/>
  <c r="H681" i="34"/>
  <c r="H673" i="34"/>
  <c r="H706" i="34"/>
  <c r="H697" i="34"/>
  <c r="H687" i="34"/>
  <c r="H678" i="34"/>
  <c r="H670" i="34"/>
  <c r="H647" i="34"/>
  <c r="H646" i="34"/>
  <c r="H645" i="34"/>
  <c r="H629" i="34"/>
  <c r="H701" i="34"/>
  <c r="H690" i="34"/>
  <c r="H686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93" i="34"/>
  <c r="H680" i="34"/>
  <c r="H672" i="34"/>
  <c r="H679" i="34"/>
  <c r="H671" i="34"/>
  <c r="H709" i="34"/>
  <c r="H698" i="34"/>
  <c r="H685" i="34"/>
  <c r="H684" i="34"/>
  <c r="H677" i="34"/>
  <c r="H676" i="34"/>
  <c r="H669" i="34"/>
  <c r="H668" i="34"/>
  <c r="H689" i="34"/>
  <c r="H682" i="34"/>
  <c r="H674" i="34"/>
  <c r="I715" i="24" l="1"/>
  <c r="J630" i="24"/>
  <c r="H715" i="34"/>
  <c r="I629" i="34"/>
  <c r="J692" i="24" l="1"/>
  <c r="J681" i="24"/>
  <c r="J646" i="24"/>
  <c r="J643" i="24"/>
  <c r="J635" i="24"/>
  <c r="J677" i="24"/>
  <c r="J687" i="24"/>
  <c r="J704" i="24"/>
  <c r="J684" i="24"/>
  <c r="J673" i="24"/>
  <c r="J645" i="24"/>
  <c r="J642" i="24"/>
  <c r="J634" i="24"/>
  <c r="J669" i="24"/>
  <c r="J711" i="24"/>
  <c r="J679" i="24"/>
  <c r="J676" i="24"/>
  <c r="J702" i="24"/>
  <c r="J707" i="24"/>
  <c r="J641" i="24"/>
  <c r="J633" i="24"/>
  <c r="J682" i="24"/>
  <c r="J709" i="24"/>
  <c r="J710" i="24"/>
  <c r="J668" i="24"/>
  <c r="J694" i="24"/>
  <c r="J699" i="24"/>
  <c r="J640" i="24"/>
  <c r="J632" i="24"/>
  <c r="J680" i="24"/>
  <c r="J703" i="24"/>
  <c r="J698" i="24"/>
  <c r="J708" i="24"/>
  <c r="J686" i="24"/>
  <c r="J691" i="24"/>
  <c r="J639" i="24"/>
  <c r="J631" i="24"/>
  <c r="J671" i="24"/>
  <c r="J672" i="24"/>
  <c r="J696" i="24"/>
  <c r="J705" i="24"/>
  <c r="J678" i="24"/>
  <c r="J683" i="24"/>
  <c r="J638" i="24"/>
  <c r="J701" i="24"/>
  <c r="J712" i="24"/>
  <c r="J690" i="24"/>
  <c r="J688" i="24"/>
  <c r="J716" i="24"/>
  <c r="J697" i="24"/>
  <c r="J670" i="24"/>
  <c r="J675" i="24"/>
  <c r="J637" i="24"/>
  <c r="J693" i="24"/>
  <c r="J674" i="24"/>
  <c r="J695" i="24"/>
  <c r="J700" i="24"/>
  <c r="J689" i="24"/>
  <c r="J647" i="24"/>
  <c r="L647" i="24" s="1"/>
  <c r="J644" i="24"/>
  <c r="J636" i="24"/>
  <c r="J685" i="24"/>
  <c r="J713" i="24"/>
  <c r="J706" i="24"/>
  <c r="I708" i="34"/>
  <c r="I700" i="34"/>
  <c r="I692" i="34"/>
  <c r="I713" i="34"/>
  <c r="I705" i="34"/>
  <c r="I697" i="34"/>
  <c r="I689" i="34"/>
  <c r="I710" i="34"/>
  <c r="I702" i="34"/>
  <c r="I716" i="34"/>
  <c r="I707" i="34"/>
  <c r="I699" i="34"/>
  <c r="I691" i="34"/>
  <c r="I712" i="34"/>
  <c r="I704" i="34"/>
  <c r="I696" i="34"/>
  <c r="I688" i="34"/>
  <c r="I709" i="34"/>
  <c r="I701" i="34"/>
  <c r="I693" i="34"/>
  <c r="I706" i="34"/>
  <c r="I687" i="34"/>
  <c r="I678" i="34"/>
  <c r="I670" i="34"/>
  <c r="I647" i="34"/>
  <c r="I646" i="34"/>
  <c r="I645" i="34"/>
  <c r="I695" i="34"/>
  <c r="I690" i="34"/>
  <c r="I686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80" i="34"/>
  <c r="I672" i="34"/>
  <c r="I703" i="34"/>
  <c r="I685" i="34"/>
  <c r="I677" i="34"/>
  <c r="I669" i="34"/>
  <c r="I698" i="34"/>
  <c r="I684" i="34"/>
  <c r="I676" i="34"/>
  <c r="I668" i="34"/>
  <c r="I682" i="34"/>
  <c r="I681" i="34"/>
  <c r="I674" i="34"/>
  <c r="I673" i="34"/>
  <c r="I679" i="34"/>
  <c r="I671" i="34"/>
  <c r="I711" i="34"/>
  <c r="I694" i="34"/>
  <c r="K644" i="24" l="1"/>
  <c r="K702" i="24" s="1"/>
  <c r="J715" i="24"/>
  <c r="K672" i="24"/>
  <c r="K668" i="24"/>
  <c r="K695" i="24"/>
  <c r="K712" i="24"/>
  <c r="K694" i="24"/>
  <c r="K716" i="24"/>
  <c r="K710" i="24"/>
  <c r="K677" i="24"/>
  <c r="K693" i="24"/>
  <c r="K708" i="24"/>
  <c r="K686" i="24"/>
  <c r="K713" i="24"/>
  <c r="K706" i="24"/>
  <c r="K709" i="24"/>
  <c r="K669" i="24"/>
  <c r="K705" i="24"/>
  <c r="K678" i="24"/>
  <c r="K711" i="24"/>
  <c r="K698" i="24"/>
  <c r="K703" i="24"/>
  <c r="K679" i="24"/>
  <c r="K697" i="24"/>
  <c r="K707" i="24"/>
  <c r="K704" i="24"/>
  <c r="K690" i="24"/>
  <c r="K701" i="24"/>
  <c r="K687" i="24"/>
  <c r="K689" i="24"/>
  <c r="K699" i="24"/>
  <c r="K696" i="24"/>
  <c r="K682" i="24"/>
  <c r="K676" i="24"/>
  <c r="K685" i="24"/>
  <c r="K681" i="24"/>
  <c r="K691" i="24"/>
  <c r="K688" i="24"/>
  <c r="K674" i="24"/>
  <c r="K692" i="24"/>
  <c r="K670" i="24"/>
  <c r="K673" i="24"/>
  <c r="K683" i="24"/>
  <c r="K680" i="24"/>
  <c r="K684" i="24"/>
  <c r="K671" i="24"/>
  <c r="K700" i="24"/>
  <c r="L707" i="24"/>
  <c r="M707" i="24" s="1"/>
  <c r="G183" i="36" s="1"/>
  <c r="L696" i="24"/>
  <c r="L677" i="24"/>
  <c r="M677" i="24" s="1"/>
  <c r="L674" i="24"/>
  <c r="L710" i="24"/>
  <c r="M710" i="24" s="1"/>
  <c r="C215" i="36" s="1"/>
  <c r="L709" i="24"/>
  <c r="M709" i="24" s="1"/>
  <c r="I183" i="36" s="1"/>
  <c r="L699" i="24"/>
  <c r="L688" i="24"/>
  <c r="L669" i="24"/>
  <c r="M669" i="24" s="1"/>
  <c r="D23" i="36" s="1"/>
  <c r="L705" i="24"/>
  <c r="M705" i="24" s="1"/>
  <c r="E183" i="36" s="1"/>
  <c r="L708" i="24"/>
  <c r="M708" i="24" s="1"/>
  <c r="H183" i="36" s="1"/>
  <c r="L711" i="24"/>
  <c r="M711" i="24" s="1"/>
  <c r="D215" i="36" s="1"/>
  <c r="L691" i="24"/>
  <c r="M691" i="24" s="1"/>
  <c r="L680" i="24"/>
  <c r="M680" i="24" s="1"/>
  <c r="H55" i="36" s="1"/>
  <c r="L703" i="24"/>
  <c r="M703" i="24" s="1"/>
  <c r="C183" i="36" s="1"/>
  <c r="L681" i="24"/>
  <c r="M681" i="24" s="1"/>
  <c r="I55" i="36" s="1"/>
  <c r="L700" i="24"/>
  <c r="L702" i="24"/>
  <c r="L683" i="24"/>
  <c r="M683" i="24" s="1"/>
  <c r="D87" i="36" s="1"/>
  <c r="L672" i="24"/>
  <c r="M672" i="24" s="1"/>
  <c r="G23" i="36" s="1"/>
  <c r="L695" i="24"/>
  <c r="M695" i="24" s="1"/>
  <c r="I119" i="36" s="1"/>
  <c r="L684" i="24"/>
  <c r="M684" i="24" s="1"/>
  <c r="E87" i="36" s="1"/>
  <c r="L698" i="24"/>
  <c r="M698" i="24" s="1"/>
  <c r="E151" i="36" s="1"/>
  <c r="L694" i="24"/>
  <c r="M694" i="24" s="1"/>
  <c r="H119" i="36" s="1"/>
  <c r="L675" i="24"/>
  <c r="L712" i="24"/>
  <c r="L687" i="24"/>
  <c r="M687" i="24" s="1"/>
  <c r="H87" i="36" s="1"/>
  <c r="L668" i="24"/>
  <c r="L673" i="24"/>
  <c r="M673" i="24" s="1"/>
  <c r="H23" i="36" s="1"/>
  <c r="L686" i="24"/>
  <c r="M686" i="24" s="1"/>
  <c r="G87" i="36" s="1"/>
  <c r="L716" i="24"/>
  <c r="L701" i="24"/>
  <c r="M701" i="24" s="1"/>
  <c r="H151" i="36" s="1"/>
  <c r="L679" i="24"/>
  <c r="L697" i="24"/>
  <c r="M697" i="24" s="1"/>
  <c r="D151" i="36" s="1"/>
  <c r="L692" i="24"/>
  <c r="M692" i="24" s="1"/>
  <c r="L678" i="24"/>
  <c r="M678" i="24" s="1"/>
  <c r="L713" i="24"/>
  <c r="L693" i="24"/>
  <c r="M693" i="24" s="1"/>
  <c r="L671" i="24"/>
  <c r="M671" i="24" s="1"/>
  <c r="F23" i="36" s="1"/>
  <c r="L689" i="24"/>
  <c r="L690" i="24"/>
  <c r="M690" i="24" s="1"/>
  <c r="D119" i="36" s="1"/>
  <c r="L670" i="24"/>
  <c r="M670" i="24" s="1"/>
  <c r="E23" i="36" s="1"/>
  <c r="L704" i="24"/>
  <c r="M704" i="24" s="1"/>
  <c r="D183" i="36" s="1"/>
  <c r="L685" i="24"/>
  <c r="M685" i="24" s="1"/>
  <c r="F87" i="36" s="1"/>
  <c r="L676" i="24"/>
  <c r="M676" i="24" s="1"/>
  <c r="D55" i="36" s="1"/>
  <c r="L706" i="24"/>
  <c r="L682" i="24"/>
  <c r="M682" i="24" s="1"/>
  <c r="C87" i="36" s="1"/>
  <c r="I715" i="34"/>
  <c r="J630" i="34"/>
  <c r="M713" i="24" l="1"/>
  <c r="F215" i="36" s="1"/>
  <c r="K675" i="24"/>
  <c r="M712" i="24"/>
  <c r="E215" i="36" s="1"/>
  <c r="M702" i="24"/>
  <c r="I151" i="36" s="1"/>
  <c r="M675" i="24"/>
  <c r="C55" i="36" s="1"/>
  <c r="M689" i="24"/>
  <c r="C119" i="36" s="1"/>
  <c r="M688" i="24"/>
  <c r="I87" i="36" s="1"/>
  <c r="M696" i="24"/>
  <c r="C151" i="36" s="1"/>
  <c r="M699" i="24"/>
  <c r="F151" i="36" s="1"/>
  <c r="M706" i="24"/>
  <c r="F183" i="36" s="1"/>
  <c r="M679" i="24"/>
  <c r="M700" i="24"/>
  <c r="G151" i="36" s="1"/>
  <c r="M674" i="24"/>
  <c r="I23" i="36" s="1"/>
  <c r="G119" i="36"/>
  <c r="G55" i="36"/>
  <c r="E119" i="36"/>
  <c r="E55" i="36"/>
  <c r="K715" i="24"/>
  <c r="L715" i="24"/>
  <c r="M668" i="24"/>
  <c r="F55" i="36"/>
  <c r="F119" i="36"/>
  <c r="J713" i="34"/>
  <c r="J705" i="34"/>
  <c r="J697" i="34"/>
  <c r="J689" i="34"/>
  <c r="J710" i="34"/>
  <c r="J702" i="34"/>
  <c r="J694" i="34"/>
  <c r="J716" i="34"/>
  <c r="J707" i="34"/>
  <c r="J699" i="34"/>
  <c r="J712" i="34"/>
  <c r="J704" i="34"/>
  <c r="J696" i="34"/>
  <c r="J688" i="34"/>
  <c r="J709" i="34"/>
  <c r="J701" i="34"/>
  <c r="J693" i="34"/>
  <c r="J706" i="34"/>
  <c r="J698" i="34"/>
  <c r="J690" i="34"/>
  <c r="J695" i="34"/>
  <c r="J692" i="34"/>
  <c r="J686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0" i="34"/>
  <c r="J672" i="34"/>
  <c r="J708" i="34"/>
  <c r="J703" i="34"/>
  <c r="J685" i="34"/>
  <c r="J677" i="34"/>
  <c r="J669" i="34"/>
  <c r="J682" i="34"/>
  <c r="J674" i="34"/>
  <c r="J684" i="34"/>
  <c r="J676" i="34"/>
  <c r="J668" i="34"/>
  <c r="J687" i="34"/>
  <c r="J681" i="34"/>
  <c r="J673" i="34"/>
  <c r="J646" i="34"/>
  <c r="J711" i="34"/>
  <c r="J679" i="34"/>
  <c r="J691" i="34"/>
  <c r="J671" i="34"/>
  <c r="J678" i="34"/>
  <c r="J700" i="34"/>
  <c r="J647" i="34"/>
  <c r="J670" i="34"/>
  <c r="J645" i="34"/>
  <c r="M715" i="24" l="1"/>
  <c r="C23" i="36"/>
  <c r="J715" i="34"/>
  <c r="L647" i="34"/>
  <c r="K644" i="34"/>
  <c r="K710" i="34" l="1"/>
  <c r="K702" i="34"/>
  <c r="K694" i="34"/>
  <c r="K716" i="34"/>
  <c r="K707" i="34"/>
  <c r="K699" i="34"/>
  <c r="K691" i="34"/>
  <c r="K712" i="34"/>
  <c r="K704" i="34"/>
  <c r="K709" i="34"/>
  <c r="K701" i="34"/>
  <c r="K693" i="34"/>
  <c r="K706" i="34"/>
  <c r="K698" i="34"/>
  <c r="K690" i="34"/>
  <c r="K711" i="34"/>
  <c r="K703" i="34"/>
  <c r="K695" i="34"/>
  <c r="K687" i="34"/>
  <c r="K713" i="34"/>
  <c r="K697" i="34"/>
  <c r="K680" i="34"/>
  <c r="K672" i="34"/>
  <c r="K708" i="34"/>
  <c r="K685" i="34"/>
  <c r="K677" i="34"/>
  <c r="K669" i="34"/>
  <c r="K688" i="34"/>
  <c r="K682" i="34"/>
  <c r="K674" i="34"/>
  <c r="K679" i="34"/>
  <c r="K671" i="34"/>
  <c r="K684" i="34"/>
  <c r="K676" i="34"/>
  <c r="K668" i="34"/>
  <c r="K681" i="34"/>
  <c r="K673" i="34"/>
  <c r="K705" i="34"/>
  <c r="K692" i="34"/>
  <c r="K689" i="34"/>
  <c r="K678" i="34"/>
  <c r="K670" i="34"/>
  <c r="K683" i="34"/>
  <c r="K696" i="34"/>
  <c r="K686" i="34"/>
  <c r="K675" i="34"/>
  <c r="K700" i="34"/>
  <c r="L716" i="34"/>
  <c r="L707" i="34"/>
  <c r="M707" i="34" s="1"/>
  <c r="L699" i="34"/>
  <c r="L691" i="34"/>
  <c r="L712" i="34"/>
  <c r="L704" i="34"/>
  <c r="M704" i="34" s="1"/>
  <c r="L696" i="34"/>
  <c r="M696" i="34" s="1"/>
  <c r="L688" i="34"/>
  <c r="M688" i="34" s="1"/>
  <c r="L709" i="34"/>
  <c r="M709" i="34" s="1"/>
  <c r="L701" i="34"/>
  <c r="M701" i="34" s="1"/>
  <c r="L706" i="34"/>
  <c r="M706" i="34" s="1"/>
  <c r="L698" i="34"/>
  <c r="L690" i="34"/>
  <c r="L711" i="34"/>
  <c r="L703" i="34"/>
  <c r="M703" i="34" s="1"/>
  <c r="L695" i="34"/>
  <c r="M695" i="34" s="1"/>
  <c r="L687" i="34"/>
  <c r="M687" i="34" s="1"/>
  <c r="L708" i="34"/>
  <c r="L700" i="34"/>
  <c r="L692" i="34"/>
  <c r="L685" i="34"/>
  <c r="M685" i="34" s="1"/>
  <c r="L677" i="34"/>
  <c r="M677" i="34" s="1"/>
  <c r="L669" i="34"/>
  <c r="M669" i="34" s="1"/>
  <c r="L682" i="34"/>
  <c r="M682" i="34" s="1"/>
  <c r="L674" i="34"/>
  <c r="L710" i="34"/>
  <c r="M710" i="34" s="1"/>
  <c r="L693" i="34"/>
  <c r="M693" i="34" s="1"/>
  <c r="L679" i="34"/>
  <c r="L671" i="34"/>
  <c r="L705" i="34"/>
  <c r="L684" i="34"/>
  <c r="M684" i="34" s="1"/>
  <c r="L676" i="34"/>
  <c r="M676" i="34" s="1"/>
  <c r="L668" i="34"/>
  <c r="L680" i="34"/>
  <c r="L672" i="34"/>
  <c r="L713" i="34"/>
  <c r="M713" i="34" s="1"/>
  <c r="L681" i="34"/>
  <c r="M681" i="34" s="1"/>
  <c r="L673" i="34"/>
  <c r="M673" i="34" s="1"/>
  <c r="L702" i="34"/>
  <c r="M702" i="34" s="1"/>
  <c r="L689" i="34"/>
  <c r="L678" i="34"/>
  <c r="M678" i="34" s="1"/>
  <c r="L670" i="34"/>
  <c r="M670" i="34" s="1"/>
  <c r="L697" i="34"/>
  <c r="M697" i="34" s="1"/>
  <c r="L694" i="34"/>
  <c r="M694" i="34" s="1"/>
  <c r="L686" i="34"/>
  <c r="M686" i="34" s="1"/>
  <c r="L675" i="34"/>
  <c r="L683" i="34"/>
  <c r="M683" i="34" s="1"/>
  <c r="M674" i="34" l="1"/>
  <c r="M675" i="34"/>
  <c r="M705" i="34"/>
  <c r="M698" i="34"/>
  <c r="M699" i="34"/>
  <c r="M680" i="34"/>
  <c r="M711" i="34"/>
  <c r="M671" i="34"/>
  <c r="M690" i="34"/>
  <c r="M712" i="34"/>
  <c r="L715" i="34"/>
  <c r="M668" i="34"/>
  <c r="M679" i="34"/>
  <c r="M692" i="34"/>
  <c r="M691" i="34"/>
  <c r="K715" i="34"/>
  <c r="M689" i="34"/>
  <c r="M672" i="34"/>
  <c r="M700" i="34"/>
  <c r="M708" i="34"/>
  <c r="M715" i="34" l="1"/>
</calcChain>
</file>

<file path=xl/sharedStrings.xml><?xml version="1.0" encoding="utf-8"?>
<sst xmlns="http://schemas.openxmlformats.org/spreadsheetml/2006/main" count="4866" uniqueCount="1384">
  <si>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</si>
  <si>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</si>
  <si>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</si>
  <si>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</si>
  <si>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</si>
  <si>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</si>
  <si>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</si>
  <si>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</si>
  <si>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</si>
  <si>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</si>
  <si>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</si>
  <si>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</si>
  <si>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</si>
  <si>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</si>
  <si>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</si>
  <si>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</si>
  <si>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</si>
  <si>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</si>
  <si>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</si>
  <si>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</si>
  <si>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</si>
  <si>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</si>
  <si>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</si>
  <si>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</si>
  <si>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</si>
  <si>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</si>
  <si>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</si>
  <si>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</si>
  <si>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</si>
  <si>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</si>
  <si>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</si>
  <si>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</si>
  <si>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</si>
  <si>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</si>
  <si>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</si>
  <si>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</si>
  <si>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</si>
  <si>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</si>
  <si>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</si>
  <si>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</si>
  <si>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</si>
  <si>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</si>
  <si>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</si>
  <si>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</si>
  <si>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</si>
  <si>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</si>
  <si>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</si>
  <si>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</si>
  <si>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</si>
  <si>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</si>
  <si>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</si>
  <si>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</si>
  <si>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</si>
  <si>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</si>
  <si>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</si>
  <si>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</si>
  <si>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</si>
  <si>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</si>
  <si>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</si>
  <si>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</si>
  <si>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</si>
  <si>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</si>
  <si>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</si>
  <si>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</si>
  <si>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</si>
  <si>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</si>
  <si>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</si>
  <si>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</si>
  <si>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</si>
  <si>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</si>
  <si>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</si>
  <si>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</si>
  <si>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</si>
  <si>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</si>
  <si>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</si>
  <si>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</si>
  <si>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</si>
  <si>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</si>
  <si>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</si>
  <si>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</si>
  <si>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</si>
  <si>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</si>
  <si>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</si>
  <si>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</si>
  <si>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</si>
  <si>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</si>
  <si>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</si>
  <si>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</si>
  <si>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</si>
  <si>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</si>
  <si>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</si>
  <si>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</si>
  <si>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</si>
  <si>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</si>
  <si>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</si>
  <si>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</si>
  <si>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</si>
  <si>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</si>
  <si>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</si>
  <si>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</si>
  <si>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</si>
  <si>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</si>
  <si>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</si>
  <si>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</si>
  <si>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</si>
  <si>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</si>
  <si>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</si>
  <si>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</si>
  <si>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</si>
  <si>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</si>
  <si>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</si>
  <si>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</si>
  <si>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</si>
  <si>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</si>
  <si>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</si>
  <si>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</si>
  <si>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</si>
  <si>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</si>
  <si>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</si>
  <si>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</si>
  <si>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</si>
  <si>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</si>
  <si>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</si>
  <si>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</si>
  <si>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</si>
  <si>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</si>
  <si>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</si>
  <si>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</si>
  <si>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</si>
  <si>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</si>
  <si>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</si>
  <si>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</si>
  <si>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</si>
  <si>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</si>
  <si>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</si>
  <si>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</si>
  <si>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</si>
  <si>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</si>
  <si>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</si>
  <si>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</si>
  <si>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</si>
  <si>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</si>
  <si>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</si>
  <si>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</si>
  <si>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</si>
  <si>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</si>
  <si>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</si>
  <si>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</si>
  <si>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</si>
  <si>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</si>
  <si>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</si>
  <si>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</si>
  <si>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</si>
  <si>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</si>
  <si>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</si>
  <si>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</si>
  <si>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</si>
  <si>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</si>
  <si>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</si>
  <si>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</si>
  <si>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</si>
  <si>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</si>
  <si>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</si>
  <si>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</si>
  <si>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</si>
  <si>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</si>
  <si>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</si>
  <si>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</si>
  <si>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</si>
  <si>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</si>
  <si>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</si>
  <si>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</si>
  <si>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</si>
  <si>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</si>
  <si>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</si>
  <si>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</si>
  <si>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</si>
  <si>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</si>
  <si>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</si>
  <si>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</si>
  <si>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</si>
  <si>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</si>
  <si>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</si>
  <si>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</si>
  <si>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</si>
  <si>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</si>
  <si>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</si>
  <si>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</si>
  <si>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</si>
  <si>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</si>
  <si>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</si>
  <si>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</si>
  <si>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</si>
  <si>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</si>
  <si>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</si>
  <si>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</si>
  <si>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</si>
  <si>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</si>
  <si>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</si>
  <si>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</si>
  <si>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</si>
  <si>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</si>
  <si>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</si>
  <si>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</si>
  <si>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</si>
  <si>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</si>
  <si>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</si>
  <si>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</si>
  <si>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</si>
  <si>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</si>
  <si>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</si>
  <si>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</si>
  <si>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</si>
  <si>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</si>
  <si>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</si>
  <si>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</si>
  <si>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</si>
  <si>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</si>
  <si>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</si>
  <si>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</si>
  <si>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</si>
  <si>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</si>
  <si>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</si>
  <si>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</si>
  <si>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</si>
  <si>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</si>
  <si>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</si>
  <si>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</si>
  <si>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</si>
  <si>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</si>
  <si>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</si>
  <si>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</si>
  <si>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</si>
  <si>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</si>
  <si>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</si>
  <si>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</si>
  <si>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</si>
  <si>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</si>
  <si>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</si>
  <si>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</si>
  <si>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</si>
  <si>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</si>
  <si>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</si>
  <si>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</si>
  <si>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</si>
  <si>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</si>
  <si>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</si>
  <si>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</si>
  <si>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</si>
  <si>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</si>
  <si>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</si>
  <si>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</si>
  <si>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</si>
  <si>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</si>
  <si>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</si>
  <si>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</si>
  <si>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</si>
  <si>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</si>
  <si>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</si>
  <si>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</si>
  <si>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</si>
  <si>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</si>
  <si>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</si>
  <si>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</si>
  <si>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</si>
  <si>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</si>
  <si>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</si>
  <si>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</si>
  <si>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</si>
  <si>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</si>
  <si>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</si>
  <si>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</si>
  <si>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</si>
  <si>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</si>
  <si>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</si>
  <si>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</si>
  <si>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</si>
  <si>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</si>
  <si>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</si>
  <si>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</si>
  <si>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</si>
  <si>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</si>
  <si>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</si>
  <si>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</si>
  <si>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</si>
  <si>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</si>
  <si>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</si>
  <si>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</si>
  <si>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</si>
  <si>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</si>
  <si>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</si>
  <si>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</si>
  <si>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</si>
  <si>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</si>
  <si>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</si>
  <si>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</si>
  <si>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</si>
  <si>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</si>
  <si>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</si>
  <si>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</si>
  <si>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Hospital Name</t>
  </si>
  <si>
    <t>Highline Medical Center</t>
  </si>
  <si>
    <t>Mailing Address</t>
  </si>
  <si>
    <t>16251 Sylvester Rd SW</t>
  </si>
  <si>
    <t>City</t>
  </si>
  <si>
    <t>Burien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</si>
  <si>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</si>
  <si>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</si>
  <si>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</si>
  <si>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</si>
  <si>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</si>
  <si>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</si>
  <si>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</si>
  <si>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</si>
  <si>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</si>
  <si>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</si>
  <si>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</si>
  <si>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</si>
  <si>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206-244-9970</t>
  </si>
  <si>
    <t>Facsimile Number</t>
  </si>
  <si>
    <t>206-246-5385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</si>
  <si>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</si>
  <si>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</si>
  <si>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</si>
  <si>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</si>
  <si>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</si>
  <si>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</si>
  <si>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</si>
  <si>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</si>
  <si>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</si>
  <si>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</si>
  <si>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</si>
  <si>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</si>
  <si>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</si>
  <si>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</si>
  <si>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</si>
  <si>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</si>
  <si>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</si>
  <si>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</si>
  <si>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</si>
  <si>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</si>
  <si>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</si>
  <si>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</si>
  <si>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</si>
  <si>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</si>
  <si>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</si>
  <si>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</si>
  <si>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</si>
  <si>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</si>
  <si>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</si>
  <si>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</si>
  <si>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</si>
  <si>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</si>
  <si>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</si>
  <si>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</si>
  <si>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</si>
  <si>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</si>
  <si>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</si>
  <si>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</si>
  <si>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</si>
  <si>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</si>
  <si>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</si>
  <si>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</si>
  <si>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</si>
  <si>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</si>
  <si>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</si>
  <si>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</si>
  <si>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</si>
  <si>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</si>
  <si>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</si>
  <si>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</si>
  <si>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</si>
  <si>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</si>
  <si>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</si>
  <si>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</si>
  <si>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</si>
  <si>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</si>
  <si>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</si>
  <si>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</si>
  <si>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</si>
  <si>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</si>
  <si>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</si>
  <si>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</si>
  <si>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</si>
  <si>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</si>
  <si>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</si>
  <si>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</si>
  <si>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</si>
  <si>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</si>
  <si>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</si>
  <si>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</si>
  <si>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</si>
  <si>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</si>
  <si>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</si>
  <si>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</si>
  <si>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</si>
  <si>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</si>
  <si>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</si>
  <si>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</si>
  <si>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</si>
  <si>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</si>
  <si>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</si>
  <si>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</si>
  <si>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</si>
  <si>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</si>
  <si>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</si>
  <si>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</si>
  <si>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</si>
  <si>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</si>
  <si>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</si>
  <si>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</si>
  <si>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</si>
  <si>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</si>
  <si>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</si>
  <si>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</si>
  <si>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</si>
  <si>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</si>
  <si>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</si>
  <si>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</si>
  <si>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</si>
  <si>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</si>
  <si>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</si>
  <si>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</si>
  <si>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</si>
  <si>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</si>
  <si>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</si>
  <si>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</si>
  <si>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</si>
  <si>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</si>
  <si>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</si>
  <si>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</si>
  <si>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</si>
  <si>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</si>
  <si>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</si>
  <si>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</si>
  <si>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</si>
  <si>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</si>
  <si>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</si>
  <si>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</si>
  <si>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</si>
  <si>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</si>
  <si>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</si>
  <si>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</si>
  <si>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</si>
  <si>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</si>
  <si>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</si>
  <si>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</si>
  <si>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</si>
  <si>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</si>
  <si>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</si>
  <si>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</si>
  <si>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</si>
  <si>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</si>
  <si>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</si>
  <si>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</si>
  <si>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</si>
  <si>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</si>
  <si>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</si>
  <si>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</si>
  <si>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</si>
  <si>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</si>
  <si>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</si>
  <si>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</si>
  <si>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</si>
  <si>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</si>
  <si>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</si>
  <si>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</si>
  <si>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</si>
  <si>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</si>
  <si>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</si>
  <si>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</si>
  <si>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</si>
  <si>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</si>
  <si>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</si>
  <si>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</si>
  <si>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</si>
  <si>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</si>
  <si>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</si>
  <si>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</si>
  <si>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</si>
  <si>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</si>
  <si>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</si>
  <si>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</si>
  <si>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</si>
  <si>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</si>
  <si>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</si>
  <si>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</si>
  <si>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</si>
  <si>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</si>
  <si>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</si>
  <si>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</si>
  <si>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</si>
  <si>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</si>
  <si>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</si>
  <si>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</si>
  <si>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</si>
  <si>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</si>
  <si>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</si>
  <si>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</si>
  <si>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</si>
  <si>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</si>
  <si>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</si>
  <si>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</si>
  <si>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</si>
  <si>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</si>
  <si>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</si>
  <si>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</si>
  <si>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</si>
  <si>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</si>
  <si>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</si>
  <si>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</si>
  <si>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</si>
  <si>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</si>
  <si>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</si>
  <si>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</si>
  <si>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</si>
  <si>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</si>
  <si>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</si>
  <si>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</si>
  <si>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</si>
  <si>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</si>
  <si>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</si>
  <si>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</si>
  <si>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</si>
  <si>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</si>
  <si>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</si>
  <si>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</si>
  <si>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</si>
  <si>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</si>
  <si>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</si>
  <si>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</si>
  <si>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</si>
  <si>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</si>
  <si>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</si>
  <si>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</si>
  <si>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</si>
  <si>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</si>
  <si>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</si>
  <si>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</si>
  <si>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</si>
  <si>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</si>
  <si>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</si>
  <si>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</si>
  <si>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</si>
  <si>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</si>
  <si>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</si>
  <si>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</si>
  <si>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</si>
  <si>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</si>
  <si>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</si>
  <si>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</si>
  <si>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</si>
  <si>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</si>
  <si>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</si>
  <si>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</si>
  <si>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</si>
  <si>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</si>
  <si>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</si>
  <si>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</si>
  <si>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</si>
  <si>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</si>
  <si>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</si>
  <si>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</si>
  <si>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</si>
  <si>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</si>
  <si>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</si>
  <si>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</si>
  <si>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</si>
  <si>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</si>
  <si>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</si>
  <si>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</si>
  <si>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</si>
  <si>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</si>
  <si>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</si>
  <si>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</si>
  <si>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</si>
  <si>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</si>
  <si>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</si>
  <si>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</si>
  <si>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</si>
  <si>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</si>
  <si>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</si>
  <si>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</si>
  <si>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</si>
  <si>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</si>
  <si>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</si>
  <si>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</si>
  <si>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</si>
  <si>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</si>
  <si>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</si>
  <si>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</si>
  <si>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</si>
  <si>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</si>
  <si>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</si>
  <si>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</si>
  <si>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</si>
  <si>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</si>
  <si>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</si>
  <si>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</si>
  <si>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</si>
  <si>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</si>
  <si>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</si>
  <si>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</si>
  <si>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</si>
  <si>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</si>
  <si>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</si>
  <si>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</si>
  <si>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</si>
  <si>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</si>
  <si>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</si>
  <si>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</si>
  <si>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</si>
  <si>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</si>
  <si>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</si>
  <si>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</si>
  <si>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</si>
  <si>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</si>
  <si>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</si>
  <si>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</si>
  <si>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</si>
  <si>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</si>
  <si>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</si>
  <si>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</si>
  <si>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</si>
  <si>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</si>
  <si>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</si>
  <si>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</si>
  <si>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</si>
  <si>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</si>
  <si>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</si>
  <si>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</si>
  <si>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</si>
  <si>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</si>
  <si>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</si>
  <si>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</si>
  <si>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</si>
  <si>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</si>
  <si>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</si>
  <si>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</si>
  <si>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</si>
  <si>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</si>
  <si>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</si>
  <si>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</si>
  <si>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</si>
  <si>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</si>
  <si>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</si>
  <si>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</si>
  <si>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</si>
  <si>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</si>
  <si>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</si>
  <si>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</si>
  <si>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</si>
  <si>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</si>
  <si>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</si>
  <si>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</si>
  <si>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</si>
  <si>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</si>
  <si>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</si>
  <si>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</si>
  <si>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</si>
  <si>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</si>
  <si>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</si>
  <si>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</si>
  <si>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</si>
  <si>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</si>
  <si>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</si>
  <si>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</si>
  <si>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</si>
  <si>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</si>
  <si>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</si>
  <si>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</si>
  <si>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</si>
  <si>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</si>
  <si>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</si>
  <si>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</si>
  <si>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</si>
  <si>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</si>
  <si>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</si>
  <si>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</si>
  <si>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</si>
  <si>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</si>
  <si>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</si>
  <si>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</si>
  <si>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</si>
  <si>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</si>
  <si>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</si>
  <si>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</si>
  <si>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</si>
  <si>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</si>
  <si>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</si>
  <si>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</si>
  <si>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</si>
  <si>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</si>
  <si>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</si>
  <si>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</si>
  <si>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</si>
  <si>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</si>
  <si>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</si>
  <si>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</si>
  <si>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</si>
  <si>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</si>
  <si>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</si>
  <si>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</si>
  <si>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</si>
  <si>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</si>
  <si>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</si>
  <si>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</si>
  <si>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</si>
  <si>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</si>
  <si>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</si>
  <si>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</si>
  <si>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</si>
  <si>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</si>
  <si>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</si>
  <si>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</si>
  <si>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</si>
  <si>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</si>
  <si>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</si>
  <si>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</si>
  <si>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</si>
  <si>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</si>
  <si>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</si>
  <si>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</si>
  <si>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</si>
  <si>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</si>
  <si>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</si>
  <si>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</si>
  <si>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</si>
  <si>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</si>
  <si>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</si>
  <si>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</si>
  <si>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</si>
  <si>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</si>
  <si>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</si>
  <si>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</si>
  <si>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</si>
  <si>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</si>
  <si>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</si>
  <si>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</si>
  <si>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</si>
  <si>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</si>
  <si>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</si>
  <si>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</si>
  <si>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</si>
  <si>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</si>
  <si>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</si>
  <si>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</si>
  <si>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</si>
  <si>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</si>
  <si>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</si>
  <si>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</si>
  <si>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</si>
  <si>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</si>
  <si>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</si>
  <si>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</si>
  <si>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</si>
  <si>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</si>
  <si>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</si>
  <si>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</si>
  <si>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</si>
  <si>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</si>
  <si>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</si>
  <si>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</si>
  <si>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</si>
  <si>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</si>
  <si>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</si>
  <si>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</si>
  <si>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</si>
  <si>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</si>
  <si>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</si>
  <si>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</si>
  <si>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</si>
  <si>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</si>
  <si>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</si>
  <si>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</si>
  <si>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</si>
  <si>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</si>
  <si>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</si>
  <si>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</si>
  <si>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</si>
  <si>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</si>
  <si>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</si>
  <si>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</si>
  <si>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</si>
  <si>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</si>
  <si>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</si>
  <si>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</si>
  <si>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</si>
  <si>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</si>
  <si>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</si>
  <si>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</si>
  <si>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</si>
  <si>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</si>
  <si>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</si>
  <si>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</si>
  <si>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</si>
  <si>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</si>
  <si>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</si>
  <si>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</si>
  <si>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</si>
  <si>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</si>
  <si>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</si>
  <si>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</si>
  <si>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</si>
  <si>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</si>
  <si>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</si>
  <si>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</si>
  <si>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</si>
  <si>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</si>
  <si>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</si>
  <si>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</si>
  <si>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</si>
  <si>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</si>
  <si>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</si>
  <si>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</si>
  <si>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</si>
  <si>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</si>
  <si>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</si>
  <si>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</si>
  <si>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</si>
  <si>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</si>
  <si>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</si>
  <si>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</si>
  <si>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</si>
  <si>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</si>
  <si>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</si>
  <si>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</si>
  <si>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</si>
  <si>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</si>
  <si>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</si>
  <si>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</si>
  <si>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</si>
  <si>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</si>
  <si>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</si>
  <si>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</si>
  <si>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</si>
  <si>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</si>
  <si>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</si>
  <si>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</si>
  <si>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</si>
  <si>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</si>
  <si>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</si>
  <si>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</si>
  <si>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</si>
  <si>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</si>
  <si>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</si>
  <si>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</si>
  <si>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</si>
  <si>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</si>
  <si>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</si>
  <si>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</si>
  <si>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</si>
  <si>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</si>
  <si>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</si>
  <si>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</si>
  <si>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</si>
  <si>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</si>
  <si>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</si>
  <si>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</si>
  <si>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</si>
  <si>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</si>
  <si>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</si>
  <si>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</si>
  <si>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</si>
  <si>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</si>
  <si>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</si>
  <si>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</si>
  <si>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</si>
  <si>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</si>
  <si>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</si>
  <si>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</si>
  <si>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</si>
  <si>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</si>
  <si>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</si>
  <si>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</si>
  <si>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</si>
  <si>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</si>
  <si>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</si>
  <si>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</si>
  <si>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</si>
  <si>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</si>
  <si>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</si>
  <si>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</si>
  <si>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</si>
  <si>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</si>
  <si>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</si>
  <si>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</si>
  <si>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</si>
  <si>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</si>
  <si>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</si>
  <si>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</si>
  <si>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</si>
  <si>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</si>
  <si>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</si>
  <si>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</si>
  <si>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</si>
  <si>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</si>
  <si>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</si>
  <si>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</si>
  <si>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</si>
  <si>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</si>
  <si>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</si>
  <si>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</si>
  <si>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</si>
  <si>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</si>
  <si>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</si>
  <si>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</si>
  <si>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</si>
  <si>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</si>
  <si>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</si>
  <si>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</si>
  <si>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</si>
  <si>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</si>
  <si>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</si>
  <si>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</si>
  <si>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</si>
  <si>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</si>
  <si>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</si>
  <si>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</si>
  <si>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</si>
  <si>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</si>
  <si>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</si>
  <si>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</si>
  <si>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</si>
  <si>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</si>
  <si>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</si>
  <si>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</si>
  <si>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</si>
  <si>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</si>
  <si>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</si>
  <si>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</si>
  <si>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</si>
  <si>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</si>
  <si>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</si>
  <si>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</si>
  <si>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</si>
  <si>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</si>
  <si>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</si>
  <si>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</si>
  <si>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</si>
  <si>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</si>
  <si>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</si>
  <si>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</si>
  <si>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</si>
  <si>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</si>
  <si>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</si>
  <si>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</si>
  <si>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</si>
  <si>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</si>
  <si>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</si>
  <si>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</si>
  <si>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</si>
  <si>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</si>
  <si>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</si>
  <si>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</si>
  <si>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</si>
  <si>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</si>
  <si>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</si>
  <si>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</si>
  <si>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</si>
  <si>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</si>
  <si>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</si>
  <si>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</si>
  <si>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</si>
  <si>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</si>
  <si>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</si>
  <si>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</si>
  <si>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</si>
  <si>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</si>
  <si>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</si>
  <si>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</si>
  <si>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</si>
  <si>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</si>
  <si>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</si>
  <si>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</si>
  <si>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</si>
  <si>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</si>
  <si>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</si>
  <si>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</si>
  <si>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</si>
  <si>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</si>
  <si>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</si>
  <si>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</si>
  <si>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</si>
  <si>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</si>
  <si>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</si>
  <si>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</si>
  <si>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</si>
  <si>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</si>
  <si>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</si>
  <si>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</si>
  <si>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</si>
  <si>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</si>
  <si>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</si>
  <si>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</si>
  <si>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</si>
  <si>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</si>
  <si>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</si>
  <si>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</si>
  <si>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</si>
  <si>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</si>
  <si>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</si>
  <si>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</si>
  <si>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</si>
  <si>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</si>
  <si>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</si>
  <si>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</si>
  <si>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</si>
  <si>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</si>
  <si>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</si>
  <si>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</si>
  <si>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</si>
  <si>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</si>
  <si>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</si>
  <si>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</si>
  <si>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</si>
  <si>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</si>
  <si>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</si>
  <si>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</si>
  <si>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</si>
  <si>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</si>
  <si>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</si>
  <si>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</si>
  <si>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</si>
  <si>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</si>
  <si>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</si>
  <si>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</si>
  <si>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</si>
  <si>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</si>
  <si>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</si>
  <si>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</si>
  <si>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</si>
  <si>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</si>
  <si>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</si>
  <si>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</si>
  <si>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</si>
  <si>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</si>
  <si>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</si>
  <si>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</si>
  <si>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</si>
  <si>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</si>
  <si>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</si>
  <si>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</si>
  <si>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</si>
  <si>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</si>
  <si>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</si>
  <si>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</si>
  <si>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</si>
  <si>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</si>
  <si>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</si>
  <si>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</si>
  <si>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</si>
  <si>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</si>
  <si>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</si>
  <si>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</si>
  <si>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</si>
  <si>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</si>
  <si>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</si>
  <si>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</si>
  <si>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</si>
  <si>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</si>
  <si>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</si>
  <si>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</si>
  <si>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</si>
  <si>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</si>
  <si>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</si>
  <si>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</si>
  <si>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</si>
  <si>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</si>
  <si>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</si>
  <si>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</si>
  <si>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</si>
  <si>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</si>
  <si>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</si>
  <si>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</si>
  <si>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</si>
  <si>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</si>
  <si>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</si>
  <si>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</si>
  <si>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</si>
  <si>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</si>
  <si>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</si>
  <si>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</si>
  <si>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</si>
  <si>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</si>
  <si>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</si>
  <si>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</si>
  <si>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</si>
  <si>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</si>
  <si>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</si>
  <si>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</si>
  <si>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</si>
  <si>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</si>
  <si>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</si>
  <si>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</si>
  <si>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</si>
  <si>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</si>
  <si>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</si>
  <si>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</si>
  <si>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</si>
  <si>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</si>
  <si>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</si>
  <si>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</si>
  <si>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</si>
  <si>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</si>
  <si>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</si>
  <si>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</si>
  <si>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</si>
  <si>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</si>
  <si>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</si>
  <si>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</si>
  <si>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</si>
  <si>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</si>
  <si>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</si>
  <si>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</si>
  <si>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</si>
  <si>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</si>
  <si>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</si>
  <si>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</si>
  <si>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</si>
  <si>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</si>
  <si>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</si>
  <si>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</si>
  <si>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</si>
  <si>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</si>
  <si>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</si>
  <si>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</si>
  <si>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</si>
  <si>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</si>
  <si>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</si>
  <si>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</si>
  <si>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</si>
  <si>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</si>
  <si>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</si>
  <si>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</si>
  <si>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</si>
  <si>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</si>
  <si>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</si>
  <si>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</si>
  <si>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</si>
  <si>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</si>
  <si>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</si>
  <si>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</si>
  <si>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</si>
  <si>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</si>
  <si>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</si>
  <si>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</si>
  <si>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</si>
  <si>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</si>
  <si>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</si>
  <si>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</si>
  <si>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</si>
  <si>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</si>
  <si>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</si>
  <si>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</si>
  <si>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</si>
  <si>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</si>
  <si>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</si>
  <si>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</si>
  <si>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</si>
  <si>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</si>
  <si>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</si>
  <si>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</si>
  <si>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</si>
  <si>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</si>
  <si>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</si>
  <si>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</si>
  <si>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</si>
  <si>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</si>
  <si>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</si>
  <si>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</si>
  <si>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</si>
  <si>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</si>
  <si>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</si>
  <si>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</si>
  <si>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</si>
  <si>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</si>
  <si>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</si>
  <si>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</si>
  <si>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</si>
  <si>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</si>
  <si>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</si>
  <si>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</si>
  <si>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</si>
  <si>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</si>
  <si>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</si>
  <si>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</si>
  <si>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</si>
  <si>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</si>
  <si>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</si>
  <si>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</si>
  <si>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</si>
  <si>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</si>
  <si>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</si>
  <si>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</si>
  <si>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</si>
  <si>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</si>
  <si>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</si>
  <si>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</si>
  <si>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</si>
  <si>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</si>
  <si>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</si>
  <si>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</si>
  <si>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</si>
  <si>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</si>
  <si>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</si>
  <si>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</si>
  <si>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</si>
  <si>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</si>
  <si>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</si>
  <si>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</si>
  <si>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</si>
  <si>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</si>
  <si>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</si>
  <si>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</si>
  <si>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</si>
  <si>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</si>
  <si>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</si>
  <si>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</si>
  <si>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</si>
  <si>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</si>
  <si>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</si>
  <si>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</si>
  <si>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</si>
  <si>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</si>
  <si>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</si>
  <si>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</si>
  <si>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</si>
  <si>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</si>
  <si>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</si>
  <si>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</si>
  <si>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</si>
  <si>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</si>
  <si>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</si>
  <si>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</si>
  <si>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</si>
  <si>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</si>
  <si>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</si>
  <si>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</si>
  <si>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</si>
  <si>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</si>
  <si>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</si>
  <si>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</si>
  <si>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</si>
  <si>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</si>
  <si>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</si>
  <si>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</si>
  <si>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</si>
  <si>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</si>
  <si>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</si>
  <si>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</si>
  <si>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</si>
  <si>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</si>
  <si>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</si>
  <si>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</si>
  <si>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</si>
  <si>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</si>
  <si>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</si>
  <si>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</si>
  <si>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</si>
  <si>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</si>
  <si>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</si>
  <si>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</si>
  <si>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</si>
  <si>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</si>
  <si>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</si>
  <si>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</si>
  <si>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</si>
  <si>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</si>
  <si>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</si>
  <si>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</si>
  <si>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</si>
  <si>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</si>
  <si>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</si>
  <si>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</si>
  <si>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</si>
  <si>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</si>
  <si>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</si>
  <si>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</si>
  <si>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</si>
  <si>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</si>
  <si>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</si>
  <si>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</si>
  <si>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</si>
  <si>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</si>
  <si>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</si>
  <si>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</si>
  <si>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</si>
  <si>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</si>
  <si>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</si>
  <si>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</si>
  <si>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</si>
  <si>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</si>
  <si>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</si>
  <si>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</si>
  <si>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</si>
  <si>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</si>
  <si>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</si>
  <si>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</si>
  <si>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</si>
  <si>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</si>
  <si>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</si>
  <si>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</si>
  <si>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</si>
  <si>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</si>
  <si>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</si>
  <si>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</si>
  <si>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</si>
  <si>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</si>
  <si>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</si>
  <si>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</si>
  <si>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</si>
  <si>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</si>
  <si>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</si>
  <si>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</si>
  <si>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</si>
  <si>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</si>
  <si>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</si>
  <si>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</si>
  <si>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</si>
  <si>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</si>
  <si>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</si>
  <si>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</si>
  <si>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</si>
  <si>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</si>
  <si>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</si>
  <si>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</si>
  <si>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</si>
  <si>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</si>
  <si>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</si>
  <si>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</si>
  <si>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</si>
  <si>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</si>
  <si>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</si>
  <si>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</si>
  <si>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</si>
  <si>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</si>
  <si>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</si>
  <si>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</si>
  <si>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</si>
  <si>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</si>
  <si>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</si>
  <si>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</si>
  <si>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</si>
  <si>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</si>
  <si>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</si>
  <si>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</si>
  <si>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</si>
  <si>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</si>
  <si>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</si>
  <si>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</si>
  <si>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</si>
  <si>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</si>
  <si>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</si>
  <si>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</si>
  <si>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</si>
  <si>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</si>
  <si>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</si>
  <si>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</si>
  <si>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</si>
  <si>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</si>
  <si>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</si>
  <si>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</si>
  <si>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caroline.leung@commonspirit.org</t>
  </si>
  <si>
    <t>Gain/Loss-Sale of Joint Ventur</t>
  </si>
  <si>
    <t>Cybersecurity insurance reimbursement</t>
  </si>
  <si>
    <t>Integrated network reimbursement</t>
  </si>
  <si>
    <t>Others</t>
  </si>
  <si>
    <t>Cost of Goods Sold - supplies for</t>
  </si>
  <si>
    <t xml:space="preserve">   OP pharmacy</t>
  </si>
  <si>
    <t>Severance</t>
  </si>
  <si>
    <t>Dues and Subscriptions</t>
  </si>
  <si>
    <t>Licenses and provider licenses</t>
  </si>
  <si>
    <t>Legal contingent liability settelments</t>
  </si>
  <si>
    <t>Postage and Freight</t>
  </si>
  <si>
    <t>Bank fees</t>
  </si>
  <si>
    <t>Other expenses</t>
  </si>
  <si>
    <t>FY24  Post Procedure  Minutes were added.</t>
  </si>
  <si>
    <t>Radiology support dept and RVU was eliminated in FY24</t>
  </si>
  <si>
    <t>This is actully the IV therapy and not dialysis. Process of data  capture changed in FY24</t>
  </si>
  <si>
    <t>Higher purchased services incurred in FY 24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</si>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</sst>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37" fontId="21" fillId="11" borderId="1" xfId="0" quotePrefix="1" applyFont="1" applyFill="1" applyBorder="1" applyProtection="1">
      <protection locked="0"/>
    </xf>
    <xf numFmtId="37" fontId="21" fillId="11" borderId="1" xfId="1" quotePrefix="1" applyNumberFormat="1" applyFont="1" applyFill="1" applyBorder="1" applyProtection="1">
      <protection locked="0"/>
    </xf>
    <xf numFmtId="37" fontId="21" fillId="11" borderId="1" xfId="1" applyNumberFormat="1" applyFont="1" applyFill="1" applyBorder="1" applyProtection="1">
      <protection locked="0"/>
    </xf>
    <xf numFmtId="37" fontId="21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43" fontId="5" fillId="0" borderId="0" xfId="1"/>
    <xf numFmtId="37" fontId="7" fillId="0" borderId="0" xfId="0" applyFont="1" applyAlignment="1">
      <alignment vertical="center" wrapText="1"/>
    </xf>
    <xf numFmtId="37" fontId="7" fillId="0" borderId="0" xfId="0" applyFont="1" applyAlignment="1">
      <alignment horizontal="center" vertical="center"/>
    </xf>
    <xf numFmtId="37" fontId="29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0" fillId="0" borderId="0" xfId="0" applyFont="1"/>
    <xf numFmtId="37" fontId="11" fillId="10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31" fillId="0" borderId="34" xfId="0" applyFont="1" applyBorder="1"/>
    <xf numFmtId="37" fontId="13" fillId="3" borderId="0" xfId="0" applyFont="1" applyFill="1" applyAlignment="1">
      <alignment horizontal="center" vertical="center"/>
    </xf>
    <xf numFmtId="37" fontId="35" fillId="0" borderId="0" xfId="0" applyFont="1"/>
    <xf numFmtId="37" fontId="37" fillId="0" borderId="0" xfId="0" applyFont="1" applyAlignment="1">
      <alignment vertical="center"/>
    </xf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8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690033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0" y="0"/>
          <a:ext cx="1854200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O\Department%20of%20Health%20Reports\DOH%20FY24\3%20-%20Templates\106%20SANH%20YE216\2024%209%20Replica%20Template%20106-936%2012-27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ing"/>
      <sheetName val="data"/>
      <sheetName val="Reponses-2"/>
      <sheetName val="LawsonDrillInfo"/>
      <sheetName val="1XX9XXIS"/>
      <sheetName val="1XX9XXBS"/>
      <sheetName val="93XAlloc"/>
      <sheetName val="Capital"/>
      <sheetName val="Lookup"/>
      <sheetName val="Info"/>
    </sheetNames>
    <sheetDataSet>
      <sheetData sheetId="0"/>
      <sheetData sheetId="1"/>
      <sheetData sheetId="2"/>
      <sheetData sheetId="3"/>
      <sheetData sheetId="4">
        <row r="112">
          <cell r="V112">
            <v>1543019.55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M15" sqref="M15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25" t="s">
        <v>1382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24" t="s">
        <v>1381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6" t="s">
        <v>28</v>
      </c>
      <c r="B36" s="327"/>
      <c r="C36" s="328"/>
      <c r="D36" s="327"/>
      <c r="E36" s="327"/>
      <c r="F36" s="327"/>
      <c r="G36" s="327"/>
    </row>
    <row r="37" spans="1:84" x14ac:dyDescent="0.25">
      <c r="A37" s="329" t="s">
        <v>29</v>
      </c>
      <c r="B37" s="330"/>
      <c r="C37" s="328"/>
      <c r="D37" s="327"/>
      <c r="E37" s="327"/>
      <c r="F37" s="327"/>
      <c r="G37" s="327"/>
    </row>
    <row r="38" spans="1:84" x14ac:dyDescent="0.25">
      <c r="A38" s="331" t="s">
        <v>30</v>
      </c>
      <c r="B38" s="330"/>
      <c r="C38" s="328"/>
      <c r="D38" s="327"/>
      <c r="E38" s="327"/>
      <c r="F38" s="327"/>
      <c r="G38" s="327"/>
    </row>
    <row r="39" spans="1:84" x14ac:dyDescent="0.25">
      <c r="A39" s="332" t="s">
        <v>31</v>
      </c>
      <c r="B39" s="327"/>
      <c r="C39" s="328"/>
      <c r="D39" s="327"/>
      <c r="E39" s="327"/>
      <c r="F39" s="327"/>
      <c r="G39" s="327"/>
    </row>
    <row r="40" spans="1:84" x14ac:dyDescent="0.25">
      <c r="A40" s="331" t="s">
        <v>32</v>
      </c>
      <c r="B40" s="327"/>
      <c r="C40" s="328"/>
      <c r="D40" s="327"/>
      <c r="E40" s="327"/>
      <c r="F40" s="327"/>
      <c r="G40" s="327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3">
        <v>24092.959999999995</v>
      </c>
      <c r="C47" s="234">
        <v>0</v>
      </c>
      <c r="D47" s="234">
        <v>0</v>
      </c>
      <c r="E47" s="234">
        <v>0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2894.6</v>
      </c>
      <c r="P47" s="234">
        <v>3035.29</v>
      </c>
      <c r="Q47" s="234">
        <v>0</v>
      </c>
      <c r="R47" s="234">
        <v>0</v>
      </c>
      <c r="S47" s="234">
        <v>0</v>
      </c>
      <c r="T47" s="234">
        <v>0</v>
      </c>
      <c r="U47" s="234">
        <v>903.18</v>
      </c>
      <c r="V47" s="234">
        <v>0</v>
      </c>
      <c r="W47" s="234">
        <v>0</v>
      </c>
      <c r="X47" s="234">
        <v>0</v>
      </c>
      <c r="Y47" s="234">
        <v>2635.37</v>
      </c>
      <c r="Z47" s="234">
        <v>0</v>
      </c>
      <c r="AA47" s="234">
        <v>0</v>
      </c>
      <c r="AB47" s="234">
        <v>153.27000000000001</v>
      </c>
      <c r="AC47" s="234">
        <v>501.11</v>
      </c>
      <c r="AD47" s="234">
        <v>0</v>
      </c>
      <c r="AE47" s="234">
        <v>0</v>
      </c>
      <c r="AF47" s="234">
        <v>0</v>
      </c>
      <c r="AG47" s="234">
        <v>350.61</v>
      </c>
      <c r="AH47" s="234">
        <v>0</v>
      </c>
      <c r="AI47" s="234">
        <v>0</v>
      </c>
      <c r="AJ47" s="234">
        <v>915.89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169.01</v>
      </c>
      <c r="AW47" s="234">
        <v>0</v>
      </c>
      <c r="AX47" s="234">
        <v>0</v>
      </c>
      <c r="AY47" s="234">
        <v>33.9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3691.0199999999995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6844.3799999999992</v>
      </c>
      <c r="BZ47" s="234">
        <v>0</v>
      </c>
      <c r="CA47" s="234">
        <v>186.1</v>
      </c>
      <c r="CB47" s="234">
        <v>0</v>
      </c>
      <c r="CC47" s="234">
        <v>1779.23</v>
      </c>
      <c r="CD47" s="16"/>
      <c r="CE47" s="25">
        <f>SUM(C47:CC47)</f>
        <v>24092.959999999995</v>
      </c>
      <c r="CF47" s="320">
        <v>0</v>
      </c>
    </row>
    <row r="48" spans="1:84" x14ac:dyDescent="0.25">
      <c r="A48" s="25" t="s">
        <v>232</v>
      </c>
      <c r="B48" s="233">
        <v>24225177.120000008</v>
      </c>
      <c r="C48" s="25">
        <f t="shared" ref="C48:AH48" si="0">IF($B$48,(ROUND((($B$48/$CE$61)*C61),0)))</f>
        <v>580876</v>
      </c>
      <c r="D48" s="25">
        <f t="shared" si="0"/>
        <v>0</v>
      </c>
      <c r="E48" s="25">
        <f t="shared" si="0"/>
        <v>4167314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1183917</v>
      </c>
      <c r="P48" s="25">
        <f t="shared" si="0"/>
        <v>1090450</v>
      </c>
      <c r="Q48" s="25">
        <f t="shared" si="0"/>
        <v>340092</v>
      </c>
      <c r="R48" s="25">
        <f t="shared" si="0"/>
        <v>0</v>
      </c>
      <c r="S48" s="25">
        <f t="shared" si="0"/>
        <v>176224</v>
      </c>
      <c r="T48" s="25">
        <f t="shared" si="0"/>
        <v>14660</v>
      </c>
      <c r="U48" s="25">
        <f t="shared" si="0"/>
        <v>624920</v>
      </c>
      <c r="V48" s="25">
        <f t="shared" si="0"/>
        <v>119248</v>
      </c>
      <c r="W48" s="25">
        <f t="shared" si="0"/>
        <v>185155</v>
      </c>
      <c r="X48" s="25">
        <f t="shared" si="0"/>
        <v>178566</v>
      </c>
      <c r="Y48" s="25">
        <f t="shared" si="0"/>
        <v>606981</v>
      </c>
      <c r="Z48" s="25">
        <f t="shared" si="0"/>
        <v>116951</v>
      </c>
      <c r="AA48" s="25">
        <f t="shared" si="0"/>
        <v>86406</v>
      </c>
      <c r="AB48" s="25">
        <f t="shared" si="0"/>
        <v>924885</v>
      </c>
      <c r="AC48" s="25">
        <f t="shared" si="0"/>
        <v>419716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1335805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8179681</v>
      </c>
      <c r="AK48" s="25">
        <f t="shared" si="1"/>
        <v>54333</v>
      </c>
      <c r="AL48" s="25">
        <f t="shared" si="1"/>
        <v>10066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385989</v>
      </c>
      <c r="AW48" s="25">
        <f t="shared" si="1"/>
        <v>0</v>
      </c>
      <c r="AX48" s="25">
        <f t="shared" si="1"/>
        <v>0</v>
      </c>
      <c r="AY48" s="25">
        <f t="shared" si="1"/>
        <v>415341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0</v>
      </c>
      <c r="BE48" s="25">
        <f t="shared" si="1"/>
        <v>390402</v>
      </c>
      <c r="BF48" s="25">
        <f t="shared" si="1"/>
        <v>539305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42508</v>
      </c>
      <c r="BK48" s="25">
        <f t="shared" si="1"/>
        <v>0</v>
      </c>
      <c r="BL48" s="25">
        <f t="shared" si="1"/>
        <v>22165</v>
      </c>
      <c r="BM48" s="25">
        <f t="shared" si="1"/>
        <v>37543</v>
      </c>
      <c r="BN48" s="25">
        <f t="shared" si="1"/>
        <v>172167</v>
      </c>
      <c r="BO48" s="25">
        <f t="shared" ref="BO48:CD48" si="2">IF($B$48,(ROUND((($B$48/$CE$61)*BO61),0)))</f>
        <v>20994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2211</v>
      </c>
      <c r="BT48" s="25">
        <f t="shared" si="2"/>
        <v>35076</v>
      </c>
      <c r="BU48" s="25">
        <f t="shared" si="2"/>
        <v>0</v>
      </c>
      <c r="BV48" s="25">
        <f t="shared" si="2"/>
        <v>0</v>
      </c>
      <c r="BW48" s="25">
        <f t="shared" si="2"/>
        <v>88888</v>
      </c>
      <c r="BX48" s="25">
        <f t="shared" si="2"/>
        <v>220183</v>
      </c>
      <c r="BY48" s="25">
        <f t="shared" si="2"/>
        <v>767831</v>
      </c>
      <c r="BZ48" s="25">
        <f t="shared" si="2"/>
        <v>124545</v>
      </c>
      <c r="CA48" s="25">
        <f t="shared" si="2"/>
        <v>174074</v>
      </c>
      <c r="CB48" s="25">
        <f t="shared" si="2"/>
        <v>13574</v>
      </c>
      <c r="CC48" s="25">
        <f t="shared" si="2"/>
        <v>376131</v>
      </c>
      <c r="CD48" s="25">
        <f t="shared" si="2"/>
        <v>0</v>
      </c>
      <c r="CE48" s="25">
        <f>SUM(C48:CD48)</f>
        <v>24225173</v>
      </c>
      <c r="CF48" s="320">
        <v>0</v>
      </c>
    </row>
    <row r="49" spans="1:84" x14ac:dyDescent="0.25">
      <c r="A49" s="16" t="s">
        <v>233</v>
      </c>
      <c r="B49" s="25">
        <f>B47+B48</f>
        <v>24249270.080000009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0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0">
        <v>0</v>
      </c>
    </row>
    <row r="51" spans="1:84" x14ac:dyDescent="0.25">
      <c r="A51" s="21" t="s">
        <v>234</v>
      </c>
      <c r="B51" s="234">
        <v>8388383.4199999999</v>
      </c>
      <c r="C51" s="234">
        <v>77937.02</v>
      </c>
      <c r="D51" s="234">
        <v>0</v>
      </c>
      <c r="E51" s="234">
        <v>756470.05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850557.43</v>
      </c>
      <c r="P51" s="234">
        <v>1497507.5599999998</v>
      </c>
      <c r="Q51" s="234">
        <v>14843.15</v>
      </c>
      <c r="R51" s="234">
        <v>0</v>
      </c>
      <c r="S51" s="234">
        <v>0</v>
      </c>
      <c r="T51" s="234">
        <v>4746.41</v>
      </c>
      <c r="U51" s="234">
        <v>55336.959999999999</v>
      </c>
      <c r="V51" s="234">
        <v>8666.68</v>
      </c>
      <c r="W51" s="234">
        <v>142423.83000000002</v>
      </c>
      <c r="X51" s="234">
        <v>168619.85</v>
      </c>
      <c r="Y51" s="234">
        <v>587209.12</v>
      </c>
      <c r="Z51" s="234">
        <v>732298.02</v>
      </c>
      <c r="AA51" s="234">
        <v>2466.6999999999998</v>
      </c>
      <c r="AB51" s="234">
        <v>197335.84</v>
      </c>
      <c r="AC51" s="234">
        <v>96181.5</v>
      </c>
      <c r="AD51" s="234">
        <v>0</v>
      </c>
      <c r="AE51" s="234">
        <v>11696.1</v>
      </c>
      <c r="AF51" s="234">
        <v>0</v>
      </c>
      <c r="AG51" s="234">
        <v>66207.239999999991</v>
      </c>
      <c r="AH51" s="234">
        <v>0</v>
      </c>
      <c r="AI51" s="234">
        <v>0</v>
      </c>
      <c r="AJ51" s="234">
        <v>1517898.28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29292.210000000003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1371070.67</v>
      </c>
      <c r="BF51" s="234">
        <v>19847.79</v>
      </c>
      <c r="BG51" s="234">
        <v>0</v>
      </c>
      <c r="BH51" s="234">
        <v>0</v>
      </c>
      <c r="BI51" s="234">
        <v>208.61</v>
      </c>
      <c r="BJ51" s="234">
        <v>0</v>
      </c>
      <c r="BK51" s="234">
        <v>0</v>
      </c>
      <c r="BL51" s="234">
        <v>8114.09</v>
      </c>
      <c r="BM51" s="234">
        <v>0</v>
      </c>
      <c r="BN51" s="234">
        <v>39996.009999999995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0</v>
      </c>
      <c r="BZ51" s="234">
        <v>0</v>
      </c>
      <c r="CA51" s="234">
        <v>28841.599999999999</v>
      </c>
      <c r="CB51" s="234">
        <v>0</v>
      </c>
      <c r="CC51" s="234">
        <v>102610.7</v>
      </c>
      <c r="CD51" s="16"/>
      <c r="CE51" s="25">
        <f>SUM(C51:CD51)</f>
        <v>8388383.4199999999</v>
      </c>
      <c r="CF51" s="320">
        <v>0</v>
      </c>
    </row>
    <row r="52" spans="1:84" x14ac:dyDescent="0.25">
      <c r="A52" s="31" t="s">
        <v>235</v>
      </c>
      <c r="B52" s="235">
        <v>7453115.1500000013</v>
      </c>
      <c r="C52" s="25">
        <f t="shared" ref="C52:AH52" si="3">IF($B$52,ROUND(($B$52/($CE$90+$CF$90)*C90),0))</f>
        <v>193390</v>
      </c>
      <c r="D52" s="25">
        <f t="shared" si="3"/>
        <v>0</v>
      </c>
      <c r="E52" s="25">
        <f t="shared" si="3"/>
        <v>1472236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728685</v>
      </c>
      <c r="P52" s="25">
        <f t="shared" si="3"/>
        <v>814875</v>
      </c>
      <c r="Q52" s="25">
        <f t="shared" si="3"/>
        <v>70494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268953</v>
      </c>
      <c r="V52" s="25">
        <f t="shared" si="3"/>
        <v>0</v>
      </c>
      <c r="W52" s="25">
        <f t="shared" si="3"/>
        <v>0</v>
      </c>
      <c r="X52" s="25">
        <f t="shared" si="3"/>
        <v>24327</v>
      </c>
      <c r="Y52" s="25">
        <f t="shared" si="3"/>
        <v>440319</v>
      </c>
      <c r="Z52" s="25">
        <f t="shared" si="3"/>
        <v>0</v>
      </c>
      <c r="AA52" s="25">
        <f t="shared" si="3"/>
        <v>115831</v>
      </c>
      <c r="AB52" s="25">
        <f t="shared" si="3"/>
        <v>54368</v>
      </c>
      <c r="AC52" s="25">
        <f t="shared" si="3"/>
        <v>22239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830510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481387</v>
      </c>
      <c r="AK52" s="25">
        <f t="shared" si="4"/>
        <v>2334</v>
      </c>
      <c r="AL52" s="25">
        <f t="shared" si="4"/>
        <v>2365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60143</v>
      </c>
      <c r="AW52" s="25">
        <f t="shared" si="4"/>
        <v>0</v>
      </c>
      <c r="AX52" s="25">
        <f t="shared" si="4"/>
        <v>175882</v>
      </c>
      <c r="AY52" s="25">
        <f t="shared" si="4"/>
        <v>0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717043</v>
      </c>
      <c r="BE52" s="25">
        <f t="shared" si="4"/>
        <v>127258</v>
      </c>
      <c r="BF52" s="25">
        <f t="shared" si="4"/>
        <v>0</v>
      </c>
      <c r="BG52" s="25">
        <f t="shared" si="4"/>
        <v>0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655703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96081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77559</v>
      </c>
      <c r="BW52" s="25">
        <f t="shared" si="5"/>
        <v>0</v>
      </c>
      <c r="BX52" s="25">
        <f t="shared" si="5"/>
        <v>0</v>
      </c>
      <c r="BY52" s="25">
        <f t="shared" si="5"/>
        <v>21133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7453115</v>
      </c>
      <c r="CF52" s="320">
        <v>0</v>
      </c>
    </row>
    <row r="53" spans="1:84" x14ac:dyDescent="0.25">
      <c r="A53" s="16" t="s">
        <v>233</v>
      </c>
      <c r="B53" s="25">
        <f>B51+B52</f>
        <v>15841498.57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0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0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0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0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0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20">
        <v>0</v>
      </c>
    </row>
    <row r="59" spans="1:84" x14ac:dyDescent="0.25">
      <c r="A59" s="31" t="s">
        <v>261</v>
      </c>
      <c r="B59" s="25"/>
      <c r="C59" s="234">
        <v>1631</v>
      </c>
      <c r="D59" s="234"/>
      <c r="E59" s="234">
        <v>27330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>
        <v>2864</v>
      </c>
      <c r="P59" s="236">
        <v>364218</v>
      </c>
      <c r="Q59" s="236">
        <v>522675</v>
      </c>
      <c r="R59" s="236">
        <v>0</v>
      </c>
      <c r="S59" s="229">
        <v>0</v>
      </c>
      <c r="T59" s="229">
        <v>0</v>
      </c>
      <c r="U59" s="237">
        <v>446225</v>
      </c>
      <c r="V59" s="236">
        <v>18419</v>
      </c>
      <c r="W59" s="236">
        <v>2819.89</v>
      </c>
      <c r="X59" s="236">
        <v>21393.64</v>
      </c>
      <c r="Y59" s="236">
        <v>20399.38</v>
      </c>
      <c r="Z59" s="236">
        <v>203256</v>
      </c>
      <c r="AA59" s="236">
        <v>2723.6</v>
      </c>
      <c r="AB59" s="229">
        <v>0</v>
      </c>
      <c r="AC59" s="236">
        <v>63358.59</v>
      </c>
      <c r="AD59" s="236">
        <v>820</v>
      </c>
      <c r="AE59" s="236">
        <v>11466</v>
      </c>
      <c r="AF59" s="236">
        <v>0</v>
      </c>
      <c r="AG59" s="236">
        <v>38876</v>
      </c>
      <c r="AH59" s="236">
        <v>0</v>
      </c>
      <c r="AI59" s="236">
        <v>0</v>
      </c>
      <c r="AJ59" s="236">
        <v>265426.79000000004</v>
      </c>
      <c r="AK59" s="236">
        <v>6437</v>
      </c>
      <c r="AL59" s="236">
        <v>2204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98378</v>
      </c>
      <c r="AZ59" s="236">
        <v>58086</v>
      </c>
      <c r="BA59" s="229">
        <v>0</v>
      </c>
      <c r="BB59" s="229">
        <v>0</v>
      </c>
      <c r="BC59" s="229">
        <v>0</v>
      </c>
      <c r="BD59" s="229">
        <v>0</v>
      </c>
      <c r="BE59" s="236">
        <v>242643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  <c r="CF59" s="320">
        <v>0</v>
      </c>
    </row>
    <row r="60" spans="1:84" s="201" customFormat="1" x14ac:dyDescent="0.25">
      <c r="A60" s="206" t="s">
        <v>262</v>
      </c>
      <c r="B60" s="207"/>
      <c r="C60" s="238">
        <v>16.784524038461537</v>
      </c>
      <c r="D60" s="238">
        <v>0</v>
      </c>
      <c r="E60" s="238">
        <v>155.63109134615385</v>
      </c>
      <c r="F60" s="238">
        <v>0</v>
      </c>
      <c r="G60" s="238">
        <v>0</v>
      </c>
      <c r="H60" s="238">
        <v>0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34.66213942307693</v>
      </c>
      <c r="P60" s="239">
        <v>30.054874999999999</v>
      </c>
      <c r="Q60" s="239">
        <v>7.1851201923076919</v>
      </c>
      <c r="R60" s="239">
        <v>0</v>
      </c>
      <c r="S60" s="240">
        <v>12.624620192307694</v>
      </c>
      <c r="T60" s="240">
        <v>0.30739903846153843</v>
      </c>
      <c r="U60" s="241">
        <v>27.957134615384621</v>
      </c>
      <c r="V60" s="239">
        <v>4.5005528846153853</v>
      </c>
      <c r="W60" s="239">
        <v>5.1718365384615383</v>
      </c>
      <c r="X60" s="239">
        <v>5.5897932692307695</v>
      </c>
      <c r="Y60" s="239">
        <v>23.403591346153846</v>
      </c>
      <c r="Z60" s="239">
        <v>3.6205288461538463</v>
      </c>
      <c r="AA60" s="239">
        <v>2.6626778846153845</v>
      </c>
      <c r="AB60" s="240">
        <v>29.404552884615384</v>
      </c>
      <c r="AC60" s="239">
        <v>14.655259615384617</v>
      </c>
      <c r="AD60" s="239">
        <v>0</v>
      </c>
      <c r="AE60" s="239">
        <v>0</v>
      </c>
      <c r="AF60" s="239">
        <v>0</v>
      </c>
      <c r="AG60" s="239">
        <v>49.063673076923095</v>
      </c>
      <c r="AH60" s="239">
        <v>0</v>
      </c>
      <c r="AI60" s="239">
        <v>0</v>
      </c>
      <c r="AJ60" s="239">
        <v>308.85642307692302</v>
      </c>
      <c r="AK60" s="239">
        <v>1.8785096153846153</v>
      </c>
      <c r="AL60" s="239">
        <v>0.4091538461538462</v>
      </c>
      <c r="AM60" s="239">
        <v>0</v>
      </c>
      <c r="AN60" s="239">
        <v>0</v>
      </c>
      <c r="AO60" s="239">
        <v>0</v>
      </c>
      <c r="AP60" s="239">
        <v>0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11.913245192307693</v>
      </c>
      <c r="AW60" s="240">
        <v>0</v>
      </c>
      <c r="AX60" s="240">
        <v>0</v>
      </c>
      <c r="AY60" s="239">
        <v>25.786317307692308</v>
      </c>
      <c r="AZ60" s="239">
        <v>0</v>
      </c>
      <c r="BA60" s="240">
        <v>0</v>
      </c>
      <c r="BB60" s="240">
        <v>0</v>
      </c>
      <c r="BC60" s="240">
        <v>0</v>
      </c>
      <c r="BD60" s="240">
        <v>0</v>
      </c>
      <c r="BE60" s="239">
        <v>22.14001442307692</v>
      </c>
      <c r="BF60" s="240">
        <v>33.755139423076926</v>
      </c>
      <c r="BG60" s="240">
        <v>0</v>
      </c>
      <c r="BH60" s="240">
        <v>0</v>
      </c>
      <c r="BI60" s="240">
        <v>0</v>
      </c>
      <c r="BJ60" s="240">
        <v>1.1795480769230768</v>
      </c>
      <c r="BK60" s="240">
        <v>0</v>
      </c>
      <c r="BL60" s="240">
        <v>1.8461538461538463</v>
      </c>
      <c r="BM60" s="240">
        <v>1.0947115384615385</v>
      </c>
      <c r="BN60" s="240">
        <v>6.2168028846153849</v>
      </c>
      <c r="BO60" s="240">
        <v>0.85943749999999997</v>
      </c>
      <c r="BP60" s="240">
        <v>0</v>
      </c>
      <c r="BQ60" s="240">
        <v>0</v>
      </c>
      <c r="BR60" s="240">
        <v>0</v>
      </c>
      <c r="BS60" s="240">
        <v>9.676923076923076E-2</v>
      </c>
      <c r="BT60" s="240">
        <v>1.6863317307692309</v>
      </c>
      <c r="BU60" s="240">
        <v>0</v>
      </c>
      <c r="BV60" s="240">
        <v>0</v>
      </c>
      <c r="BW60" s="240">
        <v>2.5904519230769227</v>
      </c>
      <c r="BX60" s="240">
        <v>7.8901442307692307</v>
      </c>
      <c r="BY60" s="240">
        <v>16.68582692307692</v>
      </c>
      <c r="BZ60" s="240">
        <v>3.8164663461538462</v>
      </c>
      <c r="CA60" s="240">
        <v>4.8129326923076912</v>
      </c>
      <c r="CB60" s="240">
        <v>0.60414423076923074</v>
      </c>
      <c r="CC60" s="240">
        <v>8.607201923076925</v>
      </c>
      <c r="CD60" s="208" t="s">
        <v>248</v>
      </c>
      <c r="CE60" s="226">
        <f t="shared" ref="CE60:CE68" si="6">SUM(C60:CD60)</f>
        <v>886.00509615384601</v>
      </c>
      <c r="CF60" s="321">
        <v>0</v>
      </c>
    </row>
    <row r="61" spans="1:84" x14ac:dyDescent="0.25">
      <c r="A61" s="31" t="s">
        <v>263</v>
      </c>
      <c r="B61" s="16"/>
      <c r="C61" s="234">
        <v>2488653.8400000008</v>
      </c>
      <c r="D61" s="234">
        <v>0</v>
      </c>
      <c r="E61" s="234">
        <v>17854082.069999993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5072271.6599999974</v>
      </c>
      <c r="P61" s="236">
        <v>4671830.8999999985</v>
      </c>
      <c r="Q61" s="236">
        <v>1457061.3599999999</v>
      </c>
      <c r="R61" s="236">
        <v>0</v>
      </c>
      <c r="S61" s="242">
        <v>754998.1100000001</v>
      </c>
      <c r="T61" s="242">
        <v>62809.06</v>
      </c>
      <c r="U61" s="237">
        <v>2677352.5400000005</v>
      </c>
      <c r="V61" s="236">
        <v>510895.58</v>
      </c>
      <c r="W61" s="236">
        <v>793263.75</v>
      </c>
      <c r="X61" s="236">
        <v>765033.08000000007</v>
      </c>
      <c r="Y61" s="236">
        <v>2600496.6099999994</v>
      </c>
      <c r="Z61" s="236">
        <v>501054.53999999992</v>
      </c>
      <c r="AA61" s="236">
        <v>370191.99999999988</v>
      </c>
      <c r="AB61" s="236">
        <v>3962495.6100000008</v>
      </c>
      <c r="AC61" s="236">
        <v>1798196.53</v>
      </c>
      <c r="AD61" s="236">
        <v>0</v>
      </c>
      <c r="AE61" s="236">
        <v>0</v>
      </c>
      <c r="AF61" s="236">
        <v>0</v>
      </c>
      <c r="AG61" s="236">
        <v>5723009.3099999996</v>
      </c>
      <c r="AH61" s="236">
        <v>0</v>
      </c>
      <c r="AI61" s="236">
        <v>0</v>
      </c>
      <c r="AJ61" s="236">
        <v>35044319.780000009</v>
      </c>
      <c r="AK61" s="236">
        <v>232780.93999999997</v>
      </c>
      <c r="AL61" s="236">
        <v>43127.340000000004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1653699.0299999996</v>
      </c>
      <c r="AW61" s="242">
        <v>0</v>
      </c>
      <c r="AX61" s="242">
        <v>0</v>
      </c>
      <c r="AY61" s="236">
        <v>1779452.78</v>
      </c>
      <c r="AZ61" s="236">
        <v>0</v>
      </c>
      <c r="BA61" s="242">
        <v>0</v>
      </c>
      <c r="BB61" s="242">
        <v>0</v>
      </c>
      <c r="BC61" s="242">
        <v>0</v>
      </c>
      <c r="BD61" s="242">
        <v>0</v>
      </c>
      <c r="BE61" s="236">
        <v>1672604.53</v>
      </c>
      <c r="BF61" s="242">
        <v>2310552.0499999998</v>
      </c>
      <c r="BG61" s="242">
        <v>0</v>
      </c>
      <c r="BH61" s="242">
        <v>0</v>
      </c>
      <c r="BI61" s="242">
        <v>0</v>
      </c>
      <c r="BJ61" s="242">
        <v>182118.32</v>
      </c>
      <c r="BK61" s="242">
        <v>0</v>
      </c>
      <c r="BL61" s="242">
        <v>94963.199999999997</v>
      </c>
      <c r="BM61" s="242">
        <v>160846.94999999998</v>
      </c>
      <c r="BN61" s="242">
        <v>737617.87</v>
      </c>
      <c r="BO61" s="242">
        <v>89944.54</v>
      </c>
      <c r="BP61" s="242">
        <v>0</v>
      </c>
      <c r="BQ61" s="242">
        <v>0</v>
      </c>
      <c r="BR61" s="242">
        <v>0</v>
      </c>
      <c r="BS61" s="242">
        <v>9471.7199999999993</v>
      </c>
      <c r="BT61" s="242">
        <v>150276.95000000001</v>
      </c>
      <c r="BU61" s="242">
        <v>0</v>
      </c>
      <c r="BV61" s="242">
        <v>0</v>
      </c>
      <c r="BW61" s="242">
        <v>380825.23</v>
      </c>
      <c r="BX61" s="242">
        <v>943335.04</v>
      </c>
      <c r="BY61" s="242">
        <v>3289628.25</v>
      </c>
      <c r="BZ61" s="242">
        <v>533590.12</v>
      </c>
      <c r="CA61" s="242">
        <v>745787.32</v>
      </c>
      <c r="CB61" s="242">
        <v>58153.89</v>
      </c>
      <c r="CC61" s="242">
        <v>1611463.1199999996</v>
      </c>
      <c r="CD61" s="24" t="s">
        <v>248</v>
      </c>
      <c r="CE61" s="25">
        <f t="shared" si="6"/>
        <v>103788255.52000001</v>
      </c>
      <c r="CF61" s="320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580876</v>
      </c>
      <c r="D62" s="25">
        <f t="shared" si="7"/>
        <v>0</v>
      </c>
      <c r="E62" s="25">
        <f t="shared" si="7"/>
        <v>4167314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1186812</v>
      </c>
      <c r="P62" s="25">
        <f t="shared" si="7"/>
        <v>1093485</v>
      </c>
      <c r="Q62" s="25">
        <f t="shared" si="7"/>
        <v>340092</v>
      </c>
      <c r="R62" s="25">
        <f t="shared" si="7"/>
        <v>0</v>
      </c>
      <c r="S62" s="25">
        <f t="shared" si="7"/>
        <v>176224</v>
      </c>
      <c r="T62" s="25">
        <f t="shared" si="7"/>
        <v>14660</v>
      </c>
      <c r="U62" s="25">
        <f t="shared" si="7"/>
        <v>625823</v>
      </c>
      <c r="V62" s="25">
        <f t="shared" si="7"/>
        <v>119248</v>
      </c>
      <c r="W62" s="25">
        <f t="shared" si="7"/>
        <v>185155</v>
      </c>
      <c r="X62" s="25">
        <f t="shared" si="7"/>
        <v>178566</v>
      </c>
      <c r="Y62" s="25">
        <f t="shared" si="7"/>
        <v>609616</v>
      </c>
      <c r="Z62" s="25">
        <f t="shared" si="7"/>
        <v>116951</v>
      </c>
      <c r="AA62" s="25">
        <f t="shared" si="7"/>
        <v>86406</v>
      </c>
      <c r="AB62" s="25">
        <f t="shared" si="7"/>
        <v>925038</v>
      </c>
      <c r="AC62" s="25">
        <f t="shared" si="7"/>
        <v>420217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1336156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8180597</v>
      </c>
      <c r="AK62" s="25">
        <f t="shared" si="8"/>
        <v>54333</v>
      </c>
      <c r="AL62" s="25">
        <f t="shared" si="8"/>
        <v>10066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386158</v>
      </c>
      <c r="AW62" s="25">
        <f t="shared" si="8"/>
        <v>0</v>
      </c>
      <c r="AX62" s="25">
        <f t="shared" si="8"/>
        <v>0</v>
      </c>
      <c r="AY62" s="25">
        <f t="shared" si="8"/>
        <v>415375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0</v>
      </c>
      <c r="BE62" s="25">
        <f t="shared" si="8"/>
        <v>390402</v>
      </c>
      <c r="BF62" s="25">
        <f t="shared" si="8"/>
        <v>539305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42508</v>
      </c>
      <c r="BK62" s="25">
        <f t="shared" si="8"/>
        <v>0</v>
      </c>
      <c r="BL62" s="25">
        <f t="shared" si="8"/>
        <v>22165</v>
      </c>
      <c r="BM62" s="25">
        <f t="shared" si="8"/>
        <v>37543</v>
      </c>
      <c r="BN62" s="25">
        <f t="shared" si="8"/>
        <v>175858</v>
      </c>
      <c r="BO62" s="25">
        <f t="shared" ref="BO62:CC62" si="9">ROUND(BO47+BO48,0)</f>
        <v>20994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2211</v>
      </c>
      <c r="BT62" s="25">
        <f t="shared" si="9"/>
        <v>35076</v>
      </c>
      <c r="BU62" s="25">
        <f t="shared" si="9"/>
        <v>0</v>
      </c>
      <c r="BV62" s="25">
        <f t="shared" si="9"/>
        <v>0</v>
      </c>
      <c r="BW62" s="25">
        <f t="shared" si="9"/>
        <v>88888</v>
      </c>
      <c r="BX62" s="25">
        <f t="shared" si="9"/>
        <v>220183</v>
      </c>
      <c r="BY62" s="25">
        <f t="shared" si="9"/>
        <v>774675</v>
      </c>
      <c r="BZ62" s="25">
        <f t="shared" si="9"/>
        <v>124545</v>
      </c>
      <c r="CA62" s="25">
        <f t="shared" si="9"/>
        <v>174260</v>
      </c>
      <c r="CB62" s="25">
        <f t="shared" si="9"/>
        <v>13574</v>
      </c>
      <c r="CC62" s="25">
        <f t="shared" si="9"/>
        <v>377910</v>
      </c>
      <c r="CD62" s="24" t="s">
        <v>248</v>
      </c>
      <c r="CE62" s="25">
        <f t="shared" si="6"/>
        <v>24249265</v>
      </c>
      <c r="CF62" s="320">
        <v>0</v>
      </c>
    </row>
    <row r="63" spans="1:84" x14ac:dyDescent="0.25">
      <c r="A63" s="31" t="s">
        <v>264</v>
      </c>
      <c r="B63" s="16"/>
      <c r="C63" s="234">
        <v>1525084.4</v>
      </c>
      <c r="D63" s="234">
        <v>0</v>
      </c>
      <c r="E63" s="234">
        <v>334908.7</v>
      </c>
      <c r="F63" s="234">
        <v>0</v>
      </c>
      <c r="G63" s="234">
        <v>0</v>
      </c>
      <c r="H63" s="234">
        <v>503454.61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1192383.69</v>
      </c>
      <c r="P63" s="236">
        <v>3589471.5600000005</v>
      </c>
      <c r="Q63" s="236">
        <v>0</v>
      </c>
      <c r="R63" s="236">
        <v>0</v>
      </c>
      <c r="S63" s="242">
        <v>0</v>
      </c>
      <c r="T63" s="242">
        <v>0</v>
      </c>
      <c r="U63" s="237">
        <v>45053.58</v>
      </c>
      <c r="V63" s="236">
        <v>0</v>
      </c>
      <c r="W63" s="236">
        <v>0</v>
      </c>
      <c r="X63" s="236">
        <v>0</v>
      </c>
      <c r="Y63" s="236">
        <v>30943.75</v>
      </c>
      <c r="Z63" s="236">
        <v>0</v>
      </c>
      <c r="AA63" s="236">
        <v>0</v>
      </c>
      <c r="AB63" s="236">
        <v>0</v>
      </c>
      <c r="AC63" s="236">
        <v>21908.33</v>
      </c>
      <c r="AD63" s="236">
        <v>0</v>
      </c>
      <c r="AE63" s="236">
        <v>0</v>
      </c>
      <c r="AF63" s="236">
        <v>0</v>
      </c>
      <c r="AG63" s="236">
        <v>2266461.7799999998</v>
      </c>
      <c r="AH63" s="236">
        <v>0</v>
      </c>
      <c r="AI63" s="236">
        <v>0</v>
      </c>
      <c r="AJ63" s="236">
        <v>1366953.57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4544411.3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13125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422224.19</v>
      </c>
      <c r="CD63" s="24" t="s">
        <v>248</v>
      </c>
      <c r="CE63" s="25">
        <f t="shared" si="6"/>
        <v>15856384.459999999</v>
      </c>
      <c r="CF63" s="320">
        <v>0</v>
      </c>
    </row>
    <row r="64" spans="1:84" x14ac:dyDescent="0.25">
      <c r="A64" s="31" t="s">
        <v>265</v>
      </c>
      <c r="B64" s="16"/>
      <c r="C64" s="234">
        <v>509354.97000000003</v>
      </c>
      <c r="D64" s="234">
        <v>0</v>
      </c>
      <c r="E64" s="234">
        <v>1509869.9299999997</v>
      </c>
      <c r="F64" s="234">
        <v>0</v>
      </c>
      <c r="G64" s="234">
        <v>0</v>
      </c>
      <c r="H64" s="234">
        <v>0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653055.53</v>
      </c>
      <c r="P64" s="236">
        <v>8052466.5300000021</v>
      </c>
      <c r="Q64" s="236">
        <v>166648.10000000006</v>
      </c>
      <c r="R64" s="236">
        <v>0</v>
      </c>
      <c r="S64" s="242">
        <v>123618.86999999998</v>
      </c>
      <c r="T64" s="242">
        <v>0</v>
      </c>
      <c r="U64" s="237">
        <v>1513166.8400000003</v>
      </c>
      <c r="V64" s="236">
        <v>46023.6</v>
      </c>
      <c r="W64" s="236">
        <v>29085.229999999996</v>
      </c>
      <c r="X64" s="236">
        <v>208083.87999999998</v>
      </c>
      <c r="Y64" s="236">
        <v>49339.33</v>
      </c>
      <c r="Z64" s="236">
        <v>14595.670000000002</v>
      </c>
      <c r="AA64" s="236">
        <v>247446.02000000002</v>
      </c>
      <c r="AB64" s="236">
        <v>9531232.0600000005</v>
      </c>
      <c r="AC64" s="236">
        <v>475875.81999999995</v>
      </c>
      <c r="AD64" s="236">
        <v>7071.1399999999994</v>
      </c>
      <c r="AE64" s="236">
        <v>1127.05</v>
      </c>
      <c r="AF64" s="236">
        <v>0</v>
      </c>
      <c r="AG64" s="236">
        <v>1355437.7399999998</v>
      </c>
      <c r="AH64" s="236">
        <v>0</v>
      </c>
      <c r="AI64" s="236">
        <v>0</v>
      </c>
      <c r="AJ64" s="236">
        <v>2835599.58</v>
      </c>
      <c r="AK64" s="236">
        <v>82.51</v>
      </c>
      <c r="AL64" s="236">
        <v>0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7802.36</v>
      </c>
      <c r="AW64" s="242">
        <v>0</v>
      </c>
      <c r="AX64" s="242">
        <v>0</v>
      </c>
      <c r="AY64" s="236">
        <v>763349.82999999984</v>
      </c>
      <c r="AZ64" s="236">
        <v>0</v>
      </c>
      <c r="BA64" s="242">
        <v>0</v>
      </c>
      <c r="BB64" s="242">
        <v>0</v>
      </c>
      <c r="BC64" s="242">
        <v>0</v>
      </c>
      <c r="BD64" s="242">
        <v>21150.879999999997</v>
      </c>
      <c r="BE64" s="236">
        <v>54157.109999999993</v>
      </c>
      <c r="BF64" s="242">
        <v>121682.26999999999</v>
      </c>
      <c r="BG64" s="242">
        <v>0</v>
      </c>
      <c r="BH64" s="242">
        <v>0</v>
      </c>
      <c r="BI64" s="242">
        <v>0</v>
      </c>
      <c r="BJ64" s="242">
        <v>0</v>
      </c>
      <c r="BK64" s="242">
        <v>0</v>
      </c>
      <c r="BL64" s="242">
        <v>28989.420000000006</v>
      </c>
      <c r="BM64" s="242">
        <v>0</v>
      </c>
      <c r="BN64" s="242">
        <v>23287.75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38910.160000000003</v>
      </c>
      <c r="BX64" s="242">
        <v>0</v>
      </c>
      <c r="BY64" s="242">
        <v>10860.22</v>
      </c>
      <c r="BZ64" s="242">
        <v>0</v>
      </c>
      <c r="CA64" s="242">
        <v>0</v>
      </c>
      <c r="CB64" s="242">
        <v>0</v>
      </c>
      <c r="CC64" s="242">
        <v>158831.76</v>
      </c>
      <c r="CD64" s="24" t="s">
        <v>248</v>
      </c>
      <c r="CE64" s="25">
        <f t="shared" si="6"/>
        <v>28558202.16</v>
      </c>
      <c r="CF64" s="320">
        <v>0</v>
      </c>
    </row>
    <row r="65" spans="1:84" x14ac:dyDescent="0.25">
      <c r="A65" s="31" t="s">
        <v>266</v>
      </c>
      <c r="B65" s="16"/>
      <c r="C65" s="234">
        <v>624.25</v>
      </c>
      <c r="D65" s="234">
        <v>0</v>
      </c>
      <c r="E65" s="234">
        <v>79.81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6">
        <v>3364.5299999999997</v>
      </c>
      <c r="Q65" s="236">
        <v>0</v>
      </c>
      <c r="R65" s="236">
        <v>0</v>
      </c>
      <c r="S65" s="242">
        <v>0</v>
      </c>
      <c r="T65" s="242">
        <v>0</v>
      </c>
      <c r="U65" s="237">
        <v>105.68</v>
      </c>
      <c r="V65" s="236">
        <v>0</v>
      </c>
      <c r="W65" s="236">
        <v>8874.27</v>
      </c>
      <c r="X65" s="236">
        <v>0</v>
      </c>
      <c r="Y65" s="236">
        <v>9252.27</v>
      </c>
      <c r="Z65" s="236">
        <v>886.07999999999993</v>
      </c>
      <c r="AA65" s="236">
        <v>0</v>
      </c>
      <c r="AB65" s="236">
        <v>211.36</v>
      </c>
      <c r="AC65" s="236">
        <v>211.36</v>
      </c>
      <c r="AD65" s="236">
        <v>0</v>
      </c>
      <c r="AE65" s="236">
        <v>0</v>
      </c>
      <c r="AF65" s="236">
        <v>0</v>
      </c>
      <c r="AG65" s="236">
        <v>0</v>
      </c>
      <c r="AH65" s="236">
        <v>0</v>
      </c>
      <c r="AI65" s="236">
        <v>0</v>
      </c>
      <c r="AJ65" s="236">
        <v>176032.03999999998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175</v>
      </c>
      <c r="AW65" s="242">
        <v>0</v>
      </c>
      <c r="AX65" s="242">
        <v>0</v>
      </c>
      <c r="AY65" s="236">
        <v>317.04000000000002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1835928.54</v>
      </c>
      <c r="BF65" s="242">
        <v>15886.16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335.9</v>
      </c>
      <c r="BM65" s="242">
        <v>0</v>
      </c>
      <c r="BN65" s="242">
        <v>8314.9500000000007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4136.01</v>
      </c>
      <c r="BZ65" s="242">
        <v>0</v>
      </c>
      <c r="CA65" s="242">
        <v>0</v>
      </c>
      <c r="CB65" s="242">
        <v>0</v>
      </c>
      <c r="CC65" s="242">
        <v>63211.839999999989</v>
      </c>
      <c r="CD65" s="24" t="s">
        <v>248</v>
      </c>
      <c r="CE65" s="25">
        <f t="shared" si="6"/>
        <v>2127947.09</v>
      </c>
      <c r="CF65" s="320">
        <v>0</v>
      </c>
    </row>
    <row r="66" spans="1:84" x14ac:dyDescent="0.25">
      <c r="A66" s="31" t="s">
        <v>267</v>
      </c>
      <c r="B66" s="16"/>
      <c r="C66" s="234">
        <v>44358.350000000006</v>
      </c>
      <c r="D66" s="234">
        <v>0</v>
      </c>
      <c r="E66" s="234">
        <v>39165.619999999995</v>
      </c>
      <c r="F66" s="234">
        <v>0</v>
      </c>
      <c r="G66" s="234">
        <v>0</v>
      </c>
      <c r="H66" s="234">
        <v>26455.050000000003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60528.92</v>
      </c>
      <c r="P66" s="236">
        <v>844316.04</v>
      </c>
      <c r="Q66" s="236">
        <v>1015.6999999999999</v>
      </c>
      <c r="R66" s="236">
        <v>0</v>
      </c>
      <c r="S66" s="242">
        <v>16776.689999999999</v>
      </c>
      <c r="T66" s="242">
        <v>336051.75</v>
      </c>
      <c r="U66" s="237">
        <v>335298.62</v>
      </c>
      <c r="V66" s="236">
        <v>30029.1</v>
      </c>
      <c r="W66" s="236">
        <v>36755.949999999997</v>
      </c>
      <c r="X66" s="236">
        <v>38026.06</v>
      </c>
      <c r="Y66" s="236">
        <v>1453079.6900000002</v>
      </c>
      <c r="Z66" s="236">
        <v>769650.21</v>
      </c>
      <c r="AA66" s="236">
        <v>354518.08000000007</v>
      </c>
      <c r="AB66" s="236">
        <v>362110.14</v>
      </c>
      <c r="AC66" s="236">
        <v>53759.099999999991</v>
      </c>
      <c r="AD66" s="236">
        <v>583900.81999999995</v>
      </c>
      <c r="AE66" s="236">
        <v>971954.60000000009</v>
      </c>
      <c r="AF66" s="236">
        <v>0</v>
      </c>
      <c r="AG66" s="236">
        <v>94855.37</v>
      </c>
      <c r="AH66" s="236">
        <v>0</v>
      </c>
      <c r="AI66" s="236">
        <v>0</v>
      </c>
      <c r="AJ66" s="236">
        <v>7338988.25</v>
      </c>
      <c r="AK66" s="236">
        <v>35780.400000000001</v>
      </c>
      <c r="AL66" s="236">
        <v>31568.19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167674.34</v>
      </c>
      <c r="AS66" s="236">
        <v>0</v>
      </c>
      <c r="AT66" s="236">
        <v>0</v>
      </c>
      <c r="AU66" s="236">
        <v>0</v>
      </c>
      <c r="AV66" s="242">
        <v>1267199.1499999999</v>
      </c>
      <c r="AW66" s="242">
        <v>0</v>
      </c>
      <c r="AX66" s="242">
        <v>123169.34</v>
      </c>
      <c r="AY66" s="236">
        <v>67773.600000000006</v>
      </c>
      <c r="AZ66" s="236">
        <v>0</v>
      </c>
      <c r="BA66" s="242">
        <v>103885</v>
      </c>
      <c r="BB66" s="242">
        <v>0</v>
      </c>
      <c r="BC66" s="242">
        <v>49262.63</v>
      </c>
      <c r="BD66" s="242">
        <v>298673.77</v>
      </c>
      <c r="BE66" s="236">
        <v>3336997.7799999993</v>
      </c>
      <c r="BF66" s="242">
        <v>562680.9</v>
      </c>
      <c r="BG66" s="242">
        <v>285655.57</v>
      </c>
      <c r="BH66" s="242">
        <v>243706.93</v>
      </c>
      <c r="BI66" s="242">
        <v>0</v>
      </c>
      <c r="BJ66" s="242">
        <v>1184.1300000000017</v>
      </c>
      <c r="BK66" s="242">
        <v>12241753.430000002</v>
      </c>
      <c r="BL66" s="242">
        <v>106172.89</v>
      </c>
      <c r="BM66" s="242">
        <v>0</v>
      </c>
      <c r="BN66" s="242">
        <v>2004742.5799999994</v>
      </c>
      <c r="BO66" s="242">
        <v>239643.12999999998</v>
      </c>
      <c r="BP66" s="242">
        <v>1263665.1600000001</v>
      </c>
      <c r="BQ66" s="242">
        <v>0</v>
      </c>
      <c r="BR66" s="242">
        <v>1106028.96</v>
      </c>
      <c r="BS66" s="242">
        <v>18813.440000000002</v>
      </c>
      <c r="BT66" s="242">
        <v>5263.1800000000021</v>
      </c>
      <c r="BU66" s="242">
        <v>39489.260000000009</v>
      </c>
      <c r="BV66" s="242">
        <v>25559.79</v>
      </c>
      <c r="BW66" s="242">
        <v>358988.1</v>
      </c>
      <c r="BX66" s="242">
        <v>597111.77999999991</v>
      </c>
      <c r="BY66" s="242">
        <v>122449.15</v>
      </c>
      <c r="BZ66" s="242">
        <v>0</v>
      </c>
      <c r="CA66" s="242">
        <v>175018.90999999992</v>
      </c>
      <c r="CB66" s="242">
        <v>194570.75999999998</v>
      </c>
      <c r="CC66" s="242">
        <v>9708079.1699999999</v>
      </c>
      <c r="CD66" s="24" t="s">
        <v>248</v>
      </c>
      <c r="CE66" s="25">
        <f t="shared" si="6"/>
        <v>48574155.529999994</v>
      </c>
      <c r="CF66" s="320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271327</v>
      </c>
      <c r="D67" s="25">
        <f t="shared" si="10"/>
        <v>0</v>
      </c>
      <c r="E67" s="25">
        <f t="shared" si="10"/>
        <v>2228706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1579242</v>
      </c>
      <c r="P67" s="25">
        <f t="shared" si="10"/>
        <v>2312383</v>
      </c>
      <c r="Q67" s="25">
        <f t="shared" si="10"/>
        <v>85337</v>
      </c>
      <c r="R67" s="25">
        <f t="shared" si="10"/>
        <v>0</v>
      </c>
      <c r="S67" s="25">
        <f t="shared" si="10"/>
        <v>0</v>
      </c>
      <c r="T67" s="25">
        <f t="shared" si="10"/>
        <v>4746</v>
      </c>
      <c r="U67" s="25">
        <f t="shared" si="10"/>
        <v>324290</v>
      </c>
      <c r="V67" s="25">
        <f t="shared" si="10"/>
        <v>8667</v>
      </c>
      <c r="W67" s="25">
        <f t="shared" si="10"/>
        <v>142424</v>
      </c>
      <c r="X67" s="25">
        <f t="shared" si="10"/>
        <v>192947</v>
      </c>
      <c r="Y67" s="25">
        <f t="shared" si="10"/>
        <v>1027528</v>
      </c>
      <c r="Z67" s="25">
        <f t="shared" si="10"/>
        <v>732298</v>
      </c>
      <c r="AA67" s="25">
        <f t="shared" si="10"/>
        <v>118298</v>
      </c>
      <c r="AB67" s="25">
        <f t="shared" si="10"/>
        <v>251704</v>
      </c>
      <c r="AC67" s="25">
        <f t="shared" si="10"/>
        <v>118421</v>
      </c>
      <c r="AD67" s="25">
        <f t="shared" si="10"/>
        <v>0</v>
      </c>
      <c r="AE67" s="25">
        <f t="shared" si="10"/>
        <v>11696</v>
      </c>
      <c r="AF67" s="25">
        <f t="shared" si="10"/>
        <v>0</v>
      </c>
      <c r="AG67" s="25">
        <f t="shared" si="10"/>
        <v>896717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1999285</v>
      </c>
      <c r="AK67" s="25">
        <f t="shared" si="11"/>
        <v>2334</v>
      </c>
      <c r="AL67" s="25">
        <f t="shared" si="11"/>
        <v>2365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60143</v>
      </c>
      <c r="AW67" s="25">
        <f t="shared" si="11"/>
        <v>0</v>
      </c>
      <c r="AX67" s="25">
        <f t="shared" si="11"/>
        <v>175882</v>
      </c>
      <c r="AY67" s="25">
        <f t="shared" si="11"/>
        <v>29292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717043</v>
      </c>
      <c r="BE67" s="25">
        <f t="shared" si="11"/>
        <v>1498329</v>
      </c>
      <c r="BF67" s="25">
        <f t="shared" si="11"/>
        <v>19848</v>
      </c>
      <c r="BG67" s="25">
        <f t="shared" si="11"/>
        <v>0</v>
      </c>
      <c r="BH67" s="25">
        <f t="shared" si="11"/>
        <v>0</v>
      </c>
      <c r="BI67" s="25">
        <f t="shared" si="11"/>
        <v>209</v>
      </c>
      <c r="BJ67" s="25">
        <f t="shared" si="11"/>
        <v>0</v>
      </c>
      <c r="BK67" s="25">
        <f t="shared" si="11"/>
        <v>0</v>
      </c>
      <c r="BL67" s="25">
        <f t="shared" si="11"/>
        <v>8114</v>
      </c>
      <c r="BM67" s="25">
        <f t="shared" si="11"/>
        <v>0</v>
      </c>
      <c r="BN67" s="25">
        <f t="shared" si="11"/>
        <v>695699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96081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77559</v>
      </c>
      <c r="BW67" s="25">
        <f t="shared" si="12"/>
        <v>0</v>
      </c>
      <c r="BX67" s="25">
        <f t="shared" si="12"/>
        <v>0</v>
      </c>
      <c r="BY67" s="25">
        <f t="shared" si="12"/>
        <v>21133</v>
      </c>
      <c r="BZ67" s="25">
        <f t="shared" si="12"/>
        <v>0</v>
      </c>
      <c r="CA67" s="25">
        <f t="shared" si="12"/>
        <v>28842</v>
      </c>
      <c r="CB67" s="25">
        <f t="shared" si="12"/>
        <v>0</v>
      </c>
      <c r="CC67" s="25">
        <f t="shared" si="12"/>
        <v>102611</v>
      </c>
      <c r="CD67" s="24" t="s">
        <v>248</v>
      </c>
      <c r="CE67" s="25">
        <f t="shared" si="6"/>
        <v>15841500</v>
      </c>
      <c r="CF67" s="320">
        <v>0</v>
      </c>
    </row>
    <row r="68" spans="1:84" x14ac:dyDescent="0.25">
      <c r="A68" s="31" t="s">
        <v>268</v>
      </c>
      <c r="B68" s="25"/>
      <c r="C68" s="234">
        <v>0</v>
      </c>
      <c r="D68" s="234">
        <v>0</v>
      </c>
      <c r="E68" s="234">
        <v>37992.660000000003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3641.97</v>
      </c>
      <c r="P68" s="236">
        <v>443335.18</v>
      </c>
      <c r="Q68" s="236">
        <v>4018.6899999999996</v>
      </c>
      <c r="R68" s="236">
        <v>0</v>
      </c>
      <c r="S68" s="242">
        <v>2659.17</v>
      </c>
      <c r="T68" s="242">
        <v>0</v>
      </c>
      <c r="U68" s="237">
        <v>62873.45</v>
      </c>
      <c r="V68" s="236">
        <v>2072.9500000000003</v>
      </c>
      <c r="W68" s="236">
        <v>193114.86</v>
      </c>
      <c r="X68" s="236">
        <v>0</v>
      </c>
      <c r="Y68" s="236">
        <v>224901.68999999997</v>
      </c>
      <c r="Z68" s="236">
        <v>2284.77</v>
      </c>
      <c r="AA68" s="236">
        <v>449.9</v>
      </c>
      <c r="AB68" s="243">
        <v>138262.47</v>
      </c>
      <c r="AC68" s="236">
        <v>4055.03</v>
      </c>
      <c r="AD68" s="236">
        <v>0</v>
      </c>
      <c r="AE68" s="236">
        <v>0</v>
      </c>
      <c r="AF68" s="236">
        <v>0</v>
      </c>
      <c r="AG68" s="236">
        <v>17471.13</v>
      </c>
      <c r="AH68" s="236">
        <v>0</v>
      </c>
      <c r="AI68" s="236">
        <v>0</v>
      </c>
      <c r="AJ68" s="236">
        <v>4844133.0600000005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3530.12</v>
      </c>
      <c r="AW68" s="242">
        <v>0</v>
      </c>
      <c r="AX68" s="242">
        <v>0</v>
      </c>
      <c r="AY68" s="236">
        <v>13548.31</v>
      </c>
      <c r="AZ68" s="236">
        <v>0</v>
      </c>
      <c r="BA68" s="242">
        <v>0</v>
      </c>
      <c r="BB68" s="242">
        <v>0</v>
      </c>
      <c r="BC68" s="242">
        <v>0</v>
      </c>
      <c r="BD68" s="242">
        <v>236673.89</v>
      </c>
      <c r="BE68" s="236">
        <v>202984.74999999997</v>
      </c>
      <c r="BF68" s="242">
        <v>1320.3400000000001</v>
      </c>
      <c r="BG68" s="242">
        <v>0</v>
      </c>
      <c r="BH68" s="242">
        <v>0</v>
      </c>
      <c r="BI68" s="242">
        <v>605.01</v>
      </c>
      <c r="BJ68" s="242">
        <v>0</v>
      </c>
      <c r="BK68" s="242">
        <v>0</v>
      </c>
      <c r="BL68" s="242">
        <v>3757.29</v>
      </c>
      <c r="BM68" s="242">
        <v>0</v>
      </c>
      <c r="BN68" s="242">
        <v>49559.680000000008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1249.8599999999999</v>
      </c>
      <c r="BU68" s="242">
        <v>0</v>
      </c>
      <c r="BV68" s="242">
        <v>0</v>
      </c>
      <c r="BW68" s="242">
        <v>3051.37</v>
      </c>
      <c r="BX68" s="242">
        <v>0</v>
      </c>
      <c r="BY68" s="242">
        <v>495.3</v>
      </c>
      <c r="BZ68" s="242">
        <v>0</v>
      </c>
      <c r="CA68" s="242">
        <v>0</v>
      </c>
      <c r="CB68" s="242">
        <v>0</v>
      </c>
      <c r="CC68" s="242">
        <v>-4809.2200000001058</v>
      </c>
      <c r="CD68" s="24" t="s">
        <v>248</v>
      </c>
      <c r="CE68" s="25">
        <f t="shared" si="6"/>
        <v>6493233.6799999997</v>
      </c>
      <c r="CF68" s="320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231908.24000000002</v>
      </c>
      <c r="D69" s="25">
        <f t="shared" si="13"/>
        <v>0</v>
      </c>
      <c r="E69" s="25">
        <f t="shared" si="13"/>
        <v>4707497.0200000005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780450.28999999992</v>
      </c>
      <c r="P69" s="25">
        <f t="shared" si="13"/>
        <v>3101921.03</v>
      </c>
      <c r="Q69" s="25">
        <f t="shared" si="13"/>
        <v>86058.449999999983</v>
      </c>
      <c r="R69" s="25">
        <f t="shared" si="13"/>
        <v>0</v>
      </c>
      <c r="S69" s="25">
        <f t="shared" si="13"/>
        <v>2569.88</v>
      </c>
      <c r="T69" s="25">
        <f t="shared" si="13"/>
        <v>0</v>
      </c>
      <c r="U69" s="25">
        <f t="shared" si="13"/>
        <v>1686539.29</v>
      </c>
      <c r="V69" s="25">
        <f t="shared" si="13"/>
        <v>1152.47</v>
      </c>
      <c r="W69" s="25">
        <f t="shared" si="13"/>
        <v>17629.29</v>
      </c>
      <c r="X69" s="25">
        <f t="shared" si="13"/>
        <v>450773.37</v>
      </c>
      <c r="Y69" s="25">
        <f t="shared" si="13"/>
        <v>475144.18</v>
      </c>
      <c r="Z69" s="25">
        <f t="shared" si="13"/>
        <v>40030.21</v>
      </c>
      <c r="AA69" s="25">
        <f t="shared" si="13"/>
        <v>3061.6800000000003</v>
      </c>
      <c r="AB69" s="25">
        <f t="shared" si="13"/>
        <v>485768.35</v>
      </c>
      <c r="AC69" s="25">
        <f t="shared" si="13"/>
        <v>8418.82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1225557.47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3511149.59</v>
      </c>
      <c r="AK69" s="25">
        <f t="shared" si="14"/>
        <v>47438.9</v>
      </c>
      <c r="AL69" s="25">
        <f t="shared" si="14"/>
        <v>71126.320000000007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1031264.44</v>
      </c>
      <c r="AW69" s="25">
        <f t="shared" si="14"/>
        <v>0</v>
      </c>
      <c r="AX69" s="25">
        <f t="shared" si="14"/>
        <v>0</v>
      </c>
      <c r="AY69" s="25">
        <f t="shared" si="14"/>
        <v>48482.47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2592850.810000001</v>
      </c>
      <c r="BF69" s="25">
        <f t="shared" si="14"/>
        <v>-253125.31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80691</v>
      </c>
      <c r="BL69" s="25">
        <f t="shared" si="14"/>
        <v>0</v>
      </c>
      <c r="BM69" s="25">
        <f t="shared" si="14"/>
        <v>0</v>
      </c>
      <c r="BN69" s="25">
        <f t="shared" si="14"/>
        <v>7633151.21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-8633.4599999999991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13353.59</v>
      </c>
      <c r="BX69" s="25">
        <f t="shared" si="15"/>
        <v>0</v>
      </c>
      <c r="BY69" s="25">
        <f t="shared" si="15"/>
        <v>-32237.550000000003</v>
      </c>
      <c r="BZ69" s="25">
        <f t="shared" si="15"/>
        <v>13206.19</v>
      </c>
      <c r="CA69" s="25">
        <f t="shared" si="15"/>
        <v>-512.87</v>
      </c>
      <c r="CB69" s="25">
        <f t="shared" si="15"/>
        <v>0</v>
      </c>
      <c r="CC69" s="25">
        <f t="shared" si="15"/>
        <v>206165.7</v>
      </c>
      <c r="CD69" s="25">
        <f t="shared" si="15"/>
        <v>9164023.1699999999</v>
      </c>
      <c r="CE69" s="25">
        <f>SUM(CE70:CE83)</f>
        <v>37422874.239999995</v>
      </c>
      <c r="CF69" s="320">
        <v>0</v>
      </c>
    </row>
    <row r="70" spans="1:84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439009.18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439009.18</v>
      </c>
      <c r="CF70" s="320">
        <v>0</v>
      </c>
    </row>
    <row r="71" spans="1:84" x14ac:dyDescent="0.25">
      <c r="A71" s="26" t="s">
        <v>271</v>
      </c>
      <c r="B71" s="27"/>
      <c r="C71" s="244">
        <v>188929.76</v>
      </c>
      <c r="D71" s="244">
        <v>0</v>
      </c>
      <c r="E71" s="244">
        <v>4376977.4000000004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697696.36</v>
      </c>
      <c r="P71" s="244">
        <v>2646518.94</v>
      </c>
      <c r="Q71" s="244">
        <v>49256.14</v>
      </c>
      <c r="R71" s="244">
        <v>0</v>
      </c>
      <c r="S71" s="244">
        <v>0</v>
      </c>
      <c r="T71" s="244">
        <v>0</v>
      </c>
      <c r="U71" s="244">
        <v>-48885.700000000012</v>
      </c>
      <c r="V71" s="244">
        <v>0</v>
      </c>
      <c r="W71" s="244">
        <v>0</v>
      </c>
      <c r="X71" s="244">
        <v>435934.9</v>
      </c>
      <c r="Y71" s="244">
        <v>448255.75</v>
      </c>
      <c r="Z71" s="244">
        <v>22502.5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1067794.3899999999</v>
      </c>
      <c r="AH71" s="244">
        <v>0</v>
      </c>
      <c r="AI71" s="244">
        <v>0</v>
      </c>
      <c r="AJ71" s="244">
        <v>271449.15000000002</v>
      </c>
      <c r="AK71" s="244">
        <v>1606.4</v>
      </c>
      <c r="AL71" s="244">
        <v>20320.5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983931.25</v>
      </c>
      <c r="AW71" s="244">
        <v>0</v>
      </c>
      <c r="AX71" s="244">
        <v>0</v>
      </c>
      <c r="AY71" s="244">
        <v>29290.02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-256029.25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-38330.870000000003</v>
      </c>
      <c r="BZ71" s="244">
        <v>12601.19</v>
      </c>
      <c r="CA71" s="244">
        <v>-1050</v>
      </c>
      <c r="CB71" s="244">
        <v>0</v>
      </c>
      <c r="CC71" s="244">
        <v>-3690.96</v>
      </c>
      <c r="CD71" s="244">
        <v>-480651.44</v>
      </c>
      <c r="CE71" s="25">
        <f t="shared" si="16"/>
        <v>10424426.430000002</v>
      </c>
      <c r="CF71" s="320">
        <v>0</v>
      </c>
    </row>
    <row r="72" spans="1:84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0</v>
      </c>
      <c r="CF72" s="320">
        <v>0</v>
      </c>
    </row>
    <row r="73" spans="1:84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590616.67000000004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6293.16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871.08</v>
      </c>
      <c r="CD73" s="244">
        <v>1496124.71</v>
      </c>
      <c r="CE73" s="25">
        <f t="shared" si="16"/>
        <v>2093905.62</v>
      </c>
      <c r="CF73" s="320">
        <v>0</v>
      </c>
    </row>
    <row r="74" spans="1:84" x14ac:dyDescent="0.25">
      <c r="A74" s="26" t="s">
        <v>274</v>
      </c>
      <c r="B74" s="27"/>
      <c r="C74" s="244">
        <v>38420.71</v>
      </c>
      <c r="D74" s="244">
        <v>0</v>
      </c>
      <c r="E74" s="244">
        <v>287535.61000000004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71122.210000000006</v>
      </c>
      <c r="P74" s="244">
        <v>42408.500000000007</v>
      </c>
      <c r="Q74" s="244">
        <v>16820.32</v>
      </c>
      <c r="R74" s="244">
        <v>0</v>
      </c>
      <c r="S74" s="244">
        <v>0</v>
      </c>
      <c r="T74" s="244">
        <v>0</v>
      </c>
      <c r="U74" s="244">
        <v>22225.9</v>
      </c>
      <c r="V74" s="244">
        <v>757.42</v>
      </c>
      <c r="W74" s="244">
        <v>17558.54</v>
      </c>
      <c r="X74" s="244">
        <v>14838.47</v>
      </c>
      <c r="Y74" s="244">
        <v>14971.329999999998</v>
      </c>
      <c r="Z74" s="244">
        <v>5603.25</v>
      </c>
      <c r="AA74" s="244">
        <v>3056.8</v>
      </c>
      <c r="AB74" s="244">
        <v>0</v>
      </c>
      <c r="AC74" s="244">
        <v>1081.8</v>
      </c>
      <c r="AD74" s="244">
        <v>0</v>
      </c>
      <c r="AE74" s="244">
        <v>0</v>
      </c>
      <c r="AF74" s="244">
        <v>0</v>
      </c>
      <c r="AG74" s="244">
        <v>139015.23000000001</v>
      </c>
      <c r="AH74" s="244">
        <v>0</v>
      </c>
      <c r="AI74" s="244">
        <v>0</v>
      </c>
      <c r="AJ74" s="244">
        <v>70764.88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586.54999999999995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746767.52000000014</v>
      </c>
      <c r="CF74" s="320">
        <v>0</v>
      </c>
    </row>
    <row r="75" spans="1:84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62041.81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282132.84000000003</v>
      </c>
      <c r="CE75" s="25">
        <f t="shared" si="16"/>
        <v>344174.65</v>
      </c>
      <c r="CF75" s="320">
        <v>0</v>
      </c>
    </row>
    <row r="76" spans="1:84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1204583.8900000001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2.8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1204586.6900000002</v>
      </c>
      <c r="CF76" s="320">
        <v>0</v>
      </c>
    </row>
    <row r="77" spans="1:84" x14ac:dyDescent="0.25">
      <c r="A77" s="26" t="s">
        <v>277</v>
      </c>
      <c r="B77" s="27"/>
      <c r="C77" s="244">
        <v>0</v>
      </c>
      <c r="D77" s="244">
        <v>0</v>
      </c>
      <c r="E77" s="244">
        <v>11465.88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3322.06</v>
      </c>
      <c r="P77" s="244">
        <v>373777.27</v>
      </c>
      <c r="Q77" s="244">
        <v>17167.310000000001</v>
      </c>
      <c r="R77" s="244">
        <v>0</v>
      </c>
      <c r="S77" s="244">
        <v>0</v>
      </c>
      <c r="T77" s="244">
        <v>0</v>
      </c>
      <c r="U77" s="244">
        <v>16414.099999999999</v>
      </c>
      <c r="V77" s="244">
        <v>0</v>
      </c>
      <c r="W77" s="244">
        <v>70.75</v>
      </c>
      <c r="X77" s="244">
        <v>0</v>
      </c>
      <c r="Y77" s="244">
        <v>70.75</v>
      </c>
      <c r="Z77" s="244">
        <v>11269.68</v>
      </c>
      <c r="AA77" s="244">
        <v>4.88</v>
      </c>
      <c r="AB77" s="244">
        <v>61008.91</v>
      </c>
      <c r="AC77" s="244">
        <v>3269.19</v>
      </c>
      <c r="AD77" s="244">
        <v>0</v>
      </c>
      <c r="AE77" s="244">
        <v>0</v>
      </c>
      <c r="AF77" s="244">
        <v>0</v>
      </c>
      <c r="AG77" s="244">
        <v>3127.17</v>
      </c>
      <c r="AH77" s="244">
        <v>0</v>
      </c>
      <c r="AI77" s="244">
        <v>0</v>
      </c>
      <c r="AJ77" s="244">
        <v>119432.22999999998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4650</v>
      </c>
      <c r="AW77" s="244">
        <v>0</v>
      </c>
      <c r="AX77" s="244">
        <v>0</v>
      </c>
      <c r="AY77" s="244">
        <v>19261.490000000002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2275508.8700000006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14658.57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50400.770000000004</v>
      </c>
      <c r="CD77" s="244">
        <v>-16421.560000000001</v>
      </c>
      <c r="CE77" s="25">
        <f t="shared" si="16"/>
        <v>2968458.3200000003</v>
      </c>
      <c r="CF77" s="320">
        <v>0</v>
      </c>
    </row>
    <row r="78" spans="1:84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1359388.97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6055411.96</v>
      </c>
      <c r="CE78" s="25">
        <f t="shared" si="16"/>
        <v>7414800.9299999997</v>
      </c>
      <c r="CF78" s="320">
        <v>0</v>
      </c>
    </row>
    <row r="79" spans="1:84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9000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78.72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9078.7199999999993</v>
      </c>
      <c r="CF79" s="320">
        <v>0</v>
      </c>
    </row>
    <row r="80" spans="1:84" x14ac:dyDescent="0.25">
      <c r="A80" s="26" t="s">
        <v>280</v>
      </c>
      <c r="B80" s="16"/>
      <c r="C80" s="244">
        <v>4127.4799999999996</v>
      </c>
      <c r="D80" s="244">
        <v>0</v>
      </c>
      <c r="E80" s="244">
        <v>9304.380000000001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6119.21</v>
      </c>
      <c r="P80" s="244">
        <v>3649.26</v>
      </c>
      <c r="Q80" s="244">
        <v>1595</v>
      </c>
      <c r="R80" s="244">
        <v>0</v>
      </c>
      <c r="S80" s="244">
        <v>0</v>
      </c>
      <c r="T80" s="244">
        <v>0</v>
      </c>
      <c r="U80" s="244">
        <v>388</v>
      </c>
      <c r="V80" s="244">
        <v>350</v>
      </c>
      <c r="W80" s="244">
        <v>0</v>
      </c>
      <c r="X80" s="244">
        <v>0</v>
      </c>
      <c r="Y80" s="244">
        <v>1292.25</v>
      </c>
      <c r="Z80" s="244">
        <v>0</v>
      </c>
      <c r="AA80" s="244">
        <v>0</v>
      </c>
      <c r="AB80" s="244">
        <v>5981.18</v>
      </c>
      <c r="AC80" s="244">
        <v>1527.93</v>
      </c>
      <c r="AD80" s="244">
        <v>0</v>
      </c>
      <c r="AE80" s="244">
        <v>0</v>
      </c>
      <c r="AF80" s="244">
        <v>0</v>
      </c>
      <c r="AG80" s="244">
        <v>7572.6</v>
      </c>
      <c r="AH80" s="244">
        <v>0</v>
      </c>
      <c r="AI80" s="244">
        <v>0</v>
      </c>
      <c r="AJ80" s="244">
        <v>82590.209999999992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545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5169</v>
      </c>
      <c r="BZ80" s="244">
        <v>715</v>
      </c>
      <c r="CA80" s="244">
        <v>340</v>
      </c>
      <c r="CB80" s="244">
        <v>0</v>
      </c>
      <c r="CC80" s="244">
        <v>0</v>
      </c>
      <c r="CD80" s="244">
        <v>0</v>
      </c>
      <c r="CE80" s="25">
        <f t="shared" si="16"/>
        <v>131266.5</v>
      </c>
      <c r="CF80" s="320">
        <v>0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1177.24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496440.05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279026.16000000003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7368676.5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43589.31</v>
      </c>
      <c r="CD81" s="244">
        <v>1800037.4100000001</v>
      </c>
      <c r="CE81" s="25">
        <f t="shared" si="16"/>
        <v>9988946.6699999999</v>
      </c>
      <c r="CF81" s="320">
        <v>0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  <c r="CF82" s="320">
        <v>0</v>
      </c>
    </row>
    <row r="83" spans="1:84" x14ac:dyDescent="0.25">
      <c r="A83" s="26" t="s">
        <v>283</v>
      </c>
      <c r="B83" s="16"/>
      <c r="C83" s="245">
        <v>430.29</v>
      </c>
      <c r="D83" s="245">
        <v>0</v>
      </c>
      <c r="E83" s="246">
        <v>22213.75</v>
      </c>
      <c r="F83" s="246">
        <v>0</v>
      </c>
      <c r="G83" s="245">
        <v>0</v>
      </c>
      <c r="H83" s="245">
        <v>0</v>
      </c>
      <c r="I83" s="246">
        <v>0</v>
      </c>
      <c r="J83" s="246">
        <v>0</v>
      </c>
      <c r="K83" s="246">
        <v>0</v>
      </c>
      <c r="L83" s="246">
        <v>0</v>
      </c>
      <c r="M83" s="245">
        <v>0</v>
      </c>
      <c r="N83" s="245">
        <v>0</v>
      </c>
      <c r="O83" s="245">
        <v>2190.4499999999998</v>
      </c>
      <c r="P83" s="246">
        <v>35567.060000000005</v>
      </c>
      <c r="Q83" s="246">
        <v>1219.68</v>
      </c>
      <c r="R83" s="247">
        <v>0</v>
      </c>
      <c r="S83" s="246">
        <v>2569.88</v>
      </c>
      <c r="T83" s="245">
        <v>0</v>
      </c>
      <c r="U83" s="246">
        <v>42626.68</v>
      </c>
      <c r="V83" s="246">
        <v>45.05</v>
      </c>
      <c r="W83" s="245">
        <v>0</v>
      </c>
      <c r="X83" s="246">
        <v>0</v>
      </c>
      <c r="Y83" s="246">
        <v>10554.1</v>
      </c>
      <c r="Z83" s="246">
        <v>654.78</v>
      </c>
      <c r="AA83" s="246">
        <v>0</v>
      </c>
      <c r="AB83" s="246">
        <v>418778.26</v>
      </c>
      <c r="AC83" s="246">
        <v>2539.9</v>
      </c>
      <c r="AD83" s="246">
        <v>0</v>
      </c>
      <c r="AE83" s="246">
        <v>0</v>
      </c>
      <c r="AF83" s="246">
        <v>0</v>
      </c>
      <c r="AG83" s="246">
        <v>8048.08</v>
      </c>
      <c r="AH83" s="246">
        <v>0</v>
      </c>
      <c r="AI83" s="246">
        <v>0</v>
      </c>
      <c r="AJ83" s="244">
        <v>458344.10000000009</v>
      </c>
      <c r="AK83" s="246">
        <v>45832.5</v>
      </c>
      <c r="AL83" s="246">
        <v>50805.82</v>
      </c>
      <c r="AM83" s="246">
        <v>0</v>
      </c>
      <c r="AN83" s="246">
        <v>0</v>
      </c>
      <c r="AO83" s="245">
        <v>0</v>
      </c>
      <c r="AP83" s="246">
        <v>0</v>
      </c>
      <c r="AQ83" s="245">
        <v>0</v>
      </c>
      <c r="AR83" s="245">
        <v>0</v>
      </c>
      <c r="AS83" s="245">
        <v>0</v>
      </c>
      <c r="AT83" s="245">
        <v>0</v>
      </c>
      <c r="AU83" s="246">
        <v>0</v>
      </c>
      <c r="AV83" s="246">
        <v>42683.19</v>
      </c>
      <c r="AW83" s="246">
        <v>0</v>
      </c>
      <c r="AX83" s="246">
        <v>0</v>
      </c>
      <c r="AY83" s="246">
        <v>-1200.5899999999999</v>
      </c>
      <c r="AZ83" s="246">
        <v>0</v>
      </c>
      <c r="BA83" s="246">
        <v>0</v>
      </c>
      <c r="BB83" s="246">
        <v>0</v>
      </c>
      <c r="BC83" s="246">
        <v>0</v>
      </c>
      <c r="BD83" s="246">
        <v>0</v>
      </c>
      <c r="BE83" s="246">
        <v>32022.620000000003</v>
      </c>
      <c r="BF83" s="246">
        <v>2903.94</v>
      </c>
      <c r="BG83" s="246">
        <v>0</v>
      </c>
      <c r="BH83" s="247">
        <v>0</v>
      </c>
      <c r="BI83" s="246">
        <v>0</v>
      </c>
      <c r="BJ83" s="246">
        <v>0</v>
      </c>
      <c r="BK83" s="246">
        <v>80691</v>
      </c>
      <c r="BL83" s="246">
        <v>0</v>
      </c>
      <c r="BM83" s="246">
        <v>0</v>
      </c>
      <c r="BN83" s="246">
        <v>249816.13999999996</v>
      </c>
      <c r="BO83" s="246">
        <v>0</v>
      </c>
      <c r="BP83" s="246">
        <v>0</v>
      </c>
      <c r="BQ83" s="246">
        <v>0</v>
      </c>
      <c r="BR83" s="246">
        <v>-8633.4599999999991</v>
      </c>
      <c r="BS83" s="246">
        <v>0</v>
      </c>
      <c r="BT83" s="246">
        <v>0</v>
      </c>
      <c r="BU83" s="246">
        <v>0</v>
      </c>
      <c r="BV83" s="246">
        <v>0</v>
      </c>
      <c r="BW83" s="246">
        <v>13353.59</v>
      </c>
      <c r="BX83" s="246">
        <v>0</v>
      </c>
      <c r="BY83" s="246">
        <v>924.32</v>
      </c>
      <c r="BZ83" s="246">
        <v>-110</v>
      </c>
      <c r="CA83" s="246">
        <v>197.13</v>
      </c>
      <c r="CB83" s="246">
        <v>0</v>
      </c>
      <c r="CC83" s="246">
        <v>114995.5</v>
      </c>
      <c r="CD83" s="248">
        <v>27389.25</v>
      </c>
      <c r="CE83" s="25">
        <f t="shared" si="16"/>
        <v>1657453.01</v>
      </c>
      <c r="CF83" s="320">
        <v>0</v>
      </c>
    </row>
    <row r="84" spans="1:84" x14ac:dyDescent="0.25">
      <c r="A84" s="31" t="s">
        <v>284</v>
      </c>
      <c r="B84" s="16"/>
      <c r="C84" s="245">
        <v>0</v>
      </c>
      <c r="D84" s="245">
        <v>0</v>
      </c>
      <c r="E84" s="245">
        <v>1250</v>
      </c>
      <c r="F84" s="246">
        <v>0</v>
      </c>
      <c r="G84" s="245">
        <v>0</v>
      </c>
      <c r="H84" s="245">
        <v>0</v>
      </c>
      <c r="I84" s="245">
        <v>0</v>
      </c>
      <c r="J84" s="246">
        <v>0</v>
      </c>
      <c r="K84" s="246">
        <v>0</v>
      </c>
      <c r="L84" s="246">
        <v>0</v>
      </c>
      <c r="M84" s="245">
        <v>0</v>
      </c>
      <c r="N84" s="245">
        <v>0</v>
      </c>
      <c r="O84" s="245">
        <v>23200.560000000001</v>
      </c>
      <c r="P84" s="245">
        <v>5200</v>
      </c>
      <c r="Q84" s="245">
        <v>0</v>
      </c>
      <c r="R84" s="245">
        <v>0</v>
      </c>
      <c r="S84" s="245">
        <v>2032.4</v>
      </c>
      <c r="T84" s="245">
        <v>0</v>
      </c>
      <c r="U84" s="246">
        <v>13900.65</v>
      </c>
      <c r="V84" s="245">
        <v>0</v>
      </c>
      <c r="W84" s="245">
        <v>0</v>
      </c>
      <c r="X84" s="246">
        <v>0</v>
      </c>
      <c r="Y84" s="246">
        <v>0</v>
      </c>
      <c r="Z84" s="246">
        <v>203128.49</v>
      </c>
      <c r="AA84" s="246">
        <v>0</v>
      </c>
      <c r="AB84" s="246">
        <v>769222.69</v>
      </c>
      <c r="AC84" s="246">
        <v>4417.97</v>
      </c>
      <c r="AD84" s="246">
        <v>0</v>
      </c>
      <c r="AE84" s="246">
        <v>0</v>
      </c>
      <c r="AF84" s="246">
        <v>0</v>
      </c>
      <c r="AG84" s="246">
        <v>15000</v>
      </c>
      <c r="AH84" s="246">
        <v>0</v>
      </c>
      <c r="AI84" s="246">
        <v>0</v>
      </c>
      <c r="AJ84" s="244">
        <v>1103517.31</v>
      </c>
      <c r="AK84" s="246">
        <v>0</v>
      </c>
      <c r="AL84" s="246">
        <v>0</v>
      </c>
      <c r="AM84" s="246">
        <v>0</v>
      </c>
      <c r="AN84" s="246">
        <v>0</v>
      </c>
      <c r="AO84" s="246">
        <v>0</v>
      </c>
      <c r="AP84" s="246">
        <v>0</v>
      </c>
      <c r="AQ84" s="246">
        <v>0</v>
      </c>
      <c r="AR84" s="246">
        <v>0</v>
      </c>
      <c r="AS84" s="246">
        <v>0</v>
      </c>
      <c r="AT84" s="246">
        <v>0</v>
      </c>
      <c r="AU84" s="246">
        <v>0</v>
      </c>
      <c r="AV84" s="246">
        <v>37847246</v>
      </c>
      <c r="AW84" s="246">
        <v>0</v>
      </c>
      <c r="AX84" s="246">
        <v>0</v>
      </c>
      <c r="AY84" s="246">
        <v>446281.91</v>
      </c>
      <c r="AZ84" s="246">
        <v>0</v>
      </c>
      <c r="BA84" s="246">
        <v>0</v>
      </c>
      <c r="BB84" s="246">
        <v>0</v>
      </c>
      <c r="BC84" s="246">
        <v>0</v>
      </c>
      <c r="BD84" s="246">
        <v>0</v>
      </c>
      <c r="BE84" s="246">
        <v>2490531.7000000002</v>
      </c>
      <c r="BF84" s="246">
        <v>-104.79</v>
      </c>
      <c r="BG84" s="246">
        <v>0</v>
      </c>
      <c r="BH84" s="246">
        <v>0</v>
      </c>
      <c r="BI84" s="246">
        <v>0</v>
      </c>
      <c r="BJ84" s="246">
        <v>0</v>
      </c>
      <c r="BK84" s="246">
        <v>0</v>
      </c>
      <c r="BL84" s="246">
        <v>0</v>
      </c>
      <c r="BM84" s="246">
        <v>0</v>
      </c>
      <c r="BN84" s="246">
        <v>0</v>
      </c>
      <c r="BO84" s="246">
        <v>-126610.38</v>
      </c>
      <c r="BP84" s="246">
        <v>0</v>
      </c>
      <c r="BQ84" s="246">
        <v>0</v>
      </c>
      <c r="BR84" s="246">
        <v>0</v>
      </c>
      <c r="BS84" s="246">
        <v>0</v>
      </c>
      <c r="BT84" s="246">
        <v>0</v>
      </c>
      <c r="BU84" s="246">
        <v>0</v>
      </c>
      <c r="BV84" s="246">
        <v>0</v>
      </c>
      <c r="BW84" s="246">
        <v>0</v>
      </c>
      <c r="BX84" s="246">
        <v>0</v>
      </c>
      <c r="BY84" s="246">
        <v>0</v>
      </c>
      <c r="BZ84" s="246">
        <v>0</v>
      </c>
      <c r="CA84" s="246">
        <v>0</v>
      </c>
      <c r="CB84" s="246">
        <v>0</v>
      </c>
      <c r="CC84" s="246">
        <v>1562404.32</v>
      </c>
      <c r="CD84" s="248">
        <v>2669231.2999999998</v>
      </c>
      <c r="CE84" s="25">
        <f t="shared" si="16"/>
        <v>47029850.129999995</v>
      </c>
      <c r="CF84" s="320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5652187.0499999998</v>
      </c>
      <c r="D85" s="25">
        <f t="shared" si="17"/>
        <v>0</v>
      </c>
      <c r="E85" s="25">
        <f t="shared" si="17"/>
        <v>30878365.809999991</v>
      </c>
      <c r="F85" s="25">
        <f t="shared" si="17"/>
        <v>0</v>
      </c>
      <c r="G85" s="25">
        <f t="shared" si="17"/>
        <v>0</v>
      </c>
      <c r="H85" s="25">
        <f t="shared" si="17"/>
        <v>529909.66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10505185.499999996</v>
      </c>
      <c r="P85" s="25">
        <f t="shared" si="17"/>
        <v>24107373.770000003</v>
      </c>
      <c r="Q85" s="25">
        <f t="shared" si="17"/>
        <v>2140231.2999999998</v>
      </c>
      <c r="R85" s="25">
        <f t="shared" si="17"/>
        <v>0</v>
      </c>
      <c r="S85" s="25">
        <f t="shared" si="17"/>
        <v>1074814.3199999998</v>
      </c>
      <c r="T85" s="25">
        <f t="shared" si="17"/>
        <v>418266.81</v>
      </c>
      <c r="U85" s="25">
        <f t="shared" si="17"/>
        <v>7256602.3500000006</v>
      </c>
      <c r="V85" s="25">
        <f t="shared" si="17"/>
        <v>718088.7</v>
      </c>
      <c r="W85" s="25">
        <f t="shared" si="17"/>
        <v>1406302.35</v>
      </c>
      <c r="X85" s="25">
        <f t="shared" si="17"/>
        <v>1833429.3900000001</v>
      </c>
      <c r="Y85" s="25">
        <f t="shared" si="17"/>
        <v>6480301.5199999996</v>
      </c>
      <c r="Z85" s="25">
        <f t="shared" si="17"/>
        <v>1974621.99</v>
      </c>
      <c r="AA85" s="25">
        <f t="shared" si="17"/>
        <v>1180371.68</v>
      </c>
      <c r="AB85" s="25">
        <f t="shared" si="17"/>
        <v>14887599.300000003</v>
      </c>
      <c r="AC85" s="25">
        <f t="shared" si="17"/>
        <v>2896645.0199999996</v>
      </c>
      <c r="AD85" s="25">
        <f t="shared" si="17"/>
        <v>590971.96</v>
      </c>
      <c r="AE85" s="25">
        <f t="shared" si="17"/>
        <v>984777.65000000014</v>
      </c>
      <c r="AF85" s="25">
        <f t="shared" si="17"/>
        <v>0</v>
      </c>
      <c r="AG85" s="25">
        <f t="shared" si="17"/>
        <v>12900665.800000001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64193540.560000002</v>
      </c>
      <c r="AK85" s="25">
        <f t="shared" si="18"/>
        <v>372749.75</v>
      </c>
      <c r="AL85" s="25">
        <f t="shared" si="18"/>
        <v>158252.85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167674.34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-28892863.600000001</v>
      </c>
      <c r="AW85" s="25">
        <f t="shared" si="18"/>
        <v>0</v>
      </c>
      <c r="AX85" s="25">
        <f t="shared" si="18"/>
        <v>299051.33999999997</v>
      </c>
      <c r="AY85" s="25">
        <f t="shared" si="18"/>
        <v>2671309.1200000006</v>
      </c>
      <c r="AZ85" s="25">
        <f t="shared" si="18"/>
        <v>0</v>
      </c>
      <c r="BA85" s="25">
        <f t="shared" si="18"/>
        <v>103885</v>
      </c>
      <c r="BB85" s="25">
        <f t="shared" si="18"/>
        <v>0</v>
      </c>
      <c r="BC85" s="25">
        <f t="shared" si="18"/>
        <v>49262.63</v>
      </c>
      <c r="BD85" s="25">
        <f t="shared" si="18"/>
        <v>1273541.54</v>
      </c>
      <c r="BE85" s="25">
        <f t="shared" si="18"/>
        <v>9093722.8200000003</v>
      </c>
      <c r="BF85" s="25">
        <f t="shared" si="18"/>
        <v>3318254.1999999997</v>
      </c>
      <c r="BG85" s="25">
        <f t="shared" si="18"/>
        <v>285655.57</v>
      </c>
      <c r="BH85" s="25">
        <f t="shared" si="18"/>
        <v>243706.93</v>
      </c>
      <c r="BI85" s="25">
        <f t="shared" si="18"/>
        <v>814.01</v>
      </c>
      <c r="BJ85" s="25">
        <f t="shared" si="18"/>
        <v>225810.45</v>
      </c>
      <c r="BK85" s="25">
        <f t="shared" si="18"/>
        <v>12322444.430000002</v>
      </c>
      <c r="BL85" s="25">
        <f t="shared" si="18"/>
        <v>264497.69999999995</v>
      </c>
      <c r="BM85" s="25">
        <f t="shared" si="18"/>
        <v>198389.94999999998</v>
      </c>
      <c r="BN85" s="25">
        <f t="shared" si="18"/>
        <v>11328231.039999999</v>
      </c>
      <c r="BO85" s="25">
        <f t="shared" ref="BO85:CD85" si="19">SUM(BO61:BO69)-BO84</f>
        <v>477192.05</v>
      </c>
      <c r="BP85" s="25">
        <f t="shared" si="19"/>
        <v>1263665.1600000001</v>
      </c>
      <c r="BQ85" s="25">
        <f t="shared" si="19"/>
        <v>0</v>
      </c>
      <c r="BR85" s="25">
        <f t="shared" si="19"/>
        <v>1193476.5</v>
      </c>
      <c r="BS85" s="25">
        <f t="shared" si="19"/>
        <v>30496.160000000003</v>
      </c>
      <c r="BT85" s="25">
        <f t="shared" si="19"/>
        <v>191865.99</v>
      </c>
      <c r="BU85" s="25">
        <f t="shared" si="19"/>
        <v>39489.260000000009</v>
      </c>
      <c r="BV85" s="25">
        <f t="shared" si="19"/>
        <v>103118.79000000001</v>
      </c>
      <c r="BW85" s="25">
        <f t="shared" si="19"/>
        <v>897141.45</v>
      </c>
      <c r="BX85" s="25">
        <f t="shared" si="19"/>
        <v>1760629.8199999998</v>
      </c>
      <c r="BY85" s="25">
        <f t="shared" si="19"/>
        <v>4191139.38</v>
      </c>
      <c r="BZ85" s="25">
        <f t="shared" si="19"/>
        <v>671341.30999999994</v>
      </c>
      <c r="CA85" s="25">
        <f t="shared" si="19"/>
        <v>1123395.3599999999</v>
      </c>
      <c r="CB85" s="25">
        <f t="shared" si="19"/>
        <v>266298.64999999997</v>
      </c>
      <c r="CC85" s="25">
        <f t="shared" si="19"/>
        <v>11083283.239999996</v>
      </c>
      <c r="CD85" s="25">
        <f t="shared" si="19"/>
        <v>6494791.8700000001</v>
      </c>
      <c r="CE85" s="25">
        <f t="shared" si="16"/>
        <v>235881967.54999989</v>
      </c>
      <c r="CF85" s="320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  <c r="CF86" s="320">
        <v>0</v>
      </c>
    </row>
    <row r="87" spans="1:84" x14ac:dyDescent="0.25">
      <c r="A87" s="21" t="s">
        <v>287</v>
      </c>
      <c r="B87" s="16"/>
      <c r="C87" s="234">
        <v>12550549.549999999</v>
      </c>
      <c r="D87" s="234">
        <v>0</v>
      </c>
      <c r="E87" s="234">
        <v>112143530.95</v>
      </c>
      <c r="F87" s="234">
        <v>0</v>
      </c>
      <c r="G87" s="234">
        <v>0</v>
      </c>
      <c r="H87" s="234">
        <v>0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42013181.57</v>
      </c>
      <c r="P87" s="234">
        <v>62989140.49000001</v>
      </c>
      <c r="Q87" s="234">
        <v>2770903.57</v>
      </c>
      <c r="R87" s="234">
        <v>0</v>
      </c>
      <c r="S87" s="234">
        <v>0</v>
      </c>
      <c r="T87" s="234">
        <v>1722644.7599999998</v>
      </c>
      <c r="U87" s="234">
        <v>39232181.459999993</v>
      </c>
      <c r="V87" s="234">
        <v>8799923.9900000002</v>
      </c>
      <c r="W87" s="234">
        <v>4961718.5199999996</v>
      </c>
      <c r="X87" s="234">
        <v>41184347.670000002</v>
      </c>
      <c r="Y87" s="234">
        <v>9156257.6399999987</v>
      </c>
      <c r="Z87" s="234">
        <v>590526.53</v>
      </c>
      <c r="AA87" s="234">
        <v>636374.6</v>
      </c>
      <c r="AB87" s="234">
        <v>59524533.319999993</v>
      </c>
      <c r="AC87" s="234">
        <v>23777039.119999997</v>
      </c>
      <c r="AD87" s="234">
        <v>2473455.8400000003</v>
      </c>
      <c r="AE87" s="234">
        <v>2824026.9500000007</v>
      </c>
      <c r="AF87" s="234">
        <v>0</v>
      </c>
      <c r="AG87" s="234">
        <v>40805029.510000005</v>
      </c>
      <c r="AH87" s="234">
        <v>0</v>
      </c>
      <c r="AI87" s="234">
        <v>0</v>
      </c>
      <c r="AJ87" s="234">
        <v>315782.05</v>
      </c>
      <c r="AK87" s="234">
        <v>1719202.26</v>
      </c>
      <c r="AL87" s="234">
        <v>886119.90000000026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352169.06999999995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471428639.31999987</v>
      </c>
      <c r="CF87" s="320">
        <v>0</v>
      </c>
    </row>
    <row r="88" spans="1:84" x14ac:dyDescent="0.25">
      <c r="A88" s="21" t="s">
        <v>288</v>
      </c>
      <c r="B88" s="16"/>
      <c r="C88" s="234">
        <v>228714.85</v>
      </c>
      <c r="D88" s="234">
        <v>0</v>
      </c>
      <c r="E88" s="234">
        <v>37270688.979999997</v>
      </c>
      <c r="F88" s="234">
        <v>0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2633317.69</v>
      </c>
      <c r="P88" s="234">
        <v>140048102.89999998</v>
      </c>
      <c r="Q88" s="234">
        <v>11145761.520000001</v>
      </c>
      <c r="R88" s="234">
        <v>0</v>
      </c>
      <c r="S88" s="234">
        <v>0</v>
      </c>
      <c r="T88" s="234">
        <v>91182.19</v>
      </c>
      <c r="U88" s="234">
        <v>31886674.780000001</v>
      </c>
      <c r="V88" s="234">
        <v>8527850.2300000004</v>
      </c>
      <c r="W88" s="234">
        <v>14973771.269999998</v>
      </c>
      <c r="X88" s="234">
        <v>100324692.60000001</v>
      </c>
      <c r="Y88" s="234">
        <v>33315206.159999989</v>
      </c>
      <c r="Z88" s="234">
        <v>14859250.58</v>
      </c>
      <c r="AA88" s="234">
        <v>9365226.1599999983</v>
      </c>
      <c r="AB88" s="234">
        <v>106608433.06</v>
      </c>
      <c r="AC88" s="234">
        <v>8021594.0299999993</v>
      </c>
      <c r="AD88" s="234">
        <v>64978.37</v>
      </c>
      <c r="AE88" s="234">
        <v>396388.80999999994</v>
      </c>
      <c r="AF88" s="234">
        <v>0</v>
      </c>
      <c r="AG88" s="234">
        <v>131535976.84000002</v>
      </c>
      <c r="AH88" s="234">
        <v>0</v>
      </c>
      <c r="AI88" s="234">
        <v>0</v>
      </c>
      <c r="AJ88" s="234">
        <v>109124037.58</v>
      </c>
      <c r="AK88" s="234">
        <v>260722.43999999997</v>
      </c>
      <c r="AL88" s="234">
        <v>15084.619999999999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764.35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760698420.01000011</v>
      </c>
      <c r="CF88" s="320">
        <v>0</v>
      </c>
    </row>
    <row r="89" spans="1:84" x14ac:dyDescent="0.25">
      <c r="A89" s="21" t="s">
        <v>289</v>
      </c>
      <c r="B89" s="16"/>
      <c r="C89" s="25">
        <f t="shared" ref="C89:AV89" si="21">C87+C88</f>
        <v>12779264.399999999</v>
      </c>
      <c r="D89" s="25">
        <f t="shared" si="21"/>
        <v>0</v>
      </c>
      <c r="E89" s="25">
        <f t="shared" si="21"/>
        <v>149414219.93000001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44646499.259999998</v>
      </c>
      <c r="P89" s="25">
        <f t="shared" si="21"/>
        <v>203037243.38999999</v>
      </c>
      <c r="Q89" s="25">
        <f t="shared" si="21"/>
        <v>13916665.090000002</v>
      </c>
      <c r="R89" s="25">
        <f t="shared" si="21"/>
        <v>0</v>
      </c>
      <c r="S89" s="25">
        <f t="shared" si="21"/>
        <v>0</v>
      </c>
      <c r="T89" s="25">
        <f t="shared" si="21"/>
        <v>1813826.9499999997</v>
      </c>
      <c r="U89" s="25">
        <f t="shared" si="21"/>
        <v>71118856.239999995</v>
      </c>
      <c r="V89" s="25">
        <f t="shared" si="21"/>
        <v>17327774.219999999</v>
      </c>
      <c r="W89" s="25">
        <f t="shared" si="21"/>
        <v>19935489.789999999</v>
      </c>
      <c r="X89" s="25">
        <f t="shared" si="21"/>
        <v>141509040.27000001</v>
      </c>
      <c r="Y89" s="25">
        <f t="shared" si="21"/>
        <v>42471463.79999999</v>
      </c>
      <c r="Z89" s="25">
        <f t="shared" si="21"/>
        <v>15449777.109999999</v>
      </c>
      <c r="AA89" s="25">
        <f t="shared" si="21"/>
        <v>10001600.759999998</v>
      </c>
      <c r="AB89" s="25">
        <f t="shared" si="21"/>
        <v>166132966.38</v>
      </c>
      <c r="AC89" s="25">
        <f t="shared" si="21"/>
        <v>31798633.149999999</v>
      </c>
      <c r="AD89" s="25">
        <f t="shared" si="21"/>
        <v>2538434.2100000004</v>
      </c>
      <c r="AE89" s="25">
        <f t="shared" si="21"/>
        <v>3220415.7600000007</v>
      </c>
      <c r="AF89" s="25">
        <f t="shared" si="21"/>
        <v>0</v>
      </c>
      <c r="AG89" s="25">
        <f t="shared" si="21"/>
        <v>172341006.35000002</v>
      </c>
      <c r="AH89" s="25">
        <f t="shared" si="21"/>
        <v>0</v>
      </c>
      <c r="AI89" s="25">
        <f t="shared" si="21"/>
        <v>0</v>
      </c>
      <c r="AJ89" s="25">
        <f t="shared" si="21"/>
        <v>109439819.63</v>
      </c>
      <c r="AK89" s="25">
        <f t="shared" si="21"/>
        <v>1979924.7</v>
      </c>
      <c r="AL89" s="25">
        <f t="shared" si="21"/>
        <v>901204.52000000025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352933.41999999993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1232127059.3300002</v>
      </c>
      <c r="CF89" s="320">
        <v>0</v>
      </c>
    </row>
    <row r="90" spans="1:84" x14ac:dyDescent="0.25">
      <c r="A90" s="31" t="s">
        <v>290</v>
      </c>
      <c r="B90" s="25"/>
      <c r="C90" s="234">
        <v>6296</v>
      </c>
      <c r="D90" s="234">
        <v>0</v>
      </c>
      <c r="E90" s="234">
        <v>47930</v>
      </c>
      <c r="F90" s="234">
        <v>0</v>
      </c>
      <c r="G90" s="234">
        <v>0</v>
      </c>
      <c r="H90" s="234">
        <v>0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23723</v>
      </c>
      <c r="P90" s="234">
        <v>26529</v>
      </c>
      <c r="Q90" s="234">
        <v>2295</v>
      </c>
      <c r="R90" s="234">
        <v>0</v>
      </c>
      <c r="S90" s="234">
        <v>0</v>
      </c>
      <c r="T90" s="234">
        <v>0</v>
      </c>
      <c r="U90" s="234">
        <v>8756</v>
      </c>
      <c r="V90" s="234">
        <v>0</v>
      </c>
      <c r="W90" s="234">
        <v>0</v>
      </c>
      <c r="X90" s="234">
        <v>792</v>
      </c>
      <c r="Y90" s="234">
        <v>14335</v>
      </c>
      <c r="Z90" s="234">
        <v>0</v>
      </c>
      <c r="AA90" s="234">
        <v>3771</v>
      </c>
      <c r="AB90" s="234">
        <v>1770</v>
      </c>
      <c r="AC90" s="234">
        <v>724</v>
      </c>
      <c r="AD90" s="234">
        <v>0</v>
      </c>
      <c r="AE90" s="234">
        <v>0</v>
      </c>
      <c r="AF90" s="234">
        <v>0</v>
      </c>
      <c r="AG90" s="234">
        <v>27038</v>
      </c>
      <c r="AH90" s="234">
        <v>0</v>
      </c>
      <c r="AI90" s="234">
        <v>0</v>
      </c>
      <c r="AJ90" s="234">
        <v>15672</v>
      </c>
      <c r="AK90" s="234">
        <v>76</v>
      </c>
      <c r="AL90" s="234">
        <v>77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1958</v>
      </c>
      <c r="AW90" s="234">
        <v>0</v>
      </c>
      <c r="AX90" s="234">
        <v>5726</v>
      </c>
      <c r="AY90" s="234">
        <v>0</v>
      </c>
      <c r="AZ90" s="234">
        <v>0</v>
      </c>
      <c r="BA90" s="234">
        <v>0</v>
      </c>
      <c r="BB90" s="234">
        <v>0</v>
      </c>
      <c r="BC90" s="234">
        <v>0</v>
      </c>
      <c r="BD90" s="234">
        <v>23344</v>
      </c>
      <c r="BE90" s="234">
        <v>4143</v>
      </c>
      <c r="BF90" s="234">
        <v>0</v>
      </c>
      <c r="BG90" s="234">
        <v>0</v>
      </c>
      <c r="BH90" s="234">
        <v>0</v>
      </c>
      <c r="BI90" s="234">
        <v>0</v>
      </c>
      <c r="BJ90" s="234">
        <v>0</v>
      </c>
      <c r="BK90" s="234">
        <v>0</v>
      </c>
      <c r="BL90" s="234">
        <v>0</v>
      </c>
      <c r="BM90" s="234">
        <v>0</v>
      </c>
      <c r="BN90" s="234">
        <v>21347</v>
      </c>
      <c r="BO90" s="234">
        <v>0</v>
      </c>
      <c r="BP90" s="234">
        <v>0</v>
      </c>
      <c r="BQ90" s="234">
        <v>0</v>
      </c>
      <c r="BR90" s="234">
        <v>3128</v>
      </c>
      <c r="BS90" s="234">
        <v>0</v>
      </c>
      <c r="BT90" s="234">
        <v>0</v>
      </c>
      <c r="BU90" s="234">
        <v>0</v>
      </c>
      <c r="BV90" s="234">
        <v>2525</v>
      </c>
      <c r="BW90" s="234">
        <v>0</v>
      </c>
      <c r="BX90" s="234">
        <v>0</v>
      </c>
      <c r="BY90" s="234">
        <v>688</v>
      </c>
      <c r="BZ90" s="234">
        <v>0</v>
      </c>
      <c r="CA90" s="234">
        <v>0</v>
      </c>
      <c r="CB90" s="234">
        <v>0</v>
      </c>
      <c r="CC90" s="234">
        <v>0</v>
      </c>
      <c r="CD90" s="223" t="s">
        <v>248</v>
      </c>
      <c r="CE90" s="25">
        <f t="shared" si="20"/>
        <v>242643</v>
      </c>
      <c r="CF90" s="25">
        <f>BE59-CE90</f>
        <v>0</v>
      </c>
    </row>
    <row r="91" spans="1:84" x14ac:dyDescent="0.25">
      <c r="A91" s="21" t="s">
        <v>291</v>
      </c>
      <c r="B91" s="16"/>
      <c r="C91" s="234">
        <v>15823</v>
      </c>
      <c r="D91" s="234">
        <v>0</v>
      </c>
      <c r="E91" s="234">
        <v>61256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9093</v>
      </c>
      <c r="P91" s="234">
        <v>62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12101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43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f t="shared" si="20"/>
        <v>98378</v>
      </c>
      <c r="CF91" s="25">
        <f>AY59-CE91</f>
        <v>0</v>
      </c>
    </row>
    <row r="92" spans="1:84" x14ac:dyDescent="0.25">
      <c r="A92" s="21" t="s">
        <v>292</v>
      </c>
      <c r="B92" s="16"/>
      <c r="C92" s="234">
        <v>2390.0219201427376</v>
      </c>
      <c r="D92" s="234">
        <v>0</v>
      </c>
      <c r="E92" s="234">
        <v>18194.687203373796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9005.4780831553617</v>
      </c>
      <c r="P92" s="234">
        <v>10070.662566624314</v>
      </c>
      <c r="Q92" s="234">
        <v>871.20398772674434</v>
      </c>
      <c r="R92" s="234">
        <v>0</v>
      </c>
      <c r="S92" s="234">
        <v>0</v>
      </c>
      <c r="T92" s="234">
        <v>0</v>
      </c>
      <c r="U92" s="234">
        <v>3323.861488686437</v>
      </c>
      <c r="V92" s="234">
        <v>0</v>
      </c>
      <c r="W92" s="234">
        <v>0</v>
      </c>
      <c r="X92" s="234">
        <v>300.65078792138627</v>
      </c>
      <c r="Y92" s="234">
        <v>5441.7033394609498</v>
      </c>
      <c r="Z92" s="234">
        <v>0</v>
      </c>
      <c r="AA92" s="234">
        <v>1431.5077288529642</v>
      </c>
      <c r="AB92" s="234">
        <v>671.90895785461328</v>
      </c>
      <c r="AC92" s="234">
        <v>274.83733643318647</v>
      </c>
      <c r="AD92" s="234">
        <v>0</v>
      </c>
      <c r="AE92" s="234">
        <v>0</v>
      </c>
      <c r="AF92" s="234">
        <v>0</v>
      </c>
      <c r="AG92" s="234">
        <v>10263.883843205105</v>
      </c>
      <c r="AH92" s="234">
        <v>0</v>
      </c>
      <c r="AI92" s="234">
        <v>0</v>
      </c>
      <c r="AJ92" s="234">
        <v>5949.2413488686443</v>
      </c>
      <c r="AK92" s="234">
        <v>28.850328133870402</v>
      </c>
      <c r="AL92" s="234">
        <v>29.229937714579222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743.27555902787162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0</v>
      </c>
      <c r="BI92" s="234">
        <v>0</v>
      </c>
      <c r="BJ92" s="24" t="s">
        <v>248</v>
      </c>
      <c r="BK92" s="234">
        <v>0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0</v>
      </c>
      <c r="BU92" s="234">
        <v>0</v>
      </c>
      <c r="BV92" s="234">
        <v>958.51419128977329</v>
      </c>
      <c r="BW92" s="234">
        <v>0</v>
      </c>
      <c r="BX92" s="234">
        <v>0</v>
      </c>
      <c r="BY92" s="234">
        <v>261.1713915276689</v>
      </c>
      <c r="BZ92" s="234">
        <v>0</v>
      </c>
      <c r="CA92" s="234">
        <v>0</v>
      </c>
      <c r="CB92" s="234">
        <v>0</v>
      </c>
      <c r="CC92" s="24" t="s">
        <v>248</v>
      </c>
      <c r="CD92" s="24" t="s">
        <v>248</v>
      </c>
      <c r="CE92" s="25">
        <f t="shared" si="20"/>
        <v>70210.69</v>
      </c>
      <c r="CF92" s="16"/>
    </row>
    <row r="93" spans="1:84" x14ac:dyDescent="0.25">
      <c r="A93" s="21" t="s">
        <v>293</v>
      </c>
      <c r="B93" s="16"/>
      <c r="C93" s="234">
        <v>39754.31</v>
      </c>
      <c r="D93" s="234">
        <v>0</v>
      </c>
      <c r="E93" s="234">
        <v>267612.27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73282.53</v>
      </c>
      <c r="P93" s="234">
        <v>32846.120000000003</v>
      </c>
      <c r="Q93" s="234">
        <v>16722.36</v>
      </c>
      <c r="R93" s="234">
        <v>0</v>
      </c>
      <c r="S93" s="234">
        <v>0</v>
      </c>
      <c r="T93" s="234">
        <v>0</v>
      </c>
      <c r="U93" s="234">
        <v>10.4</v>
      </c>
      <c r="V93" s="234">
        <v>0</v>
      </c>
      <c r="W93" s="234">
        <v>17678.11</v>
      </c>
      <c r="X93" s="234">
        <v>14764.9</v>
      </c>
      <c r="Y93" s="234">
        <v>15187.01</v>
      </c>
      <c r="Z93" s="234">
        <v>5801.83</v>
      </c>
      <c r="AA93" s="234">
        <v>3029.42</v>
      </c>
      <c r="AB93" s="234">
        <v>0</v>
      </c>
      <c r="AC93" s="234">
        <v>1063.1199999999999</v>
      </c>
      <c r="AD93" s="234">
        <v>0</v>
      </c>
      <c r="AE93" s="234">
        <v>0</v>
      </c>
      <c r="AF93" s="234">
        <v>0</v>
      </c>
      <c r="AG93" s="234">
        <v>142009.28</v>
      </c>
      <c r="AH93" s="234">
        <v>0</v>
      </c>
      <c r="AI93" s="234">
        <v>0</v>
      </c>
      <c r="AJ93" s="234">
        <v>9057.0800000000017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0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37.5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f t="shared" si="20"/>
        <v>638856.24</v>
      </c>
      <c r="CF93" s="25">
        <f>BA59</f>
        <v>0</v>
      </c>
    </row>
    <row r="94" spans="1:84" x14ac:dyDescent="0.25">
      <c r="A94" s="21" t="s">
        <v>294</v>
      </c>
      <c r="B94" s="16"/>
      <c r="C94" s="238">
        <v>14.221427884615384</v>
      </c>
      <c r="D94" s="238">
        <v>0</v>
      </c>
      <c r="E94" s="238">
        <v>80.847043269230767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26.54478846153846</v>
      </c>
      <c r="P94" s="239">
        <v>11.136144230769233</v>
      </c>
      <c r="Q94" s="239">
        <v>7.1851201923076919</v>
      </c>
      <c r="R94" s="239">
        <v>0</v>
      </c>
      <c r="S94" s="240">
        <v>0</v>
      </c>
      <c r="T94" s="240">
        <v>0.30739903846153843</v>
      </c>
      <c r="U94" s="241">
        <v>0</v>
      </c>
      <c r="V94" s="239">
        <v>0.62278365384615386</v>
      </c>
      <c r="W94" s="239">
        <v>4.807692307692308E-4</v>
      </c>
      <c r="X94" s="239">
        <v>1.6346153846153847E-2</v>
      </c>
      <c r="Y94" s="239">
        <v>0</v>
      </c>
      <c r="Z94" s="239">
        <v>0.79649519230769228</v>
      </c>
      <c r="AA94" s="239">
        <v>0</v>
      </c>
      <c r="AB94" s="240">
        <v>0</v>
      </c>
      <c r="AC94" s="239">
        <v>1.201923076923077E-3</v>
      </c>
      <c r="AD94" s="239">
        <v>0</v>
      </c>
      <c r="AE94" s="239">
        <v>0</v>
      </c>
      <c r="AF94" s="239">
        <v>0</v>
      </c>
      <c r="AG94" s="239">
        <v>25.06909615384615</v>
      </c>
      <c r="AH94" s="239">
        <v>0</v>
      </c>
      <c r="AI94" s="239">
        <v>0</v>
      </c>
      <c r="AJ94" s="239">
        <v>33.944221153846151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26.913596153846136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f t="shared" si="20"/>
        <v>227.60614423076916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9" t="s">
        <v>1362</v>
      </c>
      <c r="D96" s="250" t="s">
        <v>5</v>
      </c>
      <c r="E96" s="251" t="s">
        <v>5</v>
      </c>
      <c r="F96" s="12"/>
    </row>
    <row r="97" spans="1:6" x14ac:dyDescent="0.25">
      <c r="A97" s="25" t="s">
        <v>298</v>
      </c>
      <c r="B97" s="32" t="s">
        <v>299</v>
      </c>
      <c r="C97" s="252">
        <v>126</v>
      </c>
      <c r="D97" s="250" t="s">
        <v>5</v>
      </c>
      <c r="E97" s="251" t="s">
        <v>5</v>
      </c>
      <c r="F97" s="12"/>
    </row>
    <row r="98" spans="1:6" x14ac:dyDescent="0.25">
      <c r="A98" s="25" t="s">
        <v>300</v>
      </c>
      <c r="B98" s="32" t="s">
        <v>299</v>
      </c>
      <c r="C98" s="253" t="s">
        <v>301</v>
      </c>
      <c r="D98" s="250" t="s">
        <v>5</v>
      </c>
      <c r="E98" s="251" t="s">
        <v>5</v>
      </c>
      <c r="F98" s="12"/>
    </row>
    <row r="99" spans="1:6" x14ac:dyDescent="0.25">
      <c r="A99" s="25" t="s">
        <v>302</v>
      </c>
      <c r="B99" s="32" t="s">
        <v>299</v>
      </c>
      <c r="C99" s="253" t="s">
        <v>303</v>
      </c>
      <c r="D99" s="250" t="s">
        <v>5</v>
      </c>
      <c r="E99" s="251" t="s">
        <v>5</v>
      </c>
      <c r="F99" s="12"/>
    </row>
    <row r="100" spans="1:6" x14ac:dyDescent="0.25">
      <c r="A100" s="25" t="s">
        <v>304</v>
      </c>
      <c r="B100" s="32" t="s">
        <v>299</v>
      </c>
      <c r="C100" s="253" t="s">
        <v>305</v>
      </c>
      <c r="D100" s="250" t="s">
        <v>5</v>
      </c>
      <c r="E100" s="251" t="s">
        <v>5</v>
      </c>
      <c r="F100" s="12"/>
    </row>
    <row r="101" spans="1:6" x14ac:dyDescent="0.25">
      <c r="A101" s="25" t="s">
        <v>306</v>
      </c>
      <c r="B101" s="32" t="s">
        <v>299</v>
      </c>
      <c r="C101" s="253" t="s">
        <v>307</v>
      </c>
      <c r="D101" s="250" t="s">
        <v>5</v>
      </c>
      <c r="E101" s="251" t="s">
        <v>5</v>
      </c>
      <c r="F101" s="12"/>
    </row>
    <row r="102" spans="1:6" x14ac:dyDescent="0.25">
      <c r="A102" s="25" t="s">
        <v>308</v>
      </c>
      <c r="B102" s="32" t="s">
        <v>299</v>
      </c>
      <c r="C102" s="254">
        <v>98166</v>
      </c>
      <c r="D102" s="250" t="s">
        <v>5</v>
      </c>
      <c r="E102" s="251" t="s">
        <v>5</v>
      </c>
      <c r="F102" s="12"/>
    </row>
    <row r="103" spans="1:6" x14ac:dyDescent="0.25">
      <c r="A103" s="25" t="s">
        <v>309</v>
      </c>
      <c r="B103" s="32" t="s">
        <v>299</v>
      </c>
      <c r="C103" s="253" t="s">
        <v>310</v>
      </c>
      <c r="D103" s="250" t="s">
        <v>5</v>
      </c>
      <c r="E103" s="251" t="s">
        <v>5</v>
      </c>
      <c r="F103" s="12"/>
    </row>
    <row r="104" spans="1:6" x14ac:dyDescent="0.25">
      <c r="A104" s="25" t="s">
        <v>311</v>
      </c>
      <c r="B104" s="32" t="s">
        <v>299</v>
      </c>
      <c r="C104" s="255" t="s">
        <v>312</v>
      </c>
      <c r="D104" s="250" t="s">
        <v>5</v>
      </c>
      <c r="E104" s="251" t="s">
        <v>5</v>
      </c>
      <c r="F104" s="12"/>
    </row>
    <row r="105" spans="1:6" x14ac:dyDescent="0.25">
      <c r="A105" s="25" t="s">
        <v>313</v>
      </c>
      <c r="B105" s="32" t="s">
        <v>299</v>
      </c>
      <c r="C105" s="255" t="s">
        <v>314</v>
      </c>
      <c r="D105" s="250" t="s">
        <v>5</v>
      </c>
      <c r="E105" s="251" t="s">
        <v>5</v>
      </c>
      <c r="F105" s="12"/>
    </row>
    <row r="106" spans="1:6" x14ac:dyDescent="0.25">
      <c r="A106" s="25" t="s">
        <v>315</v>
      </c>
      <c r="B106" s="32" t="s">
        <v>299</v>
      </c>
      <c r="C106" s="253" t="s">
        <v>316</v>
      </c>
      <c r="D106" s="250" t="s">
        <v>5</v>
      </c>
      <c r="E106" s="251" t="s">
        <v>5</v>
      </c>
      <c r="F106" s="12"/>
    </row>
    <row r="107" spans="1:6" x14ac:dyDescent="0.25">
      <c r="A107" s="25" t="s">
        <v>317</v>
      </c>
      <c r="B107" s="32" t="s">
        <v>299</v>
      </c>
      <c r="C107" s="256" t="s">
        <v>318</v>
      </c>
      <c r="D107" s="250" t="s">
        <v>5</v>
      </c>
      <c r="E107" s="251" t="s">
        <v>5</v>
      </c>
      <c r="F107" s="12"/>
    </row>
    <row r="108" spans="1:6" x14ac:dyDescent="0.25">
      <c r="A108" s="25" t="s">
        <v>319</v>
      </c>
      <c r="B108" s="32" t="s">
        <v>299</v>
      </c>
      <c r="C108" s="256" t="s">
        <v>320</v>
      </c>
      <c r="D108" s="250" t="s">
        <v>5</v>
      </c>
      <c r="E108" s="251" t="s">
        <v>5</v>
      </c>
      <c r="F108" s="12"/>
    </row>
    <row r="109" spans="1:6" x14ac:dyDescent="0.25">
      <c r="A109" s="33" t="s">
        <v>321</v>
      </c>
      <c r="B109" s="32" t="s">
        <v>299</v>
      </c>
      <c r="C109" s="253" t="s">
        <v>322</v>
      </c>
      <c r="D109" s="250" t="s">
        <v>5</v>
      </c>
      <c r="E109" s="251" t="s">
        <v>5</v>
      </c>
      <c r="F109" s="12"/>
    </row>
    <row r="110" spans="1:6" x14ac:dyDescent="0.25">
      <c r="A110" s="33" t="s">
        <v>323</v>
      </c>
      <c r="B110" s="32" t="s">
        <v>299</v>
      </c>
      <c r="C110" s="253" t="s">
        <v>1363</v>
      </c>
      <c r="D110" s="250" t="s">
        <v>5</v>
      </c>
      <c r="E110" s="251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57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57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57">
        <v>0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57">
        <v>1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8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57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57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57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57">
        <v>6582</v>
      </c>
      <c r="D127" s="259">
        <v>28961</v>
      </c>
      <c r="E127" s="16"/>
    </row>
    <row r="128" spans="1:5" x14ac:dyDescent="0.25">
      <c r="A128" s="16" t="s">
        <v>338</v>
      </c>
      <c r="B128" s="35" t="s">
        <v>299</v>
      </c>
      <c r="C128" s="257">
        <v>0</v>
      </c>
      <c r="D128" s="259">
        <v>0</v>
      </c>
      <c r="E128" s="16"/>
    </row>
    <row r="129" spans="1:5" x14ac:dyDescent="0.25">
      <c r="A129" s="16" t="s">
        <v>339</v>
      </c>
      <c r="B129" s="35" t="s">
        <v>299</v>
      </c>
      <c r="C129" s="257">
        <v>0</v>
      </c>
      <c r="D129" s="259">
        <v>0</v>
      </c>
      <c r="E129" s="16"/>
    </row>
    <row r="130" spans="1:5" x14ac:dyDescent="0.25">
      <c r="A130" s="16" t="s">
        <v>340</v>
      </c>
      <c r="B130" s="35" t="s">
        <v>299</v>
      </c>
      <c r="C130" s="257">
        <v>862</v>
      </c>
      <c r="D130" s="259">
        <v>1365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57">
        <v>10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57">
        <v>21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57">
        <v>87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57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57">
        <v>14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57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7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57">
        <v>0</v>
      </c>
      <c r="D139" s="16"/>
      <c r="E139" s="16"/>
    </row>
    <row r="140" spans="1:5" x14ac:dyDescent="0.25">
      <c r="A140" s="16" t="s">
        <v>349</v>
      </c>
      <c r="B140" s="35"/>
      <c r="C140" s="257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57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57">
        <v>5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f>SUM(C132:C142)</f>
        <v>137</v>
      </c>
    </row>
    <row r="144" spans="1:5" x14ac:dyDescent="0.25">
      <c r="A144" s="16" t="s">
        <v>352</v>
      </c>
      <c r="B144" s="35" t="s">
        <v>299</v>
      </c>
      <c r="C144" s="257">
        <v>159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57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57">
        <v>16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59">
        <v>3017</v>
      </c>
      <c r="C154" s="259">
        <v>2087</v>
      </c>
      <c r="D154" s="259">
        <v>1478</v>
      </c>
      <c r="E154" s="25">
        <f>SUM(B154:D154)</f>
        <v>6582</v>
      </c>
    </row>
    <row r="155" spans="1:6" x14ac:dyDescent="0.25">
      <c r="A155" s="16" t="s">
        <v>242</v>
      </c>
      <c r="B155" s="259">
        <v>16209</v>
      </c>
      <c r="C155" s="259">
        <v>7933</v>
      </c>
      <c r="D155" s="259">
        <v>4819</v>
      </c>
      <c r="E155" s="25">
        <f>SUM(B155:D155)</f>
        <v>28961</v>
      </c>
    </row>
    <row r="156" spans="1:6" x14ac:dyDescent="0.25">
      <c r="A156" s="16" t="s">
        <v>359</v>
      </c>
      <c r="B156" s="259">
        <v>0</v>
      </c>
      <c r="C156" s="259">
        <v>0</v>
      </c>
      <c r="D156" s="259">
        <v>0</v>
      </c>
      <c r="E156" s="25">
        <f>SUM(B156:D156)</f>
        <v>0</v>
      </c>
    </row>
    <row r="157" spans="1:6" x14ac:dyDescent="0.25">
      <c r="A157" s="16" t="s">
        <v>287</v>
      </c>
      <c r="B157" s="259">
        <v>246206394.11000001</v>
      </c>
      <c r="C157" s="259">
        <v>130085628.93000001</v>
      </c>
      <c r="D157" s="259">
        <v>95136616.279999971</v>
      </c>
      <c r="E157" s="25">
        <f>SUM(B157:D157)</f>
        <v>471428639.31999999</v>
      </c>
      <c r="F157" s="14"/>
    </row>
    <row r="158" spans="1:6" x14ac:dyDescent="0.25">
      <c r="A158" s="16" t="s">
        <v>288</v>
      </c>
      <c r="B158" s="259">
        <v>276729069.75999999</v>
      </c>
      <c r="C158" s="259">
        <v>178083836.41999999</v>
      </c>
      <c r="D158" s="259">
        <v>305885513.83000004</v>
      </c>
      <c r="E158" s="25">
        <f>SUM(B158:D158)</f>
        <v>760698420.00999999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259">
        <v>0</v>
      </c>
      <c r="C160" s="259">
        <v>0</v>
      </c>
      <c r="D160" s="259">
        <v>0</v>
      </c>
      <c r="E160" s="25">
        <f>SUM(B160:D160)</f>
        <v>0</v>
      </c>
    </row>
    <row r="161" spans="1:5" x14ac:dyDescent="0.25">
      <c r="A161" s="16" t="s">
        <v>242</v>
      </c>
      <c r="B161" s="259">
        <v>0</v>
      </c>
      <c r="C161" s="259">
        <v>0</v>
      </c>
      <c r="D161" s="259">
        <v>0</v>
      </c>
      <c r="E161" s="25">
        <f>SUM(B161:D161)</f>
        <v>0</v>
      </c>
    </row>
    <row r="162" spans="1:5" x14ac:dyDescent="0.25">
      <c r="A162" s="16" t="s">
        <v>359</v>
      </c>
      <c r="B162" s="259">
        <v>0</v>
      </c>
      <c r="C162" s="259">
        <v>0</v>
      </c>
      <c r="D162" s="259">
        <v>0</v>
      </c>
      <c r="E162" s="25">
        <f>SUM(B162:D162)</f>
        <v>0</v>
      </c>
    </row>
    <row r="163" spans="1:5" x14ac:dyDescent="0.25">
      <c r="A163" s="16" t="s">
        <v>287</v>
      </c>
      <c r="B163" s="259">
        <v>0</v>
      </c>
      <c r="C163" s="259">
        <v>0</v>
      </c>
      <c r="D163" s="259">
        <v>0</v>
      </c>
      <c r="E163" s="25">
        <f>SUM(B163:D163)</f>
        <v>0</v>
      </c>
    </row>
    <row r="164" spans="1:5" x14ac:dyDescent="0.25">
      <c r="A164" s="16" t="s">
        <v>288</v>
      </c>
      <c r="B164" s="259">
        <v>0</v>
      </c>
      <c r="C164" s="259">
        <v>0</v>
      </c>
      <c r="D164" s="259">
        <v>0</v>
      </c>
      <c r="E164" s="25">
        <f>SUM(B164:D164)</f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59">
        <v>0</v>
      </c>
      <c r="C166" s="259">
        <v>0</v>
      </c>
      <c r="D166" s="259">
        <v>0</v>
      </c>
      <c r="E166" s="25">
        <f>SUM(B166:D166)</f>
        <v>0</v>
      </c>
    </row>
    <row r="167" spans="1:5" x14ac:dyDescent="0.25">
      <c r="A167" s="16" t="s">
        <v>242</v>
      </c>
      <c r="B167" s="259">
        <v>0</v>
      </c>
      <c r="C167" s="259">
        <v>0</v>
      </c>
      <c r="D167" s="259">
        <v>0</v>
      </c>
      <c r="E167" s="25">
        <f>SUM(B167:D167)</f>
        <v>0</v>
      </c>
    </row>
    <row r="168" spans="1:5" x14ac:dyDescent="0.25">
      <c r="A168" s="16" t="s">
        <v>359</v>
      </c>
      <c r="B168" s="259">
        <v>0</v>
      </c>
      <c r="C168" s="259">
        <v>0</v>
      </c>
      <c r="D168" s="259">
        <v>0</v>
      </c>
      <c r="E168" s="25">
        <f>SUM(B168:D168)</f>
        <v>0</v>
      </c>
    </row>
    <row r="169" spans="1:5" x14ac:dyDescent="0.25">
      <c r="A169" s="16" t="s">
        <v>287</v>
      </c>
      <c r="B169" s="259">
        <v>0</v>
      </c>
      <c r="C169" s="259">
        <v>0</v>
      </c>
      <c r="D169" s="259">
        <v>0</v>
      </c>
      <c r="E169" s="25">
        <f>SUM(B169:D169)</f>
        <v>0</v>
      </c>
    </row>
    <row r="170" spans="1:5" x14ac:dyDescent="0.25">
      <c r="A170" s="16" t="s">
        <v>288</v>
      </c>
      <c r="B170" s="259">
        <v>0</v>
      </c>
      <c r="C170" s="259">
        <v>0</v>
      </c>
      <c r="D170" s="259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259">
        <v>0</v>
      </c>
      <c r="C173" s="259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57">
        <v>6489982.54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57">
        <v>149215.44893905002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57">
        <v>564574.56377134472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57">
        <v>9379501.4965815656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57">
        <v>205996.85351178897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57">
        <v>4934797.929706377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57">
        <v>0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57">
        <v>2525201.2474898733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24249270.079999998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57">
        <v>6142672.79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57">
        <v>350560.88999999966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6493233.6799999997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57">
        <v>2093905.6199999999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57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2093905.6199999999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57">
        <v>68494.83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57"/>
      <c r="D200" s="16"/>
      <c r="E200" s="16"/>
    </row>
    <row r="201" spans="1:5" x14ac:dyDescent="0.25">
      <c r="A201" s="16" t="s">
        <v>159</v>
      </c>
      <c r="B201" s="35" t="s">
        <v>299</v>
      </c>
      <c r="C201" s="257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68494.83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57">
        <v>0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57">
        <v>4051935.91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4051935.91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9">
        <v>7414345.5499999998</v>
      </c>
      <c r="C211" s="257">
        <v>0</v>
      </c>
      <c r="D211" s="259">
        <v>0</v>
      </c>
      <c r="E211" s="25">
        <f t="shared" ref="E211:E219" si="22">SUM(B211:C211)-D211</f>
        <v>7414345.5499999998</v>
      </c>
    </row>
    <row r="212" spans="1:5" x14ac:dyDescent="0.25">
      <c r="A212" s="16" t="s">
        <v>394</v>
      </c>
      <c r="B212" s="259">
        <v>1128574.1200000001</v>
      </c>
      <c r="C212" s="257">
        <v>0</v>
      </c>
      <c r="D212" s="259">
        <v>0</v>
      </c>
      <c r="E212" s="25">
        <f t="shared" si="22"/>
        <v>1128574.1200000001</v>
      </c>
    </row>
    <row r="213" spans="1:5" x14ac:dyDescent="0.25">
      <c r="A213" s="16" t="s">
        <v>395</v>
      </c>
      <c r="B213" s="259">
        <v>93535040.25</v>
      </c>
      <c r="C213" s="257">
        <v>0</v>
      </c>
      <c r="D213" s="259">
        <v>0</v>
      </c>
      <c r="E213" s="25">
        <f t="shared" si="22"/>
        <v>93535040.25</v>
      </c>
    </row>
    <row r="214" spans="1:5" x14ac:dyDescent="0.25">
      <c r="A214" s="16" t="s">
        <v>396</v>
      </c>
      <c r="B214" s="259">
        <v>40403649.369999997</v>
      </c>
      <c r="C214" s="257">
        <v>1806020.7207223815</v>
      </c>
      <c r="D214" s="259">
        <v>0</v>
      </c>
      <c r="E214" s="25">
        <f t="shared" si="22"/>
        <v>42209670.090722382</v>
      </c>
    </row>
    <row r="215" spans="1:5" x14ac:dyDescent="0.25">
      <c r="A215" s="16" t="s">
        <v>397</v>
      </c>
      <c r="B215" s="259">
        <v>3112057.22</v>
      </c>
      <c r="C215" s="257">
        <v>2747220.9304853585</v>
      </c>
      <c r="D215" s="259">
        <v>1499.5</v>
      </c>
      <c r="E215" s="25">
        <f t="shared" si="22"/>
        <v>5857778.6504853591</v>
      </c>
    </row>
    <row r="216" spans="1:5" x14ac:dyDescent="0.25">
      <c r="A216" s="16" t="s">
        <v>398</v>
      </c>
      <c r="B216" s="259">
        <v>94029379.629999995</v>
      </c>
      <c r="C216" s="257">
        <v>5210012.5433304552</v>
      </c>
      <c r="D216" s="259">
        <v>1217526.4099999999</v>
      </c>
      <c r="E216" s="25">
        <f t="shared" si="22"/>
        <v>98021865.76333046</v>
      </c>
    </row>
    <row r="217" spans="1:5" x14ac:dyDescent="0.25">
      <c r="A217" s="16" t="s">
        <v>399</v>
      </c>
      <c r="B217" s="259">
        <v>0</v>
      </c>
      <c r="C217" s="257">
        <v>0</v>
      </c>
      <c r="D217" s="259">
        <v>0</v>
      </c>
      <c r="E217" s="25">
        <f t="shared" si="22"/>
        <v>0</v>
      </c>
    </row>
    <row r="218" spans="1:5" x14ac:dyDescent="0.25">
      <c r="A218" s="16" t="s">
        <v>400</v>
      </c>
      <c r="B218" s="259">
        <v>11430219.48</v>
      </c>
      <c r="C218" s="257">
        <v>36600.239066995011</v>
      </c>
      <c r="D218" s="259">
        <v>144037.54</v>
      </c>
      <c r="E218" s="25">
        <f t="shared" si="22"/>
        <v>11322782.179066997</v>
      </c>
    </row>
    <row r="219" spans="1:5" x14ac:dyDescent="0.25">
      <c r="A219" s="16" t="s">
        <v>401</v>
      </c>
      <c r="B219" s="259">
        <v>5511617.3700000001</v>
      </c>
      <c r="C219" s="257">
        <v>5930512.7401361763</v>
      </c>
      <c r="D219" s="259">
        <v>0</v>
      </c>
      <c r="E219" s="25">
        <f t="shared" si="22"/>
        <v>11442130.110136177</v>
      </c>
    </row>
    <row r="220" spans="1:5" x14ac:dyDescent="0.25">
      <c r="A220" s="16" t="s">
        <v>230</v>
      </c>
      <c r="B220" s="25">
        <f>SUM(B211:B219)</f>
        <v>256564882.98999998</v>
      </c>
      <c r="C220" s="224">
        <f>SUM(C211:C219)</f>
        <v>15730367.173741367</v>
      </c>
      <c r="D220" s="25">
        <f>SUM(D211:D219)</f>
        <v>1363063.45</v>
      </c>
      <c r="E220" s="25">
        <f>SUM(E211:E219)</f>
        <v>270932186.71374136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59">
        <v>504045.63</v>
      </c>
      <c r="C225" s="257">
        <v>58927.02</v>
      </c>
      <c r="D225" s="259">
        <v>0</v>
      </c>
      <c r="E225" s="25">
        <f t="shared" ref="E225:E232" si="23">SUM(B225:C225)-D225</f>
        <v>562972.65</v>
      </c>
    </row>
    <row r="226" spans="1:6" x14ac:dyDescent="0.25">
      <c r="A226" s="16" t="s">
        <v>395</v>
      </c>
      <c r="B226" s="259">
        <v>34240658.07</v>
      </c>
      <c r="C226" s="257">
        <v>3340552.02</v>
      </c>
      <c r="D226" s="259">
        <v>0</v>
      </c>
      <c r="E226" s="25">
        <f t="shared" si="23"/>
        <v>37581210.090000004</v>
      </c>
    </row>
    <row r="227" spans="1:6" x14ac:dyDescent="0.25">
      <c r="A227" s="16" t="s">
        <v>396</v>
      </c>
      <c r="B227" s="259">
        <v>14017832.050000001</v>
      </c>
      <c r="C227" s="257">
        <v>2733424.1599999997</v>
      </c>
      <c r="D227" s="259">
        <v>3834.859999999986</v>
      </c>
      <c r="E227" s="25">
        <f t="shared" si="23"/>
        <v>16747421.350000001</v>
      </c>
    </row>
    <row r="228" spans="1:6" x14ac:dyDescent="0.25">
      <c r="A228" s="16" t="s">
        <v>397</v>
      </c>
      <c r="B228" s="259">
        <v>2071779.0499999998</v>
      </c>
      <c r="C228" s="257">
        <v>380258.18</v>
      </c>
      <c r="D228" s="259">
        <v>5506.3755298157339</v>
      </c>
      <c r="E228" s="25">
        <f t="shared" si="23"/>
        <v>2446530.8544701841</v>
      </c>
    </row>
    <row r="229" spans="1:6" x14ac:dyDescent="0.25">
      <c r="A229" s="16" t="s">
        <v>398</v>
      </c>
      <c r="B229" s="259">
        <v>75366886.560000017</v>
      </c>
      <c r="C229" s="257">
        <v>8480877.2800000012</v>
      </c>
      <c r="D229" s="259">
        <v>2976041.4</v>
      </c>
      <c r="E229" s="25">
        <f t="shared" si="23"/>
        <v>80871722.440000013</v>
      </c>
    </row>
    <row r="230" spans="1:6" x14ac:dyDescent="0.25">
      <c r="A230" s="16" t="s">
        <v>399</v>
      </c>
      <c r="B230" s="259">
        <v>0</v>
      </c>
      <c r="C230" s="257">
        <v>0</v>
      </c>
      <c r="D230" s="259">
        <v>0</v>
      </c>
      <c r="E230" s="25">
        <f t="shared" si="23"/>
        <v>0</v>
      </c>
    </row>
    <row r="231" spans="1:6" x14ac:dyDescent="0.25">
      <c r="A231" s="16" t="s">
        <v>400</v>
      </c>
      <c r="B231" s="259">
        <v>7017828.1799999997</v>
      </c>
      <c r="C231" s="257">
        <v>847459.91</v>
      </c>
      <c r="D231" s="259">
        <v>259722.81999999954</v>
      </c>
      <c r="E231" s="25">
        <f t="shared" si="23"/>
        <v>7605565.2700000005</v>
      </c>
    </row>
    <row r="232" spans="1:6" x14ac:dyDescent="0.25">
      <c r="A232" s="16" t="s">
        <v>401</v>
      </c>
      <c r="B232" s="259">
        <v>0</v>
      </c>
      <c r="C232" s="257">
        <v>0</v>
      </c>
      <c r="D232" s="259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133219029.54000002</v>
      </c>
      <c r="C233" s="224">
        <f>SUM(C224:C232)</f>
        <v>15841498.57</v>
      </c>
      <c r="D233" s="25">
        <f>SUM(D224:D232)</f>
        <v>3245105.4555298151</v>
      </c>
      <c r="E233" s="25">
        <f>SUM(E224:E232)</f>
        <v>145815422.65447021</v>
      </c>
    </row>
    <row r="234" spans="1:6" x14ac:dyDescent="0.25">
      <c r="A234" s="16"/>
      <c r="B234" s="16"/>
      <c r="C234" s="22"/>
      <c r="D234" s="16"/>
      <c r="E234" s="16"/>
      <c r="F234" s="11">
        <f>E220-E233</f>
        <v>125116764.05927116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23" t="s">
        <v>404</v>
      </c>
      <c r="C236" s="323"/>
      <c r="D236" s="30"/>
      <c r="E236" s="30"/>
    </row>
    <row r="237" spans="1:6" x14ac:dyDescent="0.25">
      <c r="A237" s="43" t="s">
        <v>404</v>
      </c>
      <c r="B237" s="30"/>
      <c r="C237" s="257">
        <v>9681820.3599999994</v>
      </c>
      <c r="D237" s="32">
        <f>C237</f>
        <v>9681820.3599999994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57">
        <v>439654546.35000002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57">
        <v>262582103.12000003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57">
        <v>0</v>
      </c>
      <c r="D241" s="16"/>
      <c r="E241" s="16"/>
    </row>
    <row r="242" spans="1:5" x14ac:dyDescent="0.25">
      <c r="A242" s="16" t="s">
        <v>409</v>
      </c>
      <c r="B242" s="35" t="s">
        <v>299</v>
      </c>
      <c r="C242" s="257">
        <v>30118339.419999998</v>
      </c>
      <c r="D242" s="16"/>
      <c r="E242" s="16"/>
    </row>
    <row r="243" spans="1:5" x14ac:dyDescent="0.25">
      <c r="A243" s="16" t="s">
        <v>410</v>
      </c>
      <c r="B243" s="35" t="s">
        <v>299</v>
      </c>
      <c r="C243" s="257">
        <v>192494291.07000002</v>
      </c>
      <c r="D243" s="16"/>
      <c r="E243" s="16"/>
    </row>
    <row r="244" spans="1:5" x14ac:dyDescent="0.25">
      <c r="A244" s="16" t="s">
        <v>411</v>
      </c>
      <c r="B244" s="35" t="s">
        <v>299</v>
      </c>
      <c r="C244" s="257">
        <v>20288226.789999999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f>SUM(C239:C244)</f>
        <v>945137506.75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57">
        <v>6082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57">
        <v>6945470.1699999999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57">
        <v>23340186.09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f>SUM(C249:C251)</f>
        <v>30285656.259999998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57">
        <v>12582312.589999998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57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f>SUM(C254:C255)</f>
        <v>12582312.589999998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f>D237+D245+D252+D256</f>
        <v>997687295.96000004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57">
        <v>-501243.64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57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57">
        <v>102047915.00999999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57">
        <v>65109596.830000006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57">
        <v>0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57">
        <v>22133316.720000003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57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257">
        <v>5875221.6699999999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57">
        <v>432495.66000000003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57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f>SUM(C266:C268)-C269+SUM(C270:C275)</f>
        <v>64878108.589999989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57">
        <v>0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57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57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57">
        <v>7414345.5499999998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57">
        <v>1128574.1200000001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57">
        <v>93535040.25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57">
        <v>42209670.090722382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57">
        <v>5857778.5704853591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57">
        <v>98021865.76333046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57">
        <v>11322782.179066995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57">
        <v>11442130.110136174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f>SUM(C283:C290)</f>
        <v>270932186.63374138</v>
      </c>
      <c r="E291" s="16"/>
    </row>
    <row r="292" spans="1:5" x14ac:dyDescent="0.25">
      <c r="A292" s="16" t="s">
        <v>443</v>
      </c>
      <c r="B292" s="35" t="s">
        <v>299</v>
      </c>
      <c r="C292" s="257">
        <v>145815422.65447018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f>D291-C292</f>
        <v>125116763.9792712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57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57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57">
        <v>594061.51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57">
        <v>38495155.159999996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f>C295-C296+C297+C298</f>
        <v>39089216.669999994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57">
        <v>1333400.74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57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57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57">
        <v>1519335.24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f>SUM(C302:C305)</f>
        <v>2852735.98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f>D276+D281+D293+D299+D306</f>
        <v>231936825.21927118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231936825.21927118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57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57">
        <v>4691260.67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57">
        <v>9743414.1799999997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57">
        <v>41345645.459999993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57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57">
        <v>2540391.2400000002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57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57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57">
        <v>0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57">
        <v>5483435.3999999994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f>SUM(C314:C323)</f>
        <v>63804146.949999996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57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57">
        <v>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57">
        <v>16713170.639999999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f>SUM(C326:C328)</f>
        <v>16713170.639999999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57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57">
        <v>0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57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57">
        <v>771701.22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57">
        <v>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57">
        <v>80454098.329999998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81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57">
        <v>1929959.24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83155758.789999992</v>
      </c>
      <c r="E339" s="16"/>
    </row>
    <row r="340" spans="1:5" x14ac:dyDescent="0.25">
      <c r="A340" s="16" t="s">
        <v>484</v>
      </c>
      <c r="B340" s="16"/>
      <c r="C340" s="22"/>
      <c r="D340" s="25">
        <f>C323</f>
        <v>5483435.3999999994</v>
      </c>
      <c r="E340" s="16"/>
    </row>
    <row r="341" spans="1:5" x14ac:dyDescent="0.25">
      <c r="A341" s="16" t="s">
        <v>485</v>
      </c>
      <c r="B341" s="16"/>
      <c r="C341" s="22"/>
      <c r="D341" s="25">
        <f>D339-D340</f>
        <v>77672323.389999986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5" t="s">
        <v>299</v>
      </c>
      <c r="C343" s="260">
        <v>73747184.229999989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487</v>
      </c>
      <c r="B345" s="35" t="s">
        <v>299</v>
      </c>
      <c r="C345" s="258">
        <v>0</v>
      </c>
      <c r="D345" s="16"/>
      <c r="E345" s="16"/>
    </row>
    <row r="346" spans="1:5" x14ac:dyDescent="0.25">
      <c r="A346" s="16" t="s">
        <v>488</v>
      </c>
      <c r="B346" s="35" t="s">
        <v>299</v>
      </c>
      <c r="C346" s="258">
        <v>0</v>
      </c>
      <c r="D346" s="16"/>
      <c r="E346" s="16"/>
    </row>
    <row r="347" spans="1:5" x14ac:dyDescent="0.25">
      <c r="A347" s="16" t="s">
        <v>489</v>
      </c>
      <c r="B347" s="35" t="s">
        <v>299</v>
      </c>
      <c r="C347" s="258">
        <v>0</v>
      </c>
      <c r="D347" s="16"/>
      <c r="E347" s="16"/>
    </row>
    <row r="348" spans="1:5" x14ac:dyDescent="0.25">
      <c r="A348" s="16" t="s">
        <v>490</v>
      </c>
      <c r="B348" s="35" t="s">
        <v>299</v>
      </c>
      <c r="C348" s="258">
        <v>0</v>
      </c>
      <c r="D348" s="16"/>
      <c r="E348" s="16"/>
    </row>
    <row r="349" spans="1:5" x14ac:dyDescent="0.25">
      <c r="A349" s="16" t="s">
        <v>491</v>
      </c>
      <c r="B349" s="35" t="s">
        <v>299</v>
      </c>
      <c r="C349" s="258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f>D324+D329+D341+C343+C347+C348</f>
        <v>231936825.20999995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f>D308</f>
        <v>231936825.21927118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4" t="s">
        <v>495</v>
      </c>
      <c r="B357" s="34"/>
      <c r="C357" s="34"/>
      <c r="D357" s="34"/>
      <c r="E357" s="34"/>
    </row>
    <row r="358" spans="1:5" x14ac:dyDescent="0.25">
      <c r="A358" s="16" t="s">
        <v>496</v>
      </c>
      <c r="B358" s="35" t="s">
        <v>299</v>
      </c>
      <c r="C358" s="258">
        <v>471428639.31999999</v>
      </c>
      <c r="D358" s="16"/>
      <c r="E358" s="16"/>
    </row>
    <row r="359" spans="1:5" x14ac:dyDescent="0.25">
      <c r="A359" s="16" t="s">
        <v>497</v>
      </c>
      <c r="B359" s="35" t="s">
        <v>299</v>
      </c>
      <c r="C359" s="258">
        <v>760698420.00999999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f>SUM(C358:C359)</f>
        <v>1232127059.3299999</v>
      </c>
      <c r="E360" s="16"/>
    </row>
    <row r="361" spans="1:5" x14ac:dyDescent="0.25">
      <c r="A361" s="34" t="s">
        <v>499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57">
        <v>9681820.3599999994</v>
      </c>
      <c r="D362" s="16"/>
      <c r="E362" s="34"/>
    </row>
    <row r="363" spans="1:5" x14ac:dyDescent="0.25">
      <c r="A363" s="16" t="s">
        <v>500</v>
      </c>
      <c r="B363" s="35" t="s">
        <v>299</v>
      </c>
      <c r="C363" s="257">
        <v>945137506.75</v>
      </c>
      <c r="D363" s="16"/>
      <c r="E363" s="16"/>
    </row>
    <row r="364" spans="1:5" x14ac:dyDescent="0.25">
      <c r="A364" s="16" t="s">
        <v>501</v>
      </c>
      <c r="B364" s="35" t="s">
        <v>299</v>
      </c>
      <c r="C364" s="257">
        <v>30285656.260000002</v>
      </c>
      <c r="D364" s="16"/>
      <c r="E364" s="16"/>
    </row>
    <row r="365" spans="1:5" x14ac:dyDescent="0.25">
      <c r="A365" s="16" t="s">
        <v>502</v>
      </c>
      <c r="B365" s="35" t="s">
        <v>299</v>
      </c>
      <c r="C365" s="257">
        <v>12582312.589999998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f>SUM(C362:C365)</f>
        <v>997687295.96000004</v>
      </c>
      <c r="E366" s="16"/>
    </row>
    <row r="367" spans="1:5" x14ac:dyDescent="0.25">
      <c r="A367" s="16" t="s">
        <v>503</v>
      </c>
      <c r="B367" s="16"/>
      <c r="C367" s="22"/>
      <c r="D367" s="25">
        <f>D360-D366</f>
        <v>234439763.36999989</v>
      </c>
      <c r="E367" s="16"/>
    </row>
    <row r="368" spans="1:5" x14ac:dyDescent="0.25">
      <c r="A368" s="45" t="s">
        <v>504</v>
      </c>
      <c r="B368" s="34"/>
      <c r="C368" s="34"/>
      <c r="D368" s="34"/>
      <c r="E368" s="34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6" t="s">
        <v>506</v>
      </c>
      <c r="B370" s="32" t="s">
        <v>299</v>
      </c>
      <c r="C370" s="257">
        <v>19750.2</v>
      </c>
      <c r="D370" s="25">
        <v>0</v>
      </c>
      <c r="E370" s="25"/>
    </row>
    <row r="371" spans="1:6" x14ac:dyDescent="0.25">
      <c r="A371" s="46" t="s">
        <v>507</v>
      </c>
      <c r="B371" s="32" t="s">
        <v>299</v>
      </c>
      <c r="C371" s="257">
        <v>8977627.0300000012</v>
      </c>
      <c r="D371" s="25">
        <v>0</v>
      </c>
      <c r="E371" s="25"/>
    </row>
    <row r="372" spans="1:6" x14ac:dyDescent="0.25">
      <c r="A372" s="46" t="s">
        <v>508</v>
      </c>
      <c r="B372" s="32" t="s">
        <v>299</v>
      </c>
      <c r="C372" s="257">
        <v>1281124.3899999999</v>
      </c>
      <c r="D372" s="25">
        <v>0</v>
      </c>
      <c r="E372" s="25"/>
    </row>
    <row r="373" spans="1:6" x14ac:dyDescent="0.25">
      <c r="A373" s="46" t="s">
        <v>509</v>
      </c>
      <c r="B373" s="32" t="s">
        <v>299</v>
      </c>
      <c r="C373" s="257">
        <v>0</v>
      </c>
      <c r="D373" s="25">
        <v>0</v>
      </c>
      <c r="E373" s="25"/>
    </row>
    <row r="374" spans="1:6" x14ac:dyDescent="0.25">
      <c r="A374" s="46" t="s">
        <v>510</v>
      </c>
      <c r="B374" s="32" t="s">
        <v>299</v>
      </c>
      <c r="C374" s="257">
        <v>769222.69</v>
      </c>
      <c r="D374" s="25">
        <v>0</v>
      </c>
      <c r="E374" s="25"/>
    </row>
    <row r="375" spans="1:6" x14ac:dyDescent="0.25">
      <c r="A375" s="46" t="s">
        <v>511</v>
      </c>
      <c r="B375" s="32" t="s">
        <v>299</v>
      </c>
      <c r="C375" s="257">
        <v>0</v>
      </c>
      <c r="D375" s="25">
        <v>0</v>
      </c>
      <c r="E375" s="25"/>
    </row>
    <row r="376" spans="1:6" x14ac:dyDescent="0.25">
      <c r="A376" s="46" t="s">
        <v>512</v>
      </c>
      <c r="B376" s="32" t="s">
        <v>299</v>
      </c>
      <c r="C376" s="257">
        <v>2194394.19</v>
      </c>
      <c r="D376" s="25">
        <v>0</v>
      </c>
      <c r="E376" s="25"/>
    </row>
    <row r="377" spans="1:6" x14ac:dyDescent="0.25">
      <c r="A377" s="46" t="s">
        <v>513</v>
      </c>
      <c r="B377" s="32" t="s">
        <v>299</v>
      </c>
      <c r="C377" s="257">
        <v>0</v>
      </c>
      <c r="D377" s="25">
        <v>0</v>
      </c>
      <c r="E377" s="25"/>
    </row>
    <row r="378" spans="1:6" x14ac:dyDescent="0.25">
      <c r="A378" s="46" t="s">
        <v>514</v>
      </c>
      <c r="B378" s="32" t="s">
        <v>299</v>
      </c>
      <c r="C378" s="257">
        <v>2970317.02</v>
      </c>
      <c r="D378" s="25">
        <v>0</v>
      </c>
      <c r="E378" s="25"/>
    </row>
    <row r="379" spans="1:6" x14ac:dyDescent="0.25">
      <c r="A379" s="46" t="s">
        <v>515</v>
      </c>
      <c r="B379" s="32" t="s">
        <v>299</v>
      </c>
      <c r="C379" s="257">
        <v>446281.91</v>
      </c>
      <c r="D379" s="25">
        <v>0</v>
      </c>
      <c r="E379" s="25"/>
    </row>
    <row r="380" spans="1:6" x14ac:dyDescent="0.25">
      <c r="A380" s="46" t="s">
        <v>516</v>
      </c>
      <c r="B380" s="32" t="s">
        <v>299</v>
      </c>
      <c r="C380" s="261">
        <v>30371132.890000004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517</v>
      </c>
      <c r="B381" s="35"/>
      <c r="C381" s="35"/>
      <c r="D381" s="25">
        <f>SUM(C370:C380)</f>
        <v>47029850.320000008</v>
      </c>
      <c r="E381" s="25"/>
      <c r="F381" s="47"/>
    </row>
    <row r="382" spans="1:6" x14ac:dyDescent="0.25">
      <c r="A382" s="43" t="s">
        <v>518</v>
      </c>
      <c r="B382" s="35" t="s">
        <v>299</v>
      </c>
      <c r="C382" s="257">
        <v>0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f>D381+C382</f>
        <v>47029850.320000008</v>
      </c>
      <c r="E383" s="16"/>
    </row>
    <row r="384" spans="1:6" x14ac:dyDescent="0.25">
      <c r="A384" s="16" t="s">
        <v>520</v>
      </c>
      <c r="B384" s="16"/>
      <c r="C384" s="22"/>
      <c r="D384" s="25">
        <f>D367+D383</f>
        <v>281469613.68999988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521</v>
      </c>
      <c r="B388" s="34"/>
      <c r="C388" s="34"/>
      <c r="D388" s="34"/>
      <c r="E388" s="34"/>
    </row>
    <row r="389" spans="1:5" x14ac:dyDescent="0.25">
      <c r="A389" s="16" t="s">
        <v>522</v>
      </c>
      <c r="B389" s="35" t="s">
        <v>299</v>
      </c>
      <c r="C389" s="257">
        <v>103788255.52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7">
        <v>24249270.079999998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7">
        <v>15856384.459999999</v>
      </c>
      <c r="D391" s="16"/>
      <c r="E391" s="16"/>
    </row>
    <row r="392" spans="1:5" x14ac:dyDescent="0.25">
      <c r="A392" s="16" t="s">
        <v>523</v>
      </c>
      <c r="B392" s="35" t="s">
        <v>299</v>
      </c>
      <c r="C392" s="257">
        <v>28558202.16</v>
      </c>
      <c r="D392" s="16"/>
      <c r="E392" s="16"/>
    </row>
    <row r="393" spans="1:5" x14ac:dyDescent="0.25">
      <c r="A393" s="16" t="s">
        <v>524</v>
      </c>
      <c r="B393" s="35" t="s">
        <v>299</v>
      </c>
      <c r="C393" s="257">
        <v>2127947.09</v>
      </c>
      <c r="D393" s="16"/>
      <c r="E393" s="16"/>
    </row>
    <row r="394" spans="1:5" x14ac:dyDescent="0.25">
      <c r="A394" s="16" t="s">
        <v>525</v>
      </c>
      <c r="B394" s="35" t="s">
        <v>299</v>
      </c>
      <c r="C394" s="257">
        <v>48574155.530000001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7">
        <v>15841498.57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57">
        <v>6493233.6799999997</v>
      </c>
      <c r="D396" s="16"/>
      <c r="E396" s="16"/>
    </row>
    <row r="397" spans="1:5" x14ac:dyDescent="0.25">
      <c r="A397" s="16" t="s">
        <v>527</v>
      </c>
      <c r="B397" s="35" t="s">
        <v>299</v>
      </c>
      <c r="C397" s="257">
        <v>0</v>
      </c>
      <c r="D397" s="16"/>
      <c r="E397" s="16"/>
    </row>
    <row r="398" spans="1:5" x14ac:dyDescent="0.25">
      <c r="A398" s="16" t="s">
        <v>528</v>
      </c>
      <c r="B398" s="35" t="s">
        <v>299</v>
      </c>
      <c r="C398" s="257">
        <v>0</v>
      </c>
      <c r="D398" s="16"/>
      <c r="E398" s="16"/>
    </row>
    <row r="399" spans="1:5" x14ac:dyDescent="0.25">
      <c r="A399" s="16" t="s">
        <v>529</v>
      </c>
      <c r="B399" s="35" t="s">
        <v>299</v>
      </c>
      <c r="C399" s="257">
        <v>4051935.91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7">
        <v>439009.18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7">
        <v>10424426.43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57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7">
        <v>2093905.62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7">
        <v>746767.52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7">
        <v>344174.65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7">
        <v>1204586.69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7">
        <v>2968458.32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7">
        <v>7414800.9299999997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7">
        <v>9078.7199999999993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7">
        <v>131266.5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7">
        <v>9988946.6699999999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7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61">
        <v>1657453.00999995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532</v>
      </c>
      <c r="B415" s="35"/>
      <c r="C415" s="35"/>
      <c r="D415" s="25">
        <f>SUM(C401:C414)</f>
        <v>37422874.23999995</v>
      </c>
      <c r="E415" s="25"/>
      <c r="F415" s="47"/>
      <c r="G415" s="47"/>
      <c r="H415" s="47"/>
      <c r="I415" s="47"/>
    </row>
    <row r="416" spans="1:9" x14ac:dyDescent="0.25">
      <c r="A416" s="25" t="s">
        <v>533</v>
      </c>
      <c r="B416" s="16"/>
      <c r="C416" s="22"/>
      <c r="D416" s="25">
        <f>SUM(C389:C399,D415)</f>
        <v>286963757.23999995</v>
      </c>
      <c r="E416" s="25"/>
    </row>
    <row r="417" spans="1:13" x14ac:dyDescent="0.25">
      <c r="A417" s="25" t="s">
        <v>534</v>
      </c>
      <c r="B417" s="16"/>
      <c r="C417" s="22"/>
      <c r="D417" s="25">
        <f>D384-D416</f>
        <v>-5494143.5500000715</v>
      </c>
      <c r="E417" s="25"/>
    </row>
    <row r="418" spans="1:13" x14ac:dyDescent="0.25">
      <c r="A418" s="25" t="s">
        <v>535</v>
      </c>
      <c r="B418" s="16"/>
      <c r="C418" s="261">
        <v>1631463.31</v>
      </c>
      <c r="D418" s="25">
        <v>0</v>
      </c>
      <c r="E418" s="25"/>
    </row>
    <row r="419" spans="1:13" x14ac:dyDescent="0.25">
      <c r="A419" s="46" t="s">
        <v>536</v>
      </c>
      <c r="B419" s="35" t="s">
        <v>299</v>
      </c>
      <c r="C419" s="257">
        <v>0</v>
      </c>
      <c r="D419" s="25">
        <v>0</v>
      </c>
      <c r="E419" s="25"/>
    </row>
    <row r="420" spans="1:13" x14ac:dyDescent="0.25">
      <c r="A420" s="48" t="s">
        <v>537</v>
      </c>
      <c r="B420" s="16"/>
      <c r="C420" s="16"/>
      <c r="D420" s="25">
        <f>SUM(C418:C419)</f>
        <v>1631463.31</v>
      </c>
      <c r="E420" s="25"/>
      <c r="F420" s="11">
        <f>D420-C399</f>
        <v>-2420472.6</v>
      </c>
    </row>
    <row r="421" spans="1:13" x14ac:dyDescent="0.25">
      <c r="A421" s="25" t="s">
        <v>538</v>
      </c>
      <c r="B421" s="16"/>
      <c r="C421" s="22"/>
      <c r="D421" s="25">
        <f>D417+D420</f>
        <v>-3862680.2400000715</v>
      </c>
      <c r="E421" s="25"/>
      <c r="F421" s="50"/>
    </row>
    <row r="422" spans="1:13" x14ac:dyDescent="0.25">
      <c r="A422" s="25" t="s">
        <v>539</v>
      </c>
      <c r="B422" s="35" t="s">
        <v>299</v>
      </c>
      <c r="C422" s="257">
        <v>0</v>
      </c>
      <c r="D422" s="25">
        <v>0</v>
      </c>
      <c r="E422" s="16"/>
    </row>
    <row r="423" spans="1:13" x14ac:dyDescent="0.25">
      <c r="A423" s="16" t="s">
        <v>540</v>
      </c>
      <c r="B423" s="35" t="s">
        <v>299</v>
      </c>
      <c r="C423" s="257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f>D421+C422-C423</f>
        <v>-3862680.2400000715</v>
      </c>
      <c r="E424" s="16"/>
    </row>
    <row r="426" spans="1:13" ht="29.25" customHeight="1" x14ac:dyDescent="0.25">
      <c r="A426" s="333" t="s">
        <v>1383</v>
      </c>
      <c r="B426" s="333"/>
      <c r="C426" s="333"/>
      <c r="D426" s="333"/>
      <c r="E426" s="333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542</v>
      </c>
      <c r="D612" s="216">
        <f>CE90-(BE90+CD90)</f>
        <v>238500</v>
      </c>
      <c r="E612" s="218">
        <f>SUM(C624:D647)+SUM(C668:D713)</f>
        <v>209360463.26057702</v>
      </c>
      <c r="F612" s="218">
        <f>CE64-(AX64+BD64+BE64+BG64+BJ64+BN64+BP64+BQ64+CB64+CC64+CD64)</f>
        <v>28300774.66</v>
      </c>
      <c r="G612" s="216">
        <f>CE91-(AX91+AY91+BD91+BE91+BG91+BJ91+BN91+BP91+BQ91+CB91+CC91+CD91)</f>
        <v>98378</v>
      </c>
      <c r="H612" s="221">
        <f>CE60-(AX60+AY60+AZ60+BD60+BE60+BG60+BJ60+BN60+BO60+BP60+BQ60+BR60+CB60+CC60+CD60)</f>
        <v>820.61162980769222</v>
      </c>
      <c r="I612" s="216">
        <f>CE92-(AX92+AY92+AZ92+BD92+BE92+BF92+BG92+BJ92+BN92+BO92+BP92+BQ92+BR92+CB92+CC92+CD92)</f>
        <v>70210.69</v>
      </c>
      <c r="J612" s="216">
        <f>CE93-(AX93+AY93+AZ93+BA93+BD93+BE93+BF93+BG93+BJ93+BN93+BO93+BP93+BQ93+BR93+CB93+CC93+CD93)</f>
        <v>638856.24</v>
      </c>
      <c r="K612" s="216">
        <f>CE89-(AW89+AX89+AY89+AZ89+BA89+BB89+BC89+BD89+BE89+BF89+BG89+BH89+BI89+BJ89+BK89+BL89+BM89+BN89+BO89+BP89+BQ89+BR89+BS89+BT89+BU89+BV89+BW89+BX89+CB89+CC89+CD89)</f>
        <v>1232127059.3300002</v>
      </c>
      <c r="L612" s="222">
        <f>CE94-(AW94+AX94+AY94+AZ94+BA94+BB94+BC94+BD94+BE94+BF94+BG94+BH94+BI94+BJ94+BK94+BL94+BM94+BN94+BO94+BP94+BQ94+BR94+BS94+BT94+BU94+BV94+BW94+BX94+BY94+BZ94+CA94+CB94+CC94+CD94)</f>
        <v>227.60614423076916</v>
      </c>
    </row>
    <row r="613" spans="1:14" s="202" customFormat="1" ht="12.6" customHeight="1" x14ac:dyDescent="0.2">
      <c r="A613" s="211"/>
      <c r="C613" s="209" t="s">
        <v>543</v>
      </c>
      <c r="D613" s="217" t="s">
        <v>544</v>
      </c>
      <c r="E613" s="219" t="s">
        <v>545</v>
      </c>
      <c r="F613" s="220" t="s">
        <v>546</v>
      </c>
      <c r="G613" s="217" t="s">
        <v>547</v>
      </c>
      <c r="H613" s="220" t="s">
        <v>548</v>
      </c>
      <c r="I613" s="217" t="s">
        <v>549</v>
      </c>
      <c r="J613" s="217" t="s">
        <v>550</v>
      </c>
      <c r="K613" s="209" t="s">
        <v>551</v>
      </c>
      <c r="L613" s="210" t="s">
        <v>552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9093722.8200000003</v>
      </c>
      <c r="D614" s="216"/>
      <c r="E614" s="218"/>
      <c r="F614" s="218"/>
      <c r="G614" s="216"/>
      <c r="H614" s="218"/>
      <c r="I614" s="216"/>
      <c r="J614" s="216"/>
      <c r="N614" s="212" t="s">
        <v>553</v>
      </c>
    </row>
    <row r="615" spans="1:14" s="202" customFormat="1" ht="12.6" customHeight="1" x14ac:dyDescent="0.2">
      <c r="A615" s="211"/>
      <c r="B615" s="210" t="s">
        <v>554</v>
      </c>
      <c r="C615" s="216">
        <f>CD69-CD84</f>
        <v>6494791.8700000001</v>
      </c>
      <c r="D615" s="216">
        <f>SUM(C614:C615)</f>
        <v>15588514.690000001</v>
      </c>
      <c r="E615" s="218"/>
      <c r="F615" s="218"/>
      <c r="G615" s="216"/>
      <c r="H615" s="218"/>
      <c r="I615" s="216"/>
      <c r="J615" s="216"/>
      <c r="N615" s="212" t="s">
        <v>555</v>
      </c>
    </row>
    <row r="616" spans="1:14" s="202" customFormat="1" ht="12.6" customHeight="1" x14ac:dyDescent="0.2">
      <c r="A616" s="211">
        <v>8310</v>
      </c>
      <c r="B616" s="215" t="s">
        <v>556</v>
      </c>
      <c r="C616" s="216">
        <f>AX85</f>
        <v>299051.33999999997</v>
      </c>
      <c r="D616" s="216">
        <f>(D615/D612)*AX90</f>
        <v>374255.07385719079</v>
      </c>
      <c r="E616" s="218"/>
      <c r="F616" s="218"/>
      <c r="G616" s="216"/>
      <c r="H616" s="218"/>
      <c r="I616" s="216"/>
      <c r="J616" s="216"/>
      <c r="N616" s="212" t="s">
        <v>557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225810.45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558</v>
      </c>
    </row>
    <row r="618" spans="1:14" s="202" customFormat="1" ht="12.6" customHeight="1" x14ac:dyDescent="0.2">
      <c r="A618" s="211">
        <v>8470</v>
      </c>
      <c r="B618" s="215" t="s">
        <v>559</v>
      </c>
      <c r="C618" s="216">
        <f>BG85</f>
        <v>285655.57</v>
      </c>
      <c r="D618" s="216">
        <f>(D615/D612)*BG90</f>
        <v>0</v>
      </c>
      <c r="E618" s="218"/>
      <c r="F618" s="218"/>
      <c r="G618" s="216"/>
      <c r="H618" s="218"/>
      <c r="I618" s="216"/>
      <c r="J618" s="216"/>
      <c r="N618" s="212" t="s">
        <v>560</v>
      </c>
    </row>
    <row r="619" spans="1:14" s="202" customFormat="1" ht="12.6" customHeight="1" x14ac:dyDescent="0.2">
      <c r="A619" s="211">
        <v>8610</v>
      </c>
      <c r="B619" s="215" t="s">
        <v>561</v>
      </c>
      <c r="C619" s="216">
        <f>BN85</f>
        <v>11328231.039999999</v>
      </c>
      <c r="D619" s="216">
        <f>(D615/D612)*BN90</f>
        <v>1395253.7655657444</v>
      </c>
      <c r="E619" s="218"/>
      <c r="F619" s="218"/>
      <c r="G619" s="216"/>
      <c r="H619" s="218"/>
      <c r="I619" s="216"/>
      <c r="J619" s="216"/>
      <c r="N619" s="212" t="s">
        <v>562</v>
      </c>
    </row>
    <row r="620" spans="1:14" s="202" customFormat="1" ht="12.6" customHeight="1" x14ac:dyDescent="0.2">
      <c r="A620" s="211">
        <v>8790</v>
      </c>
      <c r="B620" s="215" t="s">
        <v>563</v>
      </c>
      <c r="C620" s="216">
        <f>CC85</f>
        <v>11083283.239999996</v>
      </c>
      <c r="D620" s="216">
        <f>(D615/D612)*CC90</f>
        <v>0</v>
      </c>
      <c r="E620" s="218"/>
      <c r="F620" s="218"/>
      <c r="G620" s="216"/>
      <c r="H620" s="218"/>
      <c r="I620" s="216"/>
      <c r="J620" s="216"/>
      <c r="N620" s="212" t="s">
        <v>564</v>
      </c>
    </row>
    <row r="621" spans="1:14" s="202" customFormat="1" ht="12.6" customHeight="1" x14ac:dyDescent="0.2">
      <c r="A621" s="211">
        <v>8630</v>
      </c>
      <c r="B621" s="215" t="s">
        <v>565</v>
      </c>
      <c r="C621" s="216">
        <f>BP85</f>
        <v>1263665.1600000001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566</v>
      </c>
    </row>
    <row r="622" spans="1:14" s="202" customFormat="1" ht="12.6" customHeight="1" x14ac:dyDescent="0.2">
      <c r="A622" s="211">
        <v>8770</v>
      </c>
      <c r="B622" s="210" t="s">
        <v>567</v>
      </c>
      <c r="C622" s="216">
        <f>CB85</f>
        <v>266298.64999999997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568</v>
      </c>
    </row>
    <row r="623" spans="1:14" s="202" customFormat="1" ht="12.6" customHeight="1" x14ac:dyDescent="0.2">
      <c r="A623" s="211">
        <v>8640</v>
      </c>
      <c r="B623" s="215" t="s">
        <v>569</v>
      </c>
      <c r="C623" s="216">
        <f>BQ85</f>
        <v>0</v>
      </c>
      <c r="D623" s="216">
        <f>(D615/D612)*BQ90</f>
        <v>0</v>
      </c>
      <c r="E623" s="218">
        <f>SUM(C616:D623)</f>
        <v>26521504.289422929</v>
      </c>
      <c r="F623" s="218"/>
      <c r="G623" s="216"/>
      <c r="H623" s="218"/>
      <c r="I623" s="216"/>
      <c r="J623" s="216"/>
      <c r="N623" s="212" t="s">
        <v>570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1273541.54</v>
      </c>
      <c r="D624" s="216">
        <f>(D615/D612)*BD90</f>
        <v>1525778.9808107337</v>
      </c>
      <c r="E624" s="218">
        <f>(E623/E612)*SUM(C624:D624)</f>
        <v>354614.19049186562</v>
      </c>
      <c r="F624" s="218">
        <f>SUM(C624:E624)</f>
        <v>3153934.7113025989</v>
      </c>
      <c r="G624" s="216"/>
      <c r="H624" s="218"/>
      <c r="I624" s="216"/>
      <c r="J624" s="216"/>
      <c r="N624" s="212" t="s">
        <v>571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2671309.1200000006</v>
      </c>
      <c r="D625" s="216">
        <f>(D615/D612)*AY90</f>
        <v>0</v>
      </c>
      <c r="E625" s="218">
        <f>(E623/E612)*SUM(C625:D625)</f>
        <v>338397.87694907747</v>
      </c>
      <c r="F625" s="218">
        <f>(F624/F612)*AY64</f>
        <v>85070.304775322977</v>
      </c>
      <c r="G625" s="216">
        <f>SUM(C625:F625)</f>
        <v>3094777.3017244008</v>
      </c>
      <c r="H625" s="218"/>
      <c r="I625" s="216"/>
      <c r="J625" s="216"/>
      <c r="N625" s="212" t="s">
        <v>572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1193476.5</v>
      </c>
      <c r="D626" s="216">
        <f>(D615/D612)*BR90</f>
        <v>204448.10880637317</v>
      </c>
      <c r="E626" s="218">
        <f>(E623/E612)*SUM(C626:D626)</f>
        <v>177087.22521598183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573</v>
      </c>
    </row>
    <row r="627" spans="1:14" s="202" customFormat="1" ht="12.6" customHeight="1" x14ac:dyDescent="0.2">
      <c r="A627" s="211">
        <v>8620</v>
      </c>
      <c r="B627" s="210" t="s">
        <v>574</v>
      </c>
      <c r="C627" s="216">
        <f>BO85</f>
        <v>477192.05</v>
      </c>
      <c r="D627" s="216">
        <f>(D615/D612)*BO90</f>
        <v>0</v>
      </c>
      <c r="E627" s="218">
        <f>(E623/E612)*SUM(C627:D627)</f>
        <v>60450.052525923318</v>
      </c>
      <c r="F627" s="218">
        <f>(F624/F612)*BO64</f>
        <v>0</v>
      </c>
      <c r="G627" s="216">
        <f>(G625/G612)*BO91</f>
        <v>0</v>
      </c>
      <c r="H627" s="218"/>
      <c r="I627" s="216"/>
      <c r="J627" s="216"/>
      <c r="N627" s="212" t="s">
        <v>575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1352.6949518606725</v>
      </c>
      <c r="H628" s="218">
        <f>SUM(C626:G628)</f>
        <v>2114006.6315001389</v>
      </c>
      <c r="I628" s="216"/>
      <c r="J628" s="216"/>
      <c r="N628" s="212" t="s">
        <v>576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3318254.1999999997</v>
      </c>
      <c r="D629" s="216">
        <f>(D615/D612)*BF90</f>
        <v>0</v>
      </c>
      <c r="E629" s="218">
        <f>(E623/E612)*SUM(C629:D629)</f>
        <v>420352.01693818171</v>
      </c>
      <c r="F629" s="218">
        <f>(F624/F612)*BF64</f>
        <v>13560.686578856174</v>
      </c>
      <c r="G629" s="216">
        <f>(G625/G612)*BF91</f>
        <v>0</v>
      </c>
      <c r="H629" s="218">
        <f>(H628/H612)*BF60</f>
        <v>86957.808049002502</v>
      </c>
      <c r="I629" s="216">
        <f>SUM(C629:H629)</f>
        <v>3839124.7115660403</v>
      </c>
      <c r="J629" s="216"/>
      <c r="N629" s="212" t="s">
        <v>577</v>
      </c>
    </row>
    <row r="630" spans="1:14" s="202" customFormat="1" ht="12.6" customHeight="1" x14ac:dyDescent="0.2">
      <c r="A630" s="211">
        <v>8350</v>
      </c>
      <c r="B630" s="215" t="s">
        <v>578</v>
      </c>
      <c r="C630" s="216">
        <f>BA85</f>
        <v>103885</v>
      </c>
      <c r="D630" s="216">
        <f>(D615/D612)*BA90</f>
        <v>0</v>
      </c>
      <c r="E630" s="218">
        <f>(E623/E612)*SUM(C630:D630)</f>
        <v>13160.013262282018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0</v>
      </c>
      <c r="J630" s="216">
        <f>SUM(C630:I630)</f>
        <v>117045.01326228202</v>
      </c>
      <c r="N630" s="212" t="s">
        <v>579</v>
      </c>
    </row>
    <row r="631" spans="1:14" s="202" customFormat="1" ht="12.6" customHeight="1" x14ac:dyDescent="0.2">
      <c r="A631" s="211">
        <v>8200</v>
      </c>
      <c r="B631" s="215" t="s">
        <v>580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581</v>
      </c>
    </row>
    <row r="632" spans="1:14" s="202" customFormat="1" ht="12.6" customHeight="1" x14ac:dyDescent="0.2">
      <c r="A632" s="211">
        <v>8360</v>
      </c>
      <c r="B632" s="215" t="s">
        <v>582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0</v>
      </c>
      <c r="J632" s="216">
        <f>(J630/J612)*BB93</f>
        <v>0</v>
      </c>
      <c r="N632" s="212" t="s">
        <v>583</v>
      </c>
    </row>
    <row r="633" spans="1:14" s="202" customFormat="1" ht="12.6" customHeight="1" x14ac:dyDescent="0.2">
      <c r="A633" s="211">
        <v>8370</v>
      </c>
      <c r="B633" s="215" t="s">
        <v>584</v>
      </c>
      <c r="C633" s="216">
        <f>BC85</f>
        <v>49262.63</v>
      </c>
      <c r="D633" s="216">
        <f>(D615/D612)*BC90</f>
        <v>0</v>
      </c>
      <c r="E633" s="218">
        <f>(E623/E612)*SUM(C633:D633)</f>
        <v>6240.5242733300474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585</v>
      </c>
    </row>
    <row r="634" spans="1:14" s="202" customFormat="1" ht="12.6" customHeight="1" x14ac:dyDescent="0.2">
      <c r="A634" s="211">
        <v>8490</v>
      </c>
      <c r="B634" s="215" t="s">
        <v>586</v>
      </c>
      <c r="C634" s="216">
        <f>BI85</f>
        <v>814.01</v>
      </c>
      <c r="D634" s="216">
        <f>(D615/D612)*BI90</f>
        <v>0</v>
      </c>
      <c r="E634" s="218">
        <f>(E623/E612)*SUM(C634:D634)</f>
        <v>103.11770126226294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6.8703844817037014</v>
      </c>
      <c r="N634" s="212" t="s">
        <v>587</v>
      </c>
    </row>
    <row r="635" spans="1:14" s="202" customFormat="1" ht="12.6" customHeight="1" x14ac:dyDescent="0.2">
      <c r="A635" s="211">
        <v>8530</v>
      </c>
      <c r="B635" s="215" t="s">
        <v>588</v>
      </c>
      <c r="C635" s="216">
        <f>BK85</f>
        <v>12322444.430000002</v>
      </c>
      <c r="D635" s="216">
        <f>(D615/D612)*BK90</f>
        <v>0</v>
      </c>
      <c r="E635" s="218">
        <f>(E623/E612)*SUM(C635:D635)</f>
        <v>1560990.8275740792</v>
      </c>
      <c r="F635" s="218">
        <f>(F624/F612)*BK64</f>
        <v>0</v>
      </c>
      <c r="G635" s="216">
        <f>(G625/G612)*BK91</f>
        <v>0</v>
      </c>
      <c r="H635" s="218">
        <f>(H628/H612)*BK60</f>
        <v>0</v>
      </c>
      <c r="I635" s="216">
        <f>(I629/I612)*BK92</f>
        <v>0</v>
      </c>
      <c r="J635" s="216">
        <f>(J630/J612)*BK93</f>
        <v>0</v>
      </c>
      <c r="N635" s="212" t="s">
        <v>589</v>
      </c>
    </row>
    <row r="636" spans="1:14" s="202" customFormat="1" ht="12.6" customHeight="1" x14ac:dyDescent="0.2">
      <c r="A636" s="211">
        <v>8480</v>
      </c>
      <c r="B636" s="215" t="s">
        <v>590</v>
      </c>
      <c r="C636" s="216">
        <f>BH85</f>
        <v>243706.93</v>
      </c>
      <c r="D636" s="216">
        <f>(D615/D612)*BH90</f>
        <v>0</v>
      </c>
      <c r="E636" s="218">
        <f>(E623/E612)*SUM(C636:D636)</f>
        <v>30872.46889262199</v>
      </c>
      <c r="F636" s="218">
        <f>(F624/F612)*BH64</f>
        <v>0</v>
      </c>
      <c r="G636" s="216">
        <f>(G625/G612)*BH91</f>
        <v>0</v>
      </c>
      <c r="H636" s="218">
        <f>(H628/H612)*BH60</f>
        <v>0</v>
      </c>
      <c r="I636" s="216">
        <f>(I629/I612)*BH92</f>
        <v>0</v>
      </c>
      <c r="J636" s="216">
        <f>(J630/J612)*BH93</f>
        <v>0</v>
      </c>
      <c r="N636" s="212" t="s">
        <v>591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264497.69999999995</v>
      </c>
      <c r="D637" s="216">
        <f>(D615/D612)*BL90</f>
        <v>0</v>
      </c>
      <c r="E637" s="218">
        <f>(E623/E612)*SUM(C637:D637)</f>
        <v>33506.215910315157</v>
      </c>
      <c r="F637" s="218">
        <f>(F624/F612)*BL64</f>
        <v>3230.6796932932366</v>
      </c>
      <c r="G637" s="216">
        <f>(G625/G612)*BL91</f>
        <v>0</v>
      </c>
      <c r="H637" s="218">
        <f>(H628/H612)*BL60</f>
        <v>4755.9421921101984</v>
      </c>
      <c r="I637" s="216">
        <f>(I629/I612)*BL92</f>
        <v>0</v>
      </c>
      <c r="J637" s="216">
        <f>(J630/J612)*BL93</f>
        <v>0</v>
      </c>
      <c r="N637" s="212" t="s">
        <v>592</v>
      </c>
    </row>
    <row r="638" spans="1:14" s="202" customFormat="1" ht="12.6" customHeight="1" x14ac:dyDescent="0.2">
      <c r="A638" s="211">
        <v>8590</v>
      </c>
      <c r="B638" s="215" t="s">
        <v>593</v>
      </c>
      <c r="C638" s="216">
        <f>BM85</f>
        <v>198389.94999999998</v>
      </c>
      <c r="D638" s="216">
        <f>(D615/D612)*BM90</f>
        <v>0</v>
      </c>
      <c r="E638" s="218">
        <f>(E623/E612)*SUM(C638:D638)</f>
        <v>25131.77429949912</v>
      </c>
      <c r="F638" s="218">
        <f>(F624/F612)*BM64</f>
        <v>0</v>
      </c>
      <c r="G638" s="216">
        <f>(G625/G612)*BM91</f>
        <v>0</v>
      </c>
      <c r="H638" s="218">
        <f>(H628/H612)*BM60</f>
        <v>2820.1250967278438</v>
      </c>
      <c r="I638" s="216">
        <f>(I629/I612)*BM92</f>
        <v>0</v>
      </c>
      <c r="J638" s="216">
        <f>(J630/J612)*BM93</f>
        <v>0</v>
      </c>
      <c r="N638" s="212" t="s">
        <v>594</v>
      </c>
    </row>
    <row r="639" spans="1:14" s="202" customFormat="1" ht="12.6" customHeight="1" x14ac:dyDescent="0.2">
      <c r="A639" s="211">
        <v>8660</v>
      </c>
      <c r="B639" s="215" t="s">
        <v>595</v>
      </c>
      <c r="C639" s="216">
        <f>BS85</f>
        <v>30496.160000000003</v>
      </c>
      <c r="D639" s="216">
        <f>(D615/D612)*BS90</f>
        <v>0</v>
      </c>
      <c r="E639" s="218">
        <f>(E623/E612)*SUM(C639:D639)</f>
        <v>3863.2128800950518</v>
      </c>
      <c r="F639" s="218">
        <f>(F624/F612)*BS64</f>
        <v>0</v>
      </c>
      <c r="G639" s="216">
        <f>(G625/G612)*BS91</f>
        <v>0</v>
      </c>
      <c r="H639" s="218">
        <f>(H628/H612)*BS60</f>
        <v>249.29063656977618</v>
      </c>
      <c r="I639" s="216">
        <f>(I629/I612)*BS92</f>
        <v>0</v>
      </c>
      <c r="J639" s="216">
        <f>(J630/J612)*BS93</f>
        <v>0</v>
      </c>
      <c r="N639" s="212" t="s">
        <v>596</v>
      </c>
    </row>
    <row r="640" spans="1:14" s="202" customFormat="1" ht="12.6" customHeight="1" x14ac:dyDescent="0.2">
      <c r="A640" s="211">
        <v>8670</v>
      </c>
      <c r="B640" s="215" t="s">
        <v>597</v>
      </c>
      <c r="C640" s="216">
        <f>BT85</f>
        <v>191865.99</v>
      </c>
      <c r="D640" s="216">
        <f>(D615/D612)*BT90</f>
        <v>0</v>
      </c>
      <c r="E640" s="218">
        <f>(E623/E612)*SUM(C640:D640)</f>
        <v>24305.327746843806</v>
      </c>
      <c r="F640" s="218">
        <f>(F624/F612)*BT64</f>
        <v>0</v>
      </c>
      <c r="G640" s="216">
        <f>(G625/G612)*BT91</f>
        <v>0</v>
      </c>
      <c r="H640" s="218">
        <f>(H628/H612)*BT60</f>
        <v>4344.2187903072836</v>
      </c>
      <c r="I640" s="216">
        <f>(I629/I612)*BT92</f>
        <v>0</v>
      </c>
      <c r="J640" s="216">
        <f>(J630/J612)*BT93</f>
        <v>0</v>
      </c>
      <c r="N640" s="212" t="s">
        <v>598</v>
      </c>
    </row>
    <row r="641" spans="1:14" s="202" customFormat="1" ht="12.6" customHeight="1" x14ac:dyDescent="0.2">
      <c r="A641" s="211">
        <v>8680</v>
      </c>
      <c r="B641" s="215" t="s">
        <v>599</v>
      </c>
      <c r="C641" s="216">
        <f>BU85</f>
        <v>39489.260000000009</v>
      </c>
      <c r="D641" s="216">
        <f>(D615/D612)*BU90</f>
        <v>0</v>
      </c>
      <c r="E641" s="218">
        <f>(E623/E612)*SUM(C641:D641)</f>
        <v>5002.4467951841261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600</v>
      </c>
    </row>
    <row r="642" spans="1:14" s="202" customFormat="1" ht="12.6" customHeight="1" x14ac:dyDescent="0.2">
      <c r="A642" s="211">
        <v>8690</v>
      </c>
      <c r="B642" s="215" t="s">
        <v>601</v>
      </c>
      <c r="C642" s="216">
        <f>BV85</f>
        <v>103118.79000000001</v>
      </c>
      <c r="D642" s="216">
        <f>(D615/D612)*BV90</f>
        <v>165035.6377033543</v>
      </c>
      <c r="E642" s="218">
        <f>(E623/E612)*SUM(C642:D642)</f>
        <v>33969.445299280807</v>
      </c>
      <c r="F642" s="218">
        <f>(F624/F612)*BV64</f>
        <v>0</v>
      </c>
      <c r="G642" s="216">
        <f>(G625/G612)*BV91</f>
        <v>0</v>
      </c>
      <c r="H642" s="218">
        <f>(H628/H612)*BV60</f>
        <v>0</v>
      </c>
      <c r="I642" s="216">
        <f>(I629/I612)*BV92</f>
        <v>52411.613077257993</v>
      </c>
      <c r="J642" s="216">
        <f>(J630/J612)*BV93</f>
        <v>0</v>
      </c>
      <c r="N642" s="212" t="s">
        <v>602</v>
      </c>
    </row>
    <row r="643" spans="1:14" s="202" customFormat="1" ht="12.6" customHeight="1" x14ac:dyDescent="0.2">
      <c r="A643" s="211">
        <v>8700</v>
      </c>
      <c r="B643" s="215" t="s">
        <v>603</v>
      </c>
      <c r="C643" s="216">
        <f>BW85</f>
        <v>897141.45</v>
      </c>
      <c r="D643" s="216">
        <f>(D615/D612)*BW90</f>
        <v>0</v>
      </c>
      <c r="E643" s="218">
        <f>(E623/E612)*SUM(C643:D643)</f>
        <v>113648.68248681638</v>
      </c>
      <c r="F643" s="218">
        <f>(F624/F612)*BW64</f>
        <v>4336.2807456924202</v>
      </c>
      <c r="G643" s="216">
        <f>(G625/G612)*BW91</f>
        <v>0</v>
      </c>
      <c r="H643" s="218">
        <f>(H628/H612)*BW60</f>
        <v>6673.3547820303747</v>
      </c>
      <c r="I643" s="216">
        <f>(I629/I612)*BW92</f>
        <v>0</v>
      </c>
      <c r="J643" s="216">
        <f>(J630/J612)*BW93</f>
        <v>0</v>
      </c>
      <c r="N643" s="212" t="s">
        <v>604</v>
      </c>
    </row>
    <row r="644" spans="1:14" s="202" customFormat="1" ht="12.6" customHeight="1" x14ac:dyDescent="0.2">
      <c r="A644" s="211">
        <v>8710</v>
      </c>
      <c r="B644" s="215" t="s">
        <v>605</v>
      </c>
      <c r="C644" s="216">
        <f>BX85</f>
        <v>1760629.8199999998</v>
      </c>
      <c r="D644" s="216">
        <f>(D615/D612)*BX90</f>
        <v>0</v>
      </c>
      <c r="E644" s="218">
        <f>(E623/E612)*SUM(C644:D644)</f>
        <v>223034.23767790539</v>
      </c>
      <c r="F644" s="218">
        <f>(F624/F612)*BX64</f>
        <v>0</v>
      </c>
      <c r="G644" s="216">
        <f>(G625/G612)*BX91</f>
        <v>0</v>
      </c>
      <c r="H644" s="218">
        <f>(H628/H612)*BX60</f>
        <v>20326.079501514716</v>
      </c>
      <c r="I644" s="216">
        <f>(I629/I612)*BX92</f>
        <v>0</v>
      </c>
      <c r="J644" s="216">
        <f>(J630/J612)*BX93</f>
        <v>0</v>
      </c>
      <c r="K644" s="218">
        <f>SUM(C631:J644)</f>
        <v>18426715.494140569</v>
      </c>
      <c r="L644" s="218"/>
      <c r="N644" s="212" t="s">
        <v>606</v>
      </c>
    </row>
    <row r="645" spans="1:14" s="202" customFormat="1" ht="12.6" customHeight="1" x14ac:dyDescent="0.2">
      <c r="A645" s="211">
        <v>8720</v>
      </c>
      <c r="B645" s="215" t="s">
        <v>607</v>
      </c>
      <c r="C645" s="216">
        <f>BY85</f>
        <v>4191139.38</v>
      </c>
      <c r="D645" s="216">
        <f>(D615/D612)*BY90</f>
        <v>44968.126233626834</v>
      </c>
      <c r="E645" s="218">
        <f>(E623/E612)*SUM(C645:D645)</f>
        <v>536624.449752004</v>
      </c>
      <c r="F645" s="218">
        <f>(F624/F612)*BY64</f>
        <v>1210.2999031611212</v>
      </c>
      <c r="G645" s="216">
        <f>(G625/G612)*BY91</f>
        <v>0</v>
      </c>
      <c r="H645" s="218">
        <f>(H628/H612)*BY60</f>
        <v>42984.94864825948</v>
      </c>
      <c r="I645" s="216">
        <f>(I629/I612)*BY92</f>
        <v>14280.867246397424</v>
      </c>
      <c r="J645" s="216">
        <f>(J630/J612)*BY93</f>
        <v>0</v>
      </c>
      <c r="K645" s="218">
        <v>0</v>
      </c>
      <c r="L645" s="218"/>
      <c r="N645" s="212" t="s">
        <v>608</v>
      </c>
    </row>
    <row r="646" spans="1:14" s="202" customFormat="1" ht="12.6" customHeight="1" x14ac:dyDescent="0.2">
      <c r="A646" s="211">
        <v>8730</v>
      </c>
      <c r="B646" s="215" t="s">
        <v>609</v>
      </c>
      <c r="C646" s="216">
        <f>BZ85</f>
        <v>671341.30999999994</v>
      </c>
      <c r="D646" s="216">
        <f>(D615/D612)*BZ90</f>
        <v>0</v>
      </c>
      <c r="E646" s="218">
        <f>(E623/E612)*SUM(C646:D646)</f>
        <v>85044.621871471172</v>
      </c>
      <c r="F646" s="218">
        <f>(F624/F612)*BZ64</f>
        <v>0</v>
      </c>
      <c r="G646" s="216">
        <f>(G625/G612)*BZ91</f>
        <v>0</v>
      </c>
      <c r="H646" s="218">
        <f>(H628/H612)*BZ60</f>
        <v>9831.7338819059314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610</v>
      </c>
    </row>
    <row r="647" spans="1:14" s="202" customFormat="1" ht="12.6" customHeight="1" x14ac:dyDescent="0.2">
      <c r="A647" s="211">
        <v>8740</v>
      </c>
      <c r="B647" s="215" t="s">
        <v>611</v>
      </c>
      <c r="C647" s="216">
        <f>CA85</f>
        <v>1123395.3599999999</v>
      </c>
      <c r="D647" s="216">
        <f>(D615/D612)*CA90</f>
        <v>0</v>
      </c>
      <c r="E647" s="218">
        <f>(E623/E612)*SUM(C647:D647)</f>
        <v>142310.2260806284</v>
      </c>
      <c r="F647" s="218">
        <f>(F624/F612)*CA64</f>
        <v>0</v>
      </c>
      <c r="G647" s="216">
        <f>(G625/G612)*CA91</f>
        <v>0</v>
      </c>
      <c r="H647" s="218">
        <f>(H628/H612)*CA60</f>
        <v>12398.766065363534</v>
      </c>
      <c r="I647" s="216">
        <f>(I629/I612)*CA92</f>
        <v>0</v>
      </c>
      <c r="J647" s="216">
        <f>(J630/J612)*CA93</f>
        <v>0</v>
      </c>
      <c r="K647" s="218">
        <v>0</v>
      </c>
      <c r="L647" s="218">
        <f>SUM(C645:K647)</f>
        <v>6875530.0896828165</v>
      </c>
      <c r="N647" s="212" t="s">
        <v>612</v>
      </c>
    </row>
    <row r="648" spans="1:14" s="202" customFormat="1" ht="12.6" customHeight="1" x14ac:dyDescent="0.2">
      <c r="A648" s="211"/>
      <c r="B648" s="211"/>
      <c r="C648" s="202">
        <f>SUM(C614:C647)</f>
        <v>71465901.719999999</v>
      </c>
      <c r="L648" s="214"/>
    </row>
    <row r="666" spans="1:14" s="202" customFormat="1" ht="12.6" customHeight="1" x14ac:dyDescent="0.2">
      <c r="C666" s="209" t="s">
        <v>613</v>
      </c>
      <c r="M666" s="209" t="s">
        <v>614</v>
      </c>
    </row>
    <row r="667" spans="1:14" s="202" customFormat="1" ht="12.6" customHeight="1" x14ac:dyDescent="0.2">
      <c r="C667" s="209" t="s">
        <v>543</v>
      </c>
      <c r="D667" s="209" t="s">
        <v>544</v>
      </c>
      <c r="E667" s="210" t="s">
        <v>545</v>
      </c>
      <c r="F667" s="209" t="s">
        <v>546</v>
      </c>
      <c r="G667" s="209" t="s">
        <v>547</v>
      </c>
      <c r="H667" s="209" t="s">
        <v>548</v>
      </c>
      <c r="I667" s="209" t="s">
        <v>549</v>
      </c>
      <c r="J667" s="209" t="s">
        <v>550</v>
      </c>
      <c r="K667" s="209" t="s">
        <v>551</v>
      </c>
      <c r="L667" s="210" t="s">
        <v>552</v>
      </c>
      <c r="M667" s="209" t="s">
        <v>615</v>
      </c>
    </row>
    <row r="668" spans="1:14" s="202" customFormat="1" ht="12.6" customHeight="1" x14ac:dyDescent="0.2">
      <c r="A668" s="211">
        <v>6010</v>
      </c>
      <c r="B668" s="210" t="s">
        <v>342</v>
      </c>
      <c r="C668" s="216">
        <f>C85</f>
        <v>5652187.0499999998</v>
      </c>
      <c r="D668" s="216">
        <f>(D615/D612)*C90</f>
        <v>411510.64355656184</v>
      </c>
      <c r="E668" s="218">
        <f>(E623/E612)*SUM(C668:D668)</f>
        <v>768141.13746617164</v>
      </c>
      <c r="F668" s="218">
        <f>(F624/F612)*C64</f>
        <v>56764.252553413819</v>
      </c>
      <c r="G668" s="216">
        <f>(G625/G612)*C91</f>
        <v>497760.28426259116</v>
      </c>
      <c r="H668" s="218">
        <f>(H628/H612)*C60</f>
        <v>43239.205776545503</v>
      </c>
      <c r="I668" s="216">
        <f>(I629/I612)*C92</f>
        <v>130686.54096412526</v>
      </c>
      <c r="J668" s="216">
        <f>(J630/J612)*C93</f>
        <v>7283.397186795687</v>
      </c>
      <c r="K668" s="216">
        <f>(K644/K612)*C89</f>
        <v>191116.54722626333</v>
      </c>
      <c r="L668" s="216">
        <f>(L647/L612)*C94</f>
        <v>429601.1237718988</v>
      </c>
      <c r="M668" s="202">
        <f t="shared" ref="M668:M713" si="24">ROUND(SUM(D668:L668),0)</f>
        <v>2536103</v>
      </c>
      <c r="N668" s="210" t="s">
        <v>616</v>
      </c>
    </row>
    <row r="669" spans="1:14" s="202" customFormat="1" ht="12.6" customHeight="1" x14ac:dyDescent="0.2">
      <c r="A669" s="211">
        <v>6030</v>
      </c>
      <c r="B669" s="210" t="s">
        <v>343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24"/>
        <v>0</v>
      </c>
      <c r="N669" s="210" t="s">
        <v>617</v>
      </c>
    </row>
    <row r="670" spans="1:14" s="202" customFormat="1" ht="12.6" customHeight="1" x14ac:dyDescent="0.2">
      <c r="A670" s="211">
        <v>6070</v>
      </c>
      <c r="B670" s="210" t="s">
        <v>618</v>
      </c>
      <c r="C670" s="216">
        <f>E85</f>
        <v>30878365.809999991</v>
      </c>
      <c r="D670" s="216">
        <f>(D615/D612)*E90</f>
        <v>3132735.8871769393</v>
      </c>
      <c r="E670" s="218">
        <f>(E623/E612)*SUM(C670:D670)</f>
        <v>4308481.0068794424</v>
      </c>
      <c r="F670" s="218">
        <f>(F624/F612)*E64</f>
        <v>168265.04712288411</v>
      </c>
      <c r="G670" s="216">
        <f>(G625/G612)*E91</f>
        <v>1926992.6039808686</v>
      </c>
      <c r="H670" s="218">
        <f>(H628/H612)*E60</f>
        <v>400926.7566077201</v>
      </c>
      <c r="I670" s="216">
        <f>(I629/I612)*E92</f>
        <v>994886.58011602995</v>
      </c>
      <c r="J670" s="216">
        <f>(J630/J612)*E93</f>
        <v>49029.31165124003</v>
      </c>
      <c r="K670" s="216">
        <f>(K644/K612)*E89</f>
        <v>2234520.6207273672</v>
      </c>
      <c r="L670" s="216">
        <f>(L647/L612)*E94</f>
        <v>2442228.7919252901</v>
      </c>
      <c r="M670" s="202">
        <f t="shared" si="24"/>
        <v>15658067</v>
      </c>
      <c r="N670" s="210" t="s">
        <v>619</v>
      </c>
    </row>
    <row r="671" spans="1:14" s="202" customFormat="1" ht="12.6" customHeight="1" x14ac:dyDescent="0.2">
      <c r="A671" s="211">
        <v>6100</v>
      </c>
      <c r="B671" s="210" t="s">
        <v>620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>
        <f>(K644/K612)*F89</f>
        <v>0</v>
      </c>
      <c r="L671" s="216">
        <f>(L647/L612)*F94</f>
        <v>0</v>
      </c>
      <c r="M671" s="202">
        <f t="shared" si="24"/>
        <v>0</v>
      </c>
      <c r="N671" s="210" t="s">
        <v>621</v>
      </c>
    </row>
    <row r="672" spans="1:14" s="202" customFormat="1" ht="12.6" customHeight="1" x14ac:dyDescent="0.2">
      <c r="A672" s="211">
        <v>6120</v>
      </c>
      <c r="B672" s="210" t="s">
        <v>622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24"/>
        <v>0</v>
      </c>
      <c r="N672" s="210" t="s">
        <v>623</v>
      </c>
    </row>
    <row r="673" spans="1:14" s="202" customFormat="1" ht="12.6" customHeight="1" x14ac:dyDescent="0.2">
      <c r="A673" s="211">
        <v>6140</v>
      </c>
      <c r="B673" s="210" t="s">
        <v>624</v>
      </c>
      <c r="C673" s="216">
        <f>H85</f>
        <v>529909.66</v>
      </c>
      <c r="D673" s="216">
        <f>(D615/D612)*H90</f>
        <v>0</v>
      </c>
      <c r="E673" s="218">
        <f>(E623/E612)*SUM(C673:D673)</f>
        <v>67128.249058202389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>
        <f>(L647/L612)*H94</f>
        <v>0</v>
      </c>
      <c r="M673" s="202">
        <f t="shared" si="24"/>
        <v>67128</v>
      </c>
      <c r="N673" s="210" t="s">
        <v>625</v>
      </c>
    </row>
    <row r="674" spans="1:14" s="202" customFormat="1" ht="12.6" customHeight="1" x14ac:dyDescent="0.2">
      <c r="A674" s="211">
        <v>6150</v>
      </c>
      <c r="B674" s="210" t="s">
        <v>626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24"/>
        <v>0</v>
      </c>
      <c r="N674" s="210" t="s">
        <v>627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>
        <f>(K644/K612)*J89</f>
        <v>0</v>
      </c>
      <c r="L675" s="216">
        <f>(L647/L612)*J94</f>
        <v>0</v>
      </c>
      <c r="M675" s="202">
        <f t="shared" si="24"/>
        <v>0</v>
      </c>
      <c r="N675" s="210" t="s">
        <v>628</v>
      </c>
    </row>
    <row r="676" spans="1:14" s="202" customFormat="1" ht="12.6" customHeight="1" x14ac:dyDescent="0.2">
      <c r="A676" s="211">
        <v>6200</v>
      </c>
      <c r="B676" s="210" t="s">
        <v>348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24"/>
        <v>0</v>
      </c>
      <c r="N676" s="210" t="s">
        <v>629</v>
      </c>
    </row>
    <row r="677" spans="1:14" s="202" customFormat="1" ht="12.6" customHeight="1" x14ac:dyDescent="0.2">
      <c r="A677" s="211">
        <v>6210</v>
      </c>
      <c r="B677" s="210" t="s">
        <v>349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24"/>
        <v>0</v>
      </c>
      <c r="N677" s="210" t="s">
        <v>630</v>
      </c>
    </row>
    <row r="678" spans="1:14" s="202" customFormat="1" ht="12.6" customHeight="1" x14ac:dyDescent="0.2">
      <c r="A678" s="211">
        <v>6330</v>
      </c>
      <c r="B678" s="210" t="s">
        <v>631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24"/>
        <v>0</v>
      </c>
      <c r="N678" s="210" t="s">
        <v>632</v>
      </c>
    </row>
    <row r="679" spans="1:14" s="202" customFormat="1" ht="12.6" customHeight="1" x14ac:dyDescent="0.2">
      <c r="A679" s="211">
        <v>6400</v>
      </c>
      <c r="B679" s="210" t="s">
        <v>633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24"/>
        <v>0</v>
      </c>
      <c r="N679" s="210" t="s">
        <v>634</v>
      </c>
    </row>
    <row r="680" spans="1:14" s="202" customFormat="1" ht="12.6" customHeight="1" x14ac:dyDescent="0.2">
      <c r="A680" s="211">
        <v>7010</v>
      </c>
      <c r="B680" s="210" t="s">
        <v>635</v>
      </c>
      <c r="C680" s="216">
        <f>O85</f>
        <v>10505185.499999996</v>
      </c>
      <c r="D680" s="216">
        <f>(D615/D612)*O90</f>
        <v>1550550.6666283859</v>
      </c>
      <c r="E680" s="218">
        <f>(E623/E612)*SUM(C680:D680)</f>
        <v>1527204.5804437841</v>
      </c>
      <c r="F680" s="218">
        <f>(F624/F612)*O64</f>
        <v>72778.732356972017</v>
      </c>
      <c r="G680" s="216">
        <f>(G625/G612)*O91</f>
        <v>286047.79528532777</v>
      </c>
      <c r="H680" s="218">
        <f>(H628/H612)*O60</f>
        <v>89294.362815134649</v>
      </c>
      <c r="I680" s="216">
        <f>(I629/I612)*O92</f>
        <v>492420.07803239254</v>
      </c>
      <c r="J680" s="216">
        <f>(J630/J612)*O93</f>
        <v>13426.110850452958</v>
      </c>
      <c r="K680" s="216">
        <f>(K644/K612)*O89</f>
        <v>667697.64809867472</v>
      </c>
      <c r="L680" s="216">
        <f>(L647/L612)*O94</f>
        <v>801865.39958485088</v>
      </c>
      <c r="M680" s="202">
        <f t="shared" si="24"/>
        <v>5501285</v>
      </c>
      <c r="N680" s="210" t="s">
        <v>636</v>
      </c>
    </row>
    <row r="681" spans="1:14" s="202" customFormat="1" ht="12.6" customHeight="1" x14ac:dyDescent="0.2">
      <c r="A681" s="211">
        <v>7020</v>
      </c>
      <c r="B681" s="210" t="s">
        <v>637</v>
      </c>
      <c r="C681" s="216">
        <f>P85</f>
        <v>24107373.770000003</v>
      </c>
      <c r="D681" s="216">
        <f>(D615/D612)*P90</f>
        <v>1733952.646587044</v>
      </c>
      <c r="E681" s="218">
        <f>(E623/E612)*SUM(C681:D681)</f>
        <v>3273544.7692856928</v>
      </c>
      <c r="F681" s="218">
        <f>(F624/F612)*P64</f>
        <v>897394.29417333833</v>
      </c>
      <c r="G681" s="216">
        <f>(G625/G612)*P91</f>
        <v>1950.3973724502719</v>
      </c>
      <c r="H681" s="218">
        <f>(H628/H612)*P60</f>
        <v>77425.426049344736</v>
      </c>
      <c r="I681" s="216">
        <f>(I629/I612)*P92</f>
        <v>550664.4290402286</v>
      </c>
      <c r="J681" s="216">
        <f>(J630/J612)*P93</f>
        <v>6017.7459501914027</v>
      </c>
      <c r="K681" s="216">
        <f>(K644/K612)*P89</f>
        <v>3036464.0483559649</v>
      </c>
      <c r="L681" s="216">
        <f>(L647/L612)*P94</f>
        <v>336400.82520826248</v>
      </c>
      <c r="M681" s="202">
        <f t="shared" si="24"/>
        <v>9913815</v>
      </c>
      <c r="N681" s="210" t="s">
        <v>638</v>
      </c>
    </row>
    <row r="682" spans="1:14" s="202" customFormat="1" ht="12.6" customHeight="1" x14ac:dyDescent="0.2">
      <c r="A682" s="211">
        <v>7030</v>
      </c>
      <c r="B682" s="210" t="s">
        <v>639</v>
      </c>
      <c r="C682" s="216">
        <f>Q85</f>
        <v>2140231.2999999998</v>
      </c>
      <c r="D682" s="216">
        <f>(D615/D612)*Q90</f>
        <v>150002.68852641509</v>
      </c>
      <c r="E682" s="218">
        <f>(E623/E612)*SUM(C682:D682)</f>
        <v>290123.78748362773</v>
      </c>
      <c r="F682" s="218">
        <f>(F624/F612)*Q64</f>
        <v>18571.831812982142</v>
      </c>
      <c r="G682" s="216">
        <f>(G625/G612)*Q91</f>
        <v>0</v>
      </c>
      <c r="H682" s="218">
        <f>(H628/H612)*Q60</f>
        <v>18509.842150572007</v>
      </c>
      <c r="I682" s="216">
        <f>(I629/I612)*Q92</f>
        <v>47637.48594546815</v>
      </c>
      <c r="J682" s="216">
        <f>(J630/J612)*Q93</f>
        <v>3063.707803772339</v>
      </c>
      <c r="K682" s="216">
        <f>(K644/K612)*Q89</f>
        <v>208126.6102378378</v>
      </c>
      <c r="L682" s="216">
        <f>(L647/L612)*Q94</f>
        <v>217048.22709052652</v>
      </c>
      <c r="M682" s="202">
        <f t="shared" si="24"/>
        <v>953084</v>
      </c>
      <c r="N682" s="210" t="s">
        <v>640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0</v>
      </c>
      <c r="D683" s="216">
        <f>(D615/D612)*R90</f>
        <v>0</v>
      </c>
      <c r="E683" s="218">
        <f>(E623/E612)*SUM(C683:D683)</f>
        <v>0</v>
      </c>
      <c r="F683" s="218">
        <f>(F624/F612)*R64</f>
        <v>0</v>
      </c>
      <c r="G683" s="216">
        <f>(G625/G612)*R91</f>
        <v>0</v>
      </c>
      <c r="H683" s="218">
        <f>(H628/H612)*R60</f>
        <v>0</v>
      </c>
      <c r="I683" s="216">
        <f>(I629/I612)*R92</f>
        <v>0</v>
      </c>
      <c r="J683" s="216">
        <f>(J630/J612)*R93</f>
        <v>0</v>
      </c>
      <c r="K683" s="216">
        <f>(K644/K612)*R89</f>
        <v>0</v>
      </c>
      <c r="L683" s="216">
        <f>(L647/L612)*R94</f>
        <v>0</v>
      </c>
      <c r="M683" s="202">
        <f t="shared" si="24"/>
        <v>0</v>
      </c>
      <c r="N683" s="210" t="s">
        <v>641</v>
      </c>
    </row>
    <row r="684" spans="1:14" s="202" customFormat="1" ht="12.6" customHeight="1" x14ac:dyDescent="0.2">
      <c r="A684" s="211">
        <v>7050</v>
      </c>
      <c r="B684" s="210" t="s">
        <v>642</v>
      </c>
      <c r="C684" s="216">
        <f>S85</f>
        <v>1074814.3199999998</v>
      </c>
      <c r="D684" s="216">
        <f>(D615/D612)*S90</f>
        <v>0</v>
      </c>
      <c r="E684" s="218">
        <f>(E623/E612)*SUM(C684:D684)</f>
        <v>136156.04471955169</v>
      </c>
      <c r="F684" s="218">
        <f>(F624/F612)*S64</f>
        <v>13776.507878283055</v>
      </c>
      <c r="G684" s="216">
        <f>(G625/G612)*S91</f>
        <v>0</v>
      </c>
      <c r="H684" s="218">
        <f>(H628/H612)*S60</f>
        <v>32522.7304089797</v>
      </c>
      <c r="I684" s="216">
        <f>(I629/I612)*S92</f>
        <v>0</v>
      </c>
      <c r="J684" s="216">
        <f>(J630/J612)*S93</f>
        <v>0</v>
      </c>
      <c r="K684" s="216">
        <f>(K644/K612)*S89</f>
        <v>0</v>
      </c>
      <c r="L684" s="216">
        <f>(L647/L612)*S94</f>
        <v>0</v>
      </c>
      <c r="M684" s="202">
        <f t="shared" si="24"/>
        <v>182455</v>
      </c>
      <c r="N684" s="210" t="s">
        <v>643</v>
      </c>
    </row>
    <row r="685" spans="1:14" s="202" customFormat="1" ht="12.6" customHeight="1" x14ac:dyDescent="0.2">
      <c r="A685" s="211">
        <v>7060</v>
      </c>
      <c r="B685" s="210" t="s">
        <v>644</v>
      </c>
      <c r="C685" s="216">
        <f>T85</f>
        <v>418266.81</v>
      </c>
      <c r="D685" s="216">
        <f>(D615/D612)*T90</f>
        <v>0</v>
      </c>
      <c r="E685" s="218">
        <f>(E623/E612)*SUM(C685:D685)</f>
        <v>52985.481703541351</v>
      </c>
      <c r="F685" s="218">
        <f>(F624/F612)*T64</f>
        <v>0</v>
      </c>
      <c r="G685" s="216">
        <f>(G625/G612)*T91</f>
        <v>0</v>
      </c>
      <c r="H685" s="218">
        <f>(H628/H612)*T60</f>
        <v>791.90153078472372</v>
      </c>
      <c r="I685" s="216">
        <f>(I629/I612)*T92</f>
        <v>0</v>
      </c>
      <c r="J685" s="216">
        <f>(J630/J612)*T93</f>
        <v>0</v>
      </c>
      <c r="K685" s="216">
        <f>(K644/K612)*T89</f>
        <v>27126.157899193648</v>
      </c>
      <c r="L685" s="216">
        <f>(L647/L612)*T94</f>
        <v>9285.9151303884391</v>
      </c>
      <c r="M685" s="202">
        <f t="shared" si="24"/>
        <v>90189</v>
      </c>
      <c r="N685" s="210" t="s">
        <v>645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7256602.3500000006</v>
      </c>
      <c r="D686" s="216">
        <f>(D615/D612)*U90</f>
        <v>572297.83910121594</v>
      </c>
      <c r="E686" s="218">
        <f>(E623/E612)*SUM(C686:D686)</f>
        <v>991754.6355840998</v>
      </c>
      <c r="F686" s="218">
        <f>(F624/F612)*U64</f>
        <v>168632.46600148248</v>
      </c>
      <c r="G686" s="216">
        <f>(G625/G612)*U91</f>
        <v>0</v>
      </c>
      <c r="H686" s="218">
        <f>(H628/H612)*U60</f>
        <v>72021.36288089829</v>
      </c>
      <c r="I686" s="216">
        <f>(I629/I612)*U92</f>
        <v>181748.94419979045</v>
      </c>
      <c r="J686" s="216">
        <f>(J630/J612)*U93</f>
        <v>1.9053866295924933</v>
      </c>
      <c r="K686" s="216">
        <f>(K644/K612)*U89</f>
        <v>1063597.2323469413</v>
      </c>
      <c r="L686" s="216">
        <f>(L647/L612)*U94</f>
        <v>0</v>
      </c>
      <c r="M686" s="202">
        <f t="shared" si="24"/>
        <v>3050054</v>
      </c>
      <c r="N686" s="210" t="s">
        <v>646</v>
      </c>
    </row>
    <row r="687" spans="1:14" s="202" customFormat="1" ht="12.6" customHeight="1" x14ac:dyDescent="0.2">
      <c r="A687" s="211">
        <v>7110</v>
      </c>
      <c r="B687" s="210" t="s">
        <v>647</v>
      </c>
      <c r="C687" s="216">
        <f>V85</f>
        <v>718088.7</v>
      </c>
      <c r="D687" s="216">
        <f>(D615/D612)*V90</f>
        <v>0</v>
      </c>
      <c r="E687" s="218">
        <f>(E623/E612)*SUM(C687:D687)</f>
        <v>90966.518895844958</v>
      </c>
      <c r="F687" s="218">
        <f>(F624/F612)*V64</f>
        <v>5129.0267253449911</v>
      </c>
      <c r="G687" s="216">
        <f>(G625/G612)*V91</f>
        <v>0</v>
      </c>
      <c r="H687" s="218">
        <f>(H628/H612)*V60</f>
        <v>11594.033398873018</v>
      </c>
      <c r="I687" s="216">
        <f>(I629/I612)*V92</f>
        <v>0</v>
      </c>
      <c r="J687" s="216">
        <f>(J630/J612)*V93</f>
        <v>0</v>
      </c>
      <c r="K687" s="216">
        <f>(K644/K612)*V89</f>
        <v>259140.45412838148</v>
      </c>
      <c r="L687" s="216">
        <f>(L647/L612)*V94</f>
        <v>18813.058697749235</v>
      </c>
      <c r="M687" s="202">
        <f t="shared" si="24"/>
        <v>385643</v>
      </c>
      <c r="N687" s="210" t="s">
        <v>648</v>
      </c>
    </row>
    <row r="688" spans="1:14" s="202" customFormat="1" ht="12.6" customHeight="1" x14ac:dyDescent="0.2">
      <c r="A688" s="211">
        <v>7120</v>
      </c>
      <c r="B688" s="210" t="s">
        <v>649</v>
      </c>
      <c r="C688" s="216">
        <f>W85</f>
        <v>1406302.35</v>
      </c>
      <c r="D688" s="216">
        <f>(D615/D612)*W90</f>
        <v>0</v>
      </c>
      <c r="E688" s="218">
        <f>(E623/E612)*SUM(C688:D688)</f>
        <v>178148.50629810241</v>
      </c>
      <c r="F688" s="218">
        <f>(F624/F612)*W64</f>
        <v>3241.3570859907932</v>
      </c>
      <c r="G688" s="216">
        <f>(G625/G612)*W91</f>
        <v>0</v>
      </c>
      <c r="H688" s="218">
        <f>(H628/H612)*W60</f>
        <v>13323.350952148459</v>
      </c>
      <c r="I688" s="216">
        <f>(I629/I612)*W92</f>
        <v>0</v>
      </c>
      <c r="J688" s="216">
        <f>(J630/J612)*W93</f>
        <v>3238.8110029293607</v>
      </c>
      <c r="K688" s="216">
        <f>(K644/K612)*W89</f>
        <v>298139.38084959146</v>
      </c>
      <c r="L688" s="216">
        <f>(L647/L612)*W94</f>
        <v>14.523084706342672</v>
      </c>
      <c r="M688" s="202">
        <f t="shared" si="24"/>
        <v>496106</v>
      </c>
      <c r="N688" s="210" t="s">
        <v>650</v>
      </c>
    </row>
    <row r="689" spans="1:14" s="202" customFormat="1" ht="12.6" customHeight="1" x14ac:dyDescent="0.2">
      <c r="A689" s="211">
        <v>7130</v>
      </c>
      <c r="B689" s="210" t="s">
        <v>651</v>
      </c>
      <c r="C689" s="216">
        <f>X85</f>
        <v>1833429.3900000001</v>
      </c>
      <c r="D689" s="216">
        <f>(D615/D612)*X90</f>
        <v>51765.633687547175</v>
      </c>
      <c r="E689" s="218">
        <f>(E623/E612)*SUM(C689:D689)</f>
        <v>238813.9915648668</v>
      </c>
      <c r="F689" s="218">
        <f>(F624/F612)*X64</f>
        <v>23189.576252911113</v>
      </c>
      <c r="G689" s="216">
        <f>(G625/G612)*X91</f>
        <v>0</v>
      </c>
      <c r="H689" s="218">
        <f>(H628/H612)*X60</f>
        <v>14400.064062750283</v>
      </c>
      <c r="I689" s="216">
        <f>(I629/I612)*X92</f>
        <v>16439.602992945871</v>
      </c>
      <c r="J689" s="216">
        <f>(J630/J612)*X93</f>
        <v>2705.0810622375197</v>
      </c>
      <c r="K689" s="216">
        <f>(K644/K612)*X89</f>
        <v>2116297.020797587</v>
      </c>
      <c r="L689" s="216">
        <f>(L647/L612)*X94</f>
        <v>493.78488001565086</v>
      </c>
      <c r="M689" s="202">
        <f t="shared" si="24"/>
        <v>2464105</v>
      </c>
      <c r="N689" s="210" t="s">
        <v>652</v>
      </c>
    </row>
    <row r="690" spans="1:14" s="202" customFormat="1" ht="12.6" customHeight="1" x14ac:dyDescent="0.2">
      <c r="A690" s="211">
        <v>7140</v>
      </c>
      <c r="B690" s="210" t="s">
        <v>653</v>
      </c>
      <c r="C690" s="216">
        <f>Y85</f>
        <v>6480301.5199999996</v>
      </c>
      <c r="D690" s="216">
        <f>(D615/D612)*Y90</f>
        <v>936944.89761488477</v>
      </c>
      <c r="E690" s="218">
        <f>(E623/E612)*SUM(C690:D690)</f>
        <v>939606.88478053303</v>
      </c>
      <c r="F690" s="218">
        <f>(F624/F612)*Y64</f>
        <v>5498.5429688380718</v>
      </c>
      <c r="G690" s="216">
        <f>(G625/G612)*Y91</f>
        <v>0</v>
      </c>
      <c r="H690" s="218">
        <f>(H628/H612)*Y60</f>
        <v>60290.819078792345</v>
      </c>
      <c r="I690" s="216">
        <f>(I629/I612)*Y92</f>
        <v>297552.66275742307</v>
      </c>
      <c r="J690" s="216">
        <f>(J630/J612)*Y93</f>
        <v>2782.4159420661049</v>
      </c>
      <c r="K690" s="216">
        <f>(K644/K612)*Y89</f>
        <v>635169.54208265955</v>
      </c>
      <c r="L690" s="216">
        <f>(L647/L612)*Y94</f>
        <v>0</v>
      </c>
      <c r="M690" s="202">
        <f t="shared" si="24"/>
        <v>2877846</v>
      </c>
      <c r="N690" s="210" t="s">
        <v>654</v>
      </c>
    </row>
    <row r="691" spans="1:14" s="202" customFormat="1" ht="12.6" customHeight="1" x14ac:dyDescent="0.2">
      <c r="A691" s="211">
        <v>7150</v>
      </c>
      <c r="B691" s="210" t="s">
        <v>655</v>
      </c>
      <c r="C691" s="216">
        <f>Z85</f>
        <v>1974621.99</v>
      </c>
      <c r="D691" s="216">
        <f>(D615/D612)*Z90</f>
        <v>0</v>
      </c>
      <c r="E691" s="218">
        <f>(E623/E612)*SUM(C691:D691)</f>
        <v>250142.48040038225</v>
      </c>
      <c r="F691" s="218">
        <f>(F624/F612)*Z64</f>
        <v>1626.5911728833933</v>
      </c>
      <c r="G691" s="216">
        <f>(G625/G612)*Z91</f>
        <v>0</v>
      </c>
      <c r="H691" s="218">
        <f>(H628/H612)*Z60</f>
        <v>9326.9723609698613</v>
      </c>
      <c r="I691" s="216">
        <f>(I629/I612)*Z92</f>
        <v>0</v>
      </c>
      <c r="J691" s="216">
        <f>(J630/J612)*Z93</f>
        <v>1062.954741266213</v>
      </c>
      <c r="K691" s="216">
        <f>(K644/K612)*Z89</f>
        <v>231054.61818902171</v>
      </c>
      <c r="L691" s="216">
        <f>(L647/L612)*Z94</f>
        <v>24060.539663844967</v>
      </c>
      <c r="M691" s="202">
        <f t="shared" si="24"/>
        <v>517274</v>
      </c>
      <c r="N691" s="210" t="s">
        <v>656</v>
      </c>
    </row>
    <row r="692" spans="1:14" s="202" customFormat="1" ht="12.6" customHeight="1" x14ac:dyDescent="0.2">
      <c r="A692" s="211">
        <v>7160</v>
      </c>
      <c r="B692" s="210" t="s">
        <v>657</v>
      </c>
      <c r="C692" s="216">
        <f>AA85</f>
        <v>1180371.68</v>
      </c>
      <c r="D692" s="216">
        <f>(D615/D612)*AA90</f>
        <v>246475.00585320755</v>
      </c>
      <c r="E692" s="218">
        <f>(E623/E612)*SUM(C692:D692)</f>
        <v>180751.03536671662</v>
      </c>
      <c r="F692" s="218">
        <f>(F624/F612)*AA64</f>
        <v>27576.227189099751</v>
      </c>
      <c r="G692" s="216">
        <f>(G625/G612)*AA91</f>
        <v>0</v>
      </c>
      <c r="H692" s="218">
        <f>(H628/H612)*AA60</f>
        <v>6859.4186350305617</v>
      </c>
      <c r="I692" s="216">
        <f>(I629/I612)*AA92</f>
        <v>78274.92788686727</v>
      </c>
      <c r="J692" s="216">
        <f>(J630/J612)*AA93</f>
        <v>555.02080417500872</v>
      </c>
      <c r="K692" s="216">
        <f>(K644/K612)*AA89</f>
        <v>149576.01190149656</v>
      </c>
      <c r="L692" s="216">
        <f>(L647/L612)*AA94</f>
        <v>0</v>
      </c>
      <c r="M692" s="202">
        <f t="shared" si="24"/>
        <v>690068</v>
      </c>
      <c r="N692" s="210" t="s">
        <v>658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14887599.300000003</v>
      </c>
      <c r="D693" s="216">
        <f>(D615/D612)*AB90</f>
        <v>115688.34801383648</v>
      </c>
      <c r="E693" s="218">
        <f>(E623/E612)*SUM(C693:D693)</f>
        <v>1900596.4713451809</v>
      </c>
      <c r="F693" s="218">
        <f>(F624/F612)*AB64</f>
        <v>1062192.9610287983</v>
      </c>
      <c r="G693" s="216">
        <f>(G625/G612)*AB91</f>
        <v>0</v>
      </c>
      <c r="H693" s="218">
        <f>(H628/H612)*AB60</f>
        <v>75750.108256375548</v>
      </c>
      <c r="I693" s="216">
        <f>(I629/I612)*AB92</f>
        <v>36740.021840295696</v>
      </c>
      <c r="J693" s="216">
        <f>(J630/J612)*AB93</f>
        <v>0</v>
      </c>
      <c r="K693" s="216">
        <f>(K644/K612)*AB89</f>
        <v>2484552.9383524214</v>
      </c>
      <c r="L693" s="216">
        <f>(L647/L612)*AB94</f>
        <v>0</v>
      </c>
      <c r="M693" s="202">
        <f t="shared" si="24"/>
        <v>5675521</v>
      </c>
      <c r="N693" s="210" t="s">
        <v>659</v>
      </c>
    </row>
    <row r="694" spans="1:14" s="202" customFormat="1" ht="12.6" customHeight="1" x14ac:dyDescent="0.2">
      <c r="A694" s="211">
        <v>7180</v>
      </c>
      <c r="B694" s="210" t="s">
        <v>660</v>
      </c>
      <c r="C694" s="216">
        <f>AC85</f>
        <v>2896645.0199999996</v>
      </c>
      <c r="D694" s="216">
        <f>(D615/D612)*AC90</f>
        <v>47321.109583060796</v>
      </c>
      <c r="E694" s="218">
        <f>(E623/E612)*SUM(C694:D694)</f>
        <v>372937.70331637998</v>
      </c>
      <c r="F694" s="218">
        <f>(F624/F612)*AC64</f>
        <v>53033.222058367057</v>
      </c>
      <c r="G694" s="216">
        <f>(G625/G612)*AC91</f>
        <v>0</v>
      </c>
      <c r="H694" s="218">
        <f>(H628/H612)*AC60</f>
        <v>37753.932418115539</v>
      </c>
      <c r="I694" s="216">
        <f>(I629/I612)*AC92</f>
        <v>15028.121927894965</v>
      </c>
      <c r="J694" s="216">
        <f>(J630/J612)*AC93</f>
        <v>194.7744840050357</v>
      </c>
      <c r="K694" s="216">
        <f>(K644/K612)*AC89</f>
        <v>475555.1480836877</v>
      </c>
      <c r="L694" s="216">
        <f>(L647/L612)*AC94</f>
        <v>36.307711765856681</v>
      </c>
      <c r="M694" s="202">
        <f t="shared" si="24"/>
        <v>1001860</v>
      </c>
      <c r="N694" s="210" t="s">
        <v>661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590971.96</v>
      </c>
      <c r="D695" s="216">
        <f>(D615/D612)*AD90</f>
        <v>0</v>
      </c>
      <c r="E695" s="218">
        <f>(E623/E612)*SUM(C695:D695)</f>
        <v>74863.539791469389</v>
      </c>
      <c r="F695" s="218">
        <f>(F624/F612)*AD64</f>
        <v>788.03192359259106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>
        <f>(K644/K612)*AD89</f>
        <v>37962.809625898939</v>
      </c>
      <c r="L695" s="216">
        <f>(L647/L612)*AD94</f>
        <v>0</v>
      </c>
      <c r="M695" s="202">
        <f t="shared" si="24"/>
        <v>113614</v>
      </c>
      <c r="N695" s="210" t="s">
        <v>662</v>
      </c>
    </row>
    <row r="696" spans="1:14" s="202" customFormat="1" ht="12.6" customHeight="1" x14ac:dyDescent="0.2">
      <c r="A696" s="211">
        <v>7200</v>
      </c>
      <c r="B696" s="210" t="s">
        <v>663</v>
      </c>
      <c r="C696" s="216">
        <f>AE85</f>
        <v>984777.65000000014</v>
      </c>
      <c r="D696" s="216">
        <f>(D615/D612)*AE90</f>
        <v>0</v>
      </c>
      <c r="E696" s="218">
        <f>(E623/E612)*SUM(C696:D696)</f>
        <v>124750.31943397912</v>
      </c>
      <c r="F696" s="218">
        <f>(F624/F612)*AE64</f>
        <v>125.60229036407564</v>
      </c>
      <c r="G696" s="216">
        <f>(G625/G612)*AE91</f>
        <v>0</v>
      </c>
      <c r="H696" s="218">
        <f>(H628/H612)*AE60</f>
        <v>0</v>
      </c>
      <c r="I696" s="216">
        <f>(I629/I612)*AE92</f>
        <v>0</v>
      </c>
      <c r="J696" s="216">
        <f>(J630/J612)*AE93</f>
        <v>0</v>
      </c>
      <c r="K696" s="216">
        <f>(K644/K612)*AE89</f>
        <v>48161.985026637602</v>
      </c>
      <c r="L696" s="216">
        <f>(L647/L612)*AE94</f>
        <v>0</v>
      </c>
      <c r="M696" s="202">
        <f t="shared" si="24"/>
        <v>173038</v>
      </c>
      <c r="N696" s="210" t="s">
        <v>664</v>
      </c>
    </row>
    <row r="697" spans="1:14" s="202" customFormat="1" ht="12.6" customHeight="1" x14ac:dyDescent="0.2">
      <c r="A697" s="211">
        <v>7220</v>
      </c>
      <c r="B697" s="210" t="s">
        <v>665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>
        <f>(K644/K612)*AF89</f>
        <v>0</v>
      </c>
      <c r="L697" s="216">
        <f>(L647/L612)*AF94</f>
        <v>0</v>
      </c>
      <c r="M697" s="202">
        <f t="shared" si="24"/>
        <v>0</v>
      </c>
      <c r="N697" s="210" t="s">
        <v>666</v>
      </c>
    </row>
    <row r="698" spans="1:14" s="202" customFormat="1" ht="12.6" customHeight="1" x14ac:dyDescent="0.2">
      <c r="A698" s="211">
        <v>7230</v>
      </c>
      <c r="B698" s="210" t="s">
        <v>667</v>
      </c>
      <c r="C698" s="216">
        <f>AG85</f>
        <v>12900665.800000001</v>
      </c>
      <c r="D698" s="216">
        <f>(D615/D612)*AG90</f>
        <v>1767221.2167220965</v>
      </c>
      <c r="E698" s="218">
        <f>(E623/E612)*SUM(C698:D698)</f>
        <v>1858108.3666527125</v>
      </c>
      <c r="F698" s="218">
        <f>(F624/F612)*AG64</f>
        <v>151054.59792370032</v>
      </c>
      <c r="G698" s="216">
        <f>(G625/G612)*AG91</f>
        <v>380673.52587130229</v>
      </c>
      <c r="H698" s="218">
        <f>(H628/H612)*AG60</f>
        <v>126394.66281348819</v>
      </c>
      <c r="I698" s="216">
        <f>(I629/I612)*AG92</f>
        <v>561229.77995362435</v>
      </c>
      <c r="J698" s="216">
        <f>(J630/J612)*AG93</f>
        <v>26017.556095197757</v>
      </c>
      <c r="K698" s="216">
        <f>(K644/K612)*AG89</f>
        <v>2577395.4625362894</v>
      </c>
      <c r="L698" s="216">
        <f>(L647/L612)*AG94</f>
        <v>757287.66246381437</v>
      </c>
      <c r="M698" s="202">
        <f t="shared" si="24"/>
        <v>8205383</v>
      </c>
      <c r="N698" s="210" t="s">
        <v>668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24"/>
        <v>0</v>
      </c>
      <c r="N699" s="210" t="s">
        <v>669</v>
      </c>
    </row>
    <row r="700" spans="1:14" s="202" customFormat="1" ht="12.6" customHeight="1" x14ac:dyDescent="0.2">
      <c r="A700" s="211">
        <v>7250</v>
      </c>
      <c r="B700" s="210" t="s">
        <v>670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>
        <f>(L647/L612)*AI94</f>
        <v>0</v>
      </c>
      <c r="M700" s="202">
        <f t="shared" si="24"/>
        <v>0</v>
      </c>
      <c r="N700" s="210" t="s">
        <v>671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64193540.560000002</v>
      </c>
      <c r="D701" s="216">
        <f>(D615/D612)*AJ90</f>
        <v>1024332.0847869182</v>
      </c>
      <c r="E701" s="218">
        <f>(E623/E612)*SUM(C701:D701)</f>
        <v>8261713.1341696642</v>
      </c>
      <c r="F701" s="218">
        <f>(F624/F612)*AJ64</f>
        <v>316008.87432093604</v>
      </c>
      <c r="G701" s="216">
        <f>(G625/G612)*AJ91</f>
        <v>0</v>
      </c>
      <c r="H701" s="218">
        <f>(H628/H612)*AJ60</f>
        <v>795655.9508168787</v>
      </c>
      <c r="I701" s="216">
        <f>(I629/I612)*AJ92</f>
        <v>325304.87134526228</v>
      </c>
      <c r="J701" s="216">
        <f>(J630/J612)*AJ93</f>
        <v>1659.3499168413059</v>
      </c>
      <c r="K701" s="216">
        <f>(K644/K612)*AJ89</f>
        <v>1636695.1807297014</v>
      </c>
      <c r="L701" s="216">
        <f>(L647/L612)*AJ94</f>
        <v>1025387.5821449237</v>
      </c>
      <c r="M701" s="202">
        <f t="shared" si="24"/>
        <v>13386757</v>
      </c>
      <c r="N701" s="210" t="s">
        <v>672</v>
      </c>
    </row>
    <row r="702" spans="1:14" s="202" customFormat="1" ht="12.6" customHeight="1" x14ac:dyDescent="0.2">
      <c r="A702" s="211">
        <v>7310</v>
      </c>
      <c r="B702" s="210" t="s">
        <v>673</v>
      </c>
      <c r="C702" s="216">
        <f>AK85</f>
        <v>372749.75</v>
      </c>
      <c r="D702" s="216">
        <f>(D615/D612)*AK90</f>
        <v>4967.4092932494759</v>
      </c>
      <c r="E702" s="218">
        <f>(E623/E612)*SUM(C702:D702)</f>
        <v>47848.706027729248</v>
      </c>
      <c r="F702" s="218">
        <f>(F624/F612)*AK64</f>
        <v>9.1951954021027298</v>
      </c>
      <c r="G702" s="216">
        <f>(G625/G612)*AK91</f>
        <v>0</v>
      </c>
      <c r="H702" s="218">
        <f>(H628/H612)*AK60</f>
        <v>4839.2950331333786</v>
      </c>
      <c r="I702" s="216">
        <f>(I629/I612)*AK92</f>
        <v>1577.5376609392504</v>
      </c>
      <c r="J702" s="216">
        <f>(J630/J612)*AK93</f>
        <v>0</v>
      </c>
      <c r="K702" s="216">
        <f>(K644/K612)*AK89</f>
        <v>29610.184169285621</v>
      </c>
      <c r="L702" s="216">
        <f>(L647/L612)*AK94</f>
        <v>0</v>
      </c>
      <c r="M702" s="202">
        <f t="shared" si="24"/>
        <v>88852</v>
      </c>
      <c r="N702" s="210" t="s">
        <v>674</v>
      </c>
    </row>
    <row r="703" spans="1:14" s="202" customFormat="1" ht="12.6" customHeight="1" x14ac:dyDescent="0.2">
      <c r="A703" s="211">
        <v>7320</v>
      </c>
      <c r="B703" s="210" t="s">
        <v>675</v>
      </c>
      <c r="C703" s="216">
        <f>AL85</f>
        <v>158252.85</v>
      </c>
      <c r="D703" s="216">
        <f>(D615/D612)*AL90</f>
        <v>5032.7699418448638</v>
      </c>
      <c r="E703" s="218">
        <f>(E623/E612)*SUM(C703:D703)</f>
        <v>20684.804581745389</v>
      </c>
      <c r="F703" s="218">
        <f>(F624/F612)*AL64</f>
        <v>0</v>
      </c>
      <c r="G703" s="216">
        <f>(G625/G612)*AL91</f>
        <v>0</v>
      </c>
      <c r="H703" s="218">
        <f>(H628/H612)*AL60</f>
        <v>1054.0356883264228</v>
      </c>
      <c r="I703" s="216">
        <f>(I629/I612)*AL92</f>
        <v>1598.2947354252931</v>
      </c>
      <c r="J703" s="216">
        <f>(J630/J612)*AL93</f>
        <v>0</v>
      </c>
      <c r="K703" s="216">
        <f>(K644/K612)*AL89</f>
        <v>13477.700344559898</v>
      </c>
      <c r="L703" s="216">
        <f>(L647/L612)*AL94</f>
        <v>0</v>
      </c>
      <c r="M703" s="202">
        <f t="shared" si="24"/>
        <v>41848</v>
      </c>
      <c r="N703" s="210" t="s">
        <v>676</v>
      </c>
    </row>
    <row r="704" spans="1:14" s="202" customFormat="1" ht="12.6" customHeight="1" x14ac:dyDescent="0.2">
      <c r="A704" s="211">
        <v>7330</v>
      </c>
      <c r="B704" s="210" t="s">
        <v>677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24"/>
        <v>0</v>
      </c>
      <c r="N704" s="210" t="s">
        <v>678</v>
      </c>
    </row>
    <row r="705" spans="1:14" s="202" customFormat="1" ht="12.6" customHeight="1" x14ac:dyDescent="0.2">
      <c r="A705" s="211">
        <v>7340</v>
      </c>
      <c r="B705" s="210" t="s">
        <v>679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24"/>
        <v>0</v>
      </c>
      <c r="N705" s="210" t="s">
        <v>680</v>
      </c>
    </row>
    <row r="706" spans="1:14" s="202" customFormat="1" ht="12.6" customHeight="1" x14ac:dyDescent="0.2">
      <c r="A706" s="211">
        <v>7350</v>
      </c>
      <c r="B706" s="210" t="s">
        <v>681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24"/>
        <v>0</v>
      </c>
      <c r="N706" s="210" t="s">
        <v>682</v>
      </c>
    </row>
    <row r="707" spans="1:14" s="202" customFormat="1" ht="12.6" customHeight="1" x14ac:dyDescent="0.2">
      <c r="A707" s="211">
        <v>7380</v>
      </c>
      <c r="B707" s="210" t="s">
        <v>683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>
        <f>(G625/G612)*AP91</f>
        <v>0</v>
      </c>
      <c r="H707" s="218">
        <f>(H628/H612)*AP60</f>
        <v>0</v>
      </c>
      <c r="I707" s="216">
        <f>(I629/I612)*AP92</f>
        <v>0</v>
      </c>
      <c r="J707" s="216">
        <f>(J630/J612)*AP93</f>
        <v>0</v>
      </c>
      <c r="K707" s="216">
        <f>(K644/K612)*AP89</f>
        <v>0</v>
      </c>
      <c r="L707" s="216">
        <f>(L647/L612)*AP94</f>
        <v>0</v>
      </c>
      <c r="M707" s="202">
        <f t="shared" si="24"/>
        <v>0</v>
      </c>
      <c r="N707" s="210" t="s">
        <v>684</v>
      </c>
    </row>
    <row r="708" spans="1:14" s="202" customFormat="1" ht="12.6" customHeight="1" x14ac:dyDescent="0.2">
      <c r="A708" s="211">
        <v>7390</v>
      </c>
      <c r="B708" s="210" t="s">
        <v>685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24"/>
        <v>0</v>
      </c>
      <c r="N708" s="210" t="s">
        <v>686</v>
      </c>
    </row>
    <row r="709" spans="1:14" s="202" customFormat="1" ht="12.6" customHeight="1" x14ac:dyDescent="0.2">
      <c r="A709" s="211">
        <v>7400</v>
      </c>
      <c r="B709" s="210" t="s">
        <v>687</v>
      </c>
      <c r="C709" s="216">
        <f>AR85</f>
        <v>167674.34</v>
      </c>
      <c r="D709" s="216">
        <f>(D615/D612)*AR90</f>
        <v>0</v>
      </c>
      <c r="E709" s="218">
        <f>(E623/E612)*SUM(C709:D709)</f>
        <v>21240.761786055584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24"/>
        <v>21241</v>
      </c>
      <c r="N709" s="210" t="s">
        <v>688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24"/>
        <v>0</v>
      </c>
      <c r="N710" s="210" t="s">
        <v>689</v>
      </c>
    </row>
    <row r="711" spans="1:14" s="202" customFormat="1" ht="12.6" customHeight="1" x14ac:dyDescent="0.2">
      <c r="A711" s="211">
        <v>7420</v>
      </c>
      <c r="B711" s="210" t="s">
        <v>690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24"/>
        <v>0</v>
      </c>
      <c r="N711" s="210" t="s">
        <v>691</v>
      </c>
    </row>
    <row r="712" spans="1:14" s="202" customFormat="1" ht="12.6" customHeight="1" x14ac:dyDescent="0.2">
      <c r="A712" s="211">
        <v>7430</v>
      </c>
      <c r="B712" s="210" t="s">
        <v>692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24"/>
        <v>0</v>
      </c>
      <c r="N712" s="210" t="s">
        <v>693</v>
      </c>
    </row>
    <row r="713" spans="1:14" s="202" customFormat="1" ht="12.6" customHeight="1" x14ac:dyDescent="0.2">
      <c r="A713" s="211">
        <v>7490</v>
      </c>
      <c r="B713" s="210" t="s">
        <v>694</v>
      </c>
      <c r="C713" s="216">
        <f>AV85</f>
        <v>-28892863.600000001</v>
      </c>
      <c r="D713" s="216">
        <f>(D615/D612)*AV90</f>
        <v>127976.1499497694</v>
      </c>
      <c r="E713" s="218">
        <f>(E623/E612)*SUM(C713:D713)</f>
        <v>-3643897.5822371915</v>
      </c>
      <c r="F713" s="218">
        <f>(F624/F612)*AV64</f>
        <v>869.52157068901045</v>
      </c>
      <c r="G713" s="216">
        <f>(G625/G612)*AV91</f>
        <v>0</v>
      </c>
      <c r="H713" s="218">
        <f>(H628/H612)*AV60</f>
        <v>30690.132121485487</v>
      </c>
      <c r="I713" s="216">
        <f>(I629/I612)*AV92</f>
        <v>40642.351843671735</v>
      </c>
      <c r="J713" s="216">
        <f>(J630/J612)*AV93</f>
        <v>0</v>
      </c>
      <c r="K713" s="216">
        <f>(K644/K612)*AV89</f>
        <v>5278.1924311039866</v>
      </c>
      <c r="L713" s="216">
        <f>(L647/L612)*AV94</f>
        <v>813006.34832478</v>
      </c>
      <c r="M713" s="202">
        <f t="shared" si="24"/>
        <v>-2625435</v>
      </c>
      <c r="N713" s="212" t="s">
        <v>695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235881967.54999995</v>
      </c>
      <c r="D715" s="202">
        <f>SUM(D616:D647)+SUM(D668:D713)</f>
        <v>15588514.690000001</v>
      </c>
      <c r="E715" s="202">
        <f>SUM(E624:E647)+SUM(E668:E713)</f>
        <v>26521504.289422933</v>
      </c>
      <c r="F715" s="202">
        <f>SUM(F625:F648)+SUM(F668:F713)</f>
        <v>3153934.7113025985</v>
      </c>
      <c r="G715" s="202">
        <f>SUM(G626:G647)+SUM(G668:G713)</f>
        <v>3094777.3017244008</v>
      </c>
      <c r="H715" s="202">
        <f>SUM(H629:H647)+SUM(H668:H713)</f>
        <v>2114006.6315001394</v>
      </c>
      <c r="I715" s="202">
        <f>SUM(I630:I647)+SUM(I668:I713)</f>
        <v>3839124.7115660408</v>
      </c>
      <c r="J715" s="202">
        <f>SUM(J631:J647)+SUM(J668:J713)</f>
        <v>117045.01326228199</v>
      </c>
      <c r="K715" s="202">
        <f>SUM(K668:K713)</f>
        <v>18426715.494140562</v>
      </c>
      <c r="L715" s="202">
        <f>SUM(L668:L713)</f>
        <v>6875530.0896828175</v>
      </c>
      <c r="M715" s="202">
        <f>SUM(M668:M713)</f>
        <v>71465901</v>
      </c>
      <c r="N715" s="210" t="s">
        <v>696</v>
      </c>
    </row>
    <row r="716" spans="1:14" s="202" customFormat="1" ht="12.6" customHeight="1" x14ac:dyDescent="0.2">
      <c r="C716" s="213">
        <f>CE85</f>
        <v>235881967.54999989</v>
      </c>
      <c r="D716" s="202">
        <f>D615</f>
        <v>15588514.690000001</v>
      </c>
      <c r="E716" s="202">
        <f>E623</f>
        <v>26521504.289422929</v>
      </c>
      <c r="F716" s="202">
        <f>F624</f>
        <v>3153934.7113025989</v>
      </c>
      <c r="G716" s="202">
        <f>G625</f>
        <v>3094777.3017244008</v>
      </c>
      <c r="H716" s="202">
        <f>H628</f>
        <v>2114006.6315001389</v>
      </c>
      <c r="I716" s="202">
        <f>I629</f>
        <v>3839124.7115660403</v>
      </c>
      <c r="J716" s="202">
        <f>J630</f>
        <v>117045.01326228202</v>
      </c>
      <c r="K716" s="202">
        <f>K644</f>
        <v>18426715.494140569</v>
      </c>
      <c r="L716" s="202">
        <f>L647</f>
        <v>6875530.0896828165</v>
      </c>
      <c r="M716" s="202">
        <f>C648</f>
        <v>71465901.719999999</v>
      </c>
      <c r="N716" s="210" t="s">
        <v>697</v>
      </c>
    </row>
  </sheetData>
  <sheetProtection algorithmName="SHA-512" hashValue="usojVkvK6o1qku6WD5DwzjjiAOpEstIYH3dlNuB5prbOLnN5r/Us/rEtdpW6ed4bajIfjd8iO03UBXTmZe0TaQ==" saltValue="tue0vLon3Qc7PnQuqfxrn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E32" sqref="E3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698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699</v>
      </c>
      <c r="G3" s="10"/>
      <c r="J3" s="99"/>
    </row>
    <row r="4" spans="2:10" x14ac:dyDescent="0.25">
      <c r="B4" s="98"/>
      <c r="F4" s="10" t="s">
        <v>700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701</v>
      </c>
      <c r="G8" s="10"/>
      <c r="J8" s="99"/>
    </row>
    <row r="9" spans="2:10" x14ac:dyDescent="0.25">
      <c r="B9" s="95"/>
      <c r="C9" s="96"/>
      <c r="D9" s="96"/>
      <c r="E9" s="96"/>
      <c r="F9" s="103" t="s">
        <v>702</v>
      </c>
      <c r="G9" s="103"/>
      <c r="H9" s="96"/>
      <c r="I9" s="96"/>
      <c r="J9" s="97"/>
    </row>
    <row r="10" spans="2:10" x14ac:dyDescent="0.25">
      <c r="B10" s="98"/>
      <c r="F10" s="10" t="s">
        <v>703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704</v>
      </c>
      <c r="G12" s="10"/>
      <c r="J12" s="99"/>
    </row>
    <row r="13" spans="2:10" x14ac:dyDescent="0.25">
      <c r="B13" s="98"/>
      <c r="F13" s="10" t="s">
        <v>705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706</v>
      </c>
      <c r="J16" s="99"/>
    </row>
    <row r="17" spans="2:10" x14ac:dyDescent="0.25">
      <c r="B17" s="95"/>
      <c r="C17" s="104" t="s">
        <v>707</v>
      </c>
      <c r="D17" s="104"/>
      <c r="E17" s="96" t="str">
        <f>+data!C98</f>
        <v>Highline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708</v>
      </c>
      <c r="D18" s="53"/>
      <c r="E18" s="11" t="str">
        <f>+"H-"&amp;data!C97</f>
        <v>H-126</v>
      </c>
      <c r="F18" s="10"/>
      <c r="G18" s="10"/>
      <c r="J18" s="99"/>
    </row>
    <row r="19" spans="2:10" x14ac:dyDescent="0.25">
      <c r="B19" s="98"/>
      <c r="C19" s="53" t="s">
        <v>709</v>
      </c>
      <c r="D19" s="53"/>
      <c r="E19" s="11" t="str">
        <f>+data!C99</f>
        <v>16251 Sylvester Rd SW</v>
      </c>
      <c r="F19" s="10"/>
      <c r="G19" s="10"/>
      <c r="J19" s="99"/>
    </row>
    <row r="20" spans="2:10" x14ac:dyDescent="0.25">
      <c r="B20" s="98"/>
      <c r="C20" s="53" t="s">
        <v>710</v>
      </c>
      <c r="D20" s="53"/>
      <c r="E20" s="11" t="str">
        <f>+data!C100</f>
        <v>Burien</v>
      </c>
      <c r="F20" s="10"/>
      <c r="G20" s="10"/>
      <c r="J20" s="99"/>
    </row>
    <row r="21" spans="2:10" x14ac:dyDescent="0.25">
      <c r="B21" s="98"/>
      <c r="C21" s="53" t="s">
        <v>711</v>
      </c>
      <c r="D21" s="53"/>
      <c r="E21" s="11" t="str">
        <f>+data!C101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712</v>
      </c>
      <c r="G26" s="106"/>
      <c r="H26" s="106"/>
      <c r="I26" s="106"/>
      <c r="J26" s="108"/>
    </row>
    <row r="27" spans="2:10" x14ac:dyDescent="0.25">
      <c r="B27" s="109" t="s">
        <v>713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06/30/2024.</v>
      </c>
      <c r="J28" s="99"/>
    </row>
    <row r="29" spans="2:10" x14ac:dyDescent="0.25">
      <c r="B29" s="98" t="s">
        <v>714</v>
      </c>
      <c r="J29" s="99"/>
    </row>
    <row r="30" spans="2:10" x14ac:dyDescent="0.25">
      <c r="B30" s="112" t="s">
        <v>715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716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717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718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719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717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718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cMFOncxgmVq1AZTL5f3Vr+KGa6AzumbyZ1nNx6aNLmw1x6JQks0lEQtbnCnbBQvCSo/mcnisEIYNJL3wpQUw2w==" saltValue="c+NOT9wFAlqUHeuBHjhdxw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10" zoomScaleNormal="100" workbookViewId="0">
      <pane xSplit="1" ySplit="5" topLeftCell="B75" activePane="bottomRight" state="frozen"/>
      <selection activeCell="A10" sqref="A10"/>
      <selection pane="topRight" activeCell="B10" sqref="B10"/>
      <selection pane="bottomLeft" activeCell="A15" sqref="A15"/>
      <selection pane="bottomRight" activeCell="I44" sqref="I44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720</v>
      </c>
    </row>
    <row r="3" spans="1:13" x14ac:dyDescent="0.25">
      <c r="A3" s="54"/>
    </row>
    <row r="4" spans="1:13" x14ac:dyDescent="0.25">
      <c r="A4" s="149" t="s">
        <v>721</v>
      </c>
    </row>
    <row r="5" spans="1:13" x14ac:dyDescent="0.25">
      <c r="A5" s="149" t="s">
        <v>722</v>
      </c>
    </row>
    <row r="6" spans="1:13" x14ac:dyDescent="0.25">
      <c r="A6" s="149" t="s">
        <v>723</v>
      </c>
    </row>
    <row r="7" spans="1:13" x14ac:dyDescent="0.25">
      <c r="A7" s="149"/>
    </row>
    <row r="8" spans="1:13" x14ac:dyDescent="0.25">
      <c r="A8" s="2" t="s">
        <v>724</v>
      </c>
    </row>
    <row r="9" spans="1:13" x14ac:dyDescent="0.25">
      <c r="A9" s="149" t="s">
        <v>27</v>
      </c>
    </row>
    <row r="12" spans="1:13" x14ac:dyDescent="0.25">
      <c r="A12" s="1">
        <f>data!C97</f>
        <v>126</v>
      </c>
      <c r="B12" s="264" t="str">
        <f>RIGHT('Prior Year'!C96,4)</f>
        <v>2023</v>
      </c>
      <c r="C12" s="264" t="str">
        <f>RIGHT(data!C96,4)</f>
        <v>2024</v>
      </c>
      <c r="D12" s="4" t="str">
        <f>RIGHT('Prior Year'!C96,4)</f>
        <v>2023</v>
      </c>
      <c r="E12" s="264" t="str">
        <f>RIGHT(data!C96,4)</f>
        <v>2024</v>
      </c>
      <c r="F12" s="4" t="str">
        <f>RIGHT('Prior Year'!C96,4)</f>
        <v>2023</v>
      </c>
      <c r="G12" s="264" t="str">
        <f>RIGHT(data!C96,4)</f>
        <v>2024</v>
      </c>
      <c r="H12" s="3"/>
    </row>
    <row r="13" spans="1:13" x14ac:dyDescent="0.25">
      <c r="A13" s="2"/>
      <c r="B13" s="227" t="s">
        <v>725</v>
      </c>
      <c r="C13" s="227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 spans="1:13" x14ac:dyDescent="0.25">
      <c r="A14" s="1" t="s">
        <v>729</v>
      </c>
      <c r="B14" s="227" t="s">
        <v>364</v>
      </c>
      <c r="C14" s="227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55" t="s">
        <v>734</v>
      </c>
    </row>
    <row r="15" spans="1:13" x14ac:dyDescent="0.25">
      <c r="A15" s="1" t="s">
        <v>735</v>
      </c>
      <c r="B15" s="227">
        <f>ROUND(N('Prior Year'!C85), 0)</f>
        <v>5943836</v>
      </c>
      <c r="C15" s="227">
        <f>data!C85</f>
        <v>5652187.0499999998</v>
      </c>
      <c r="D15" s="227">
        <f>ROUND(N('Prior Year'!C59), 0)</f>
        <v>1820</v>
      </c>
      <c r="E15" s="1">
        <f>data!C59</f>
        <v>1631</v>
      </c>
      <c r="F15" s="205">
        <f t="shared" ref="F15:F59" si="0">IF(B15=0,"",IF(D15=0,"",B15/D15))</f>
        <v>3265.843956043956</v>
      </c>
      <c r="G15" s="205">
        <f t="shared" ref="G15:G29" si="1">IF(C15=0,"",IF(E15=0,"",C15/E15))</f>
        <v>3465.4733599019005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736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737</v>
      </c>
      <c r="B17" s="227">
        <f>ROUND(N('Prior Year'!E85), 0)</f>
        <v>30317638</v>
      </c>
      <c r="C17" s="227">
        <f>data!E85</f>
        <v>30878365.809999991</v>
      </c>
      <c r="D17" s="227">
        <f>ROUND(N('Prior Year'!E59), 0)</f>
        <v>25763</v>
      </c>
      <c r="E17" s="1">
        <f>data!E59</f>
        <v>27330</v>
      </c>
      <c r="F17" s="205">
        <f t="shared" si="0"/>
        <v>1176.7898924814656</v>
      </c>
      <c r="G17" s="205">
        <f t="shared" si="1"/>
        <v>1129.8340947676543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738</v>
      </c>
      <c r="B18" s="227">
        <f>ROUND(N('Prior Year'!F85), 0)</f>
        <v>0</v>
      </c>
      <c r="C18" s="227">
        <f>data!F85</f>
        <v>0</v>
      </c>
      <c r="D18" s="227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739</v>
      </c>
      <c r="B19" s="227">
        <f>ROUND(N('Prior Year'!G85), 0)</f>
        <v>0</v>
      </c>
      <c r="C19" s="227">
        <f>data!G85</f>
        <v>0</v>
      </c>
      <c r="D19" s="227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740</v>
      </c>
      <c r="B20" s="227">
        <f>ROUND(N('Prior Year'!H85), 0)</f>
        <v>0</v>
      </c>
      <c r="C20" s="227">
        <f>data!H85</f>
        <v>529909.66</v>
      </c>
      <c r="D20" s="227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741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742</v>
      </c>
      <c r="B22" s="227">
        <f>ROUND(N('Prior Year'!J85), 0)</f>
        <v>0</v>
      </c>
      <c r="C22" s="227">
        <f>data!J85</f>
        <v>0</v>
      </c>
      <c r="D22" s="227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743</v>
      </c>
      <c r="B23" s="227">
        <f>ROUND(N('Prior Year'!K85), 0)</f>
        <v>0</v>
      </c>
      <c r="C23" s="227">
        <f>data!K85</f>
        <v>0</v>
      </c>
      <c r="D23" s="227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744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745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746</v>
      </c>
      <c r="B26" s="1">
        <f>ROUND(N('Prior Year'!N85), 0)</f>
        <v>0</v>
      </c>
      <c r="C26" s="227">
        <f>data!N85</f>
        <v>0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747</v>
      </c>
      <c r="B27" s="227">
        <f>ROUND(N('Prior Year'!O85), 0)</f>
        <v>9513227</v>
      </c>
      <c r="C27" s="227">
        <f>data!O85</f>
        <v>10505185.499999996</v>
      </c>
      <c r="D27" s="227">
        <f>ROUND(N('Prior Year'!O59), 0)</f>
        <v>2767</v>
      </c>
      <c r="E27" s="1">
        <f>data!O59</f>
        <v>2864</v>
      </c>
      <c r="F27" s="205">
        <f t="shared" si="0"/>
        <v>3438.1015540296348</v>
      </c>
      <c r="G27" s="205">
        <f t="shared" si="1"/>
        <v>3668.0116969273731</v>
      </c>
      <c r="H27" s="6" t="str">
        <f t="shared" si="2"/>
        <v/>
      </c>
      <c r="I27" s="263" t="str">
        <f t="shared" si="3"/>
        <v/>
      </c>
      <c r="M27" s="7"/>
    </row>
    <row r="28" spans="1:13" x14ac:dyDescent="0.25">
      <c r="A28" s="1" t="s">
        <v>748</v>
      </c>
      <c r="B28" s="227">
        <f>ROUND(N('Prior Year'!P85), 0)</f>
        <v>20269156</v>
      </c>
      <c r="C28" s="227">
        <f>data!P85</f>
        <v>24107373.770000003</v>
      </c>
      <c r="D28" s="227">
        <f>ROUND(N('Prior Year'!P59), 0)</f>
        <v>340588</v>
      </c>
      <c r="E28" s="1">
        <f>data!P59</f>
        <v>364218</v>
      </c>
      <c r="F28" s="205">
        <f t="shared" si="0"/>
        <v>59.512243531774459</v>
      </c>
      <c r="G28" s="205">
        <f t="shared" si="1"/>
        <v>66.189407909548692</v>
      </c>
      <c r="H28" s="6" t="str">
        <f t="shared" si="2"/>
        <v/>
      </c>
      <c r="I28" s="227" t="str">
        <f t="shared" si="3"/>
        <v/>
      </c>
      <c r="J28" s="262"/>
      <c r="M28" s="7"/>
    </row>
    <row r="29" spans="1:13" x14ac:dyDescent="0.25">
      <c r="A29" s="1" t="s">
        <v>749</v>
      </c>
      <c r="B29" s="227">
        <f>ROUND(N('Prior Year'!Q85), 0)</f>
        <v>2194904</v>
      </c>
      <c r="C29" s="227">
        <f>data!Q85</f>
        <v>2140231.2999999998</v>
      </c>
      <c r="D29" s="227">
        <f>ROUND(N('Prior Year'!Q59), 0)</f>
        <v>142965</v>
      </c>
      <c r="E29" s="1">
        <f>data!Q59</f>
        <v>522675</v>
      </c>
      <c r="F29" s="205">
        <f t="shared" si="0"/>
        <v>15.352736683803728</v>
      </c>
      <c r="G29" s="205">
        <f t="shared" si="1"/>
        <v>4.094765006935476</v>
      </c>
      <c r="H29" s="6">
        <f t="shared" si="2"/>
        <v>-0.73328761566950984</v>
      </c>
      <c r="I29" s="227" t="s">
        <v>1377</v>
      </c>
      <c r="M29" s="7"/>
    </row>
    <row r="30" spans="1:13" x14ac:dyDescent="0.25">
      <c r="A30" s="1" t="s">
        <v>750</v>
      </c>
      <c r="B30" s="227">
        <f>ROUND(N('Prior Year'!R85), 0)</f>
        <v>0</v>
      </c>
      <c r="C30" s="227">
        <f>data!R85</f>
        <v>0</v>
      </c>
      <c r="D30" s="227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751</v>
      </c>
      <c r="B31" s="227">
        <f>ROUND(N('Prior Year'!S85), 0)</f>
        <v>1009587</v>
      </c>
      <c r="C31" s="227">
        <f>data!S85</f>
        <v>1074814.3199999998</v>
      </c>
      <c r="D31" s="227" t="s">
        <v>752</v>
      </c>
      <c r="E31" s="4" t="s">
        <v>752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753</v>
      </c>
      <c r="B32" s="227">
        <f>ROUND(N('Prior Year'!T85), 0)</f>
        <v>436385</v>
      </c>
      <c r="C32" s="227">
        <f>data!T85</f>
        <v>418266.81</v>
      </c>
      <c r="D32" s="227" t="s">
        <v>752</v>
      </c>
      <c r="E32" s="4" t="s">
        <v>752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754</v>
      </c>
      <c r="B33" s="227">
        <f>ROUND(N('Prior Year'!U85), 0)</f>
        <v>7410072</v>
      </c>
      <c r="C33" s="227">
        <f>data!U85</f>
        <v>7256602.3500000006</v>
      </c>
      <c r="D33" s="227">
        <f>ROUND(N('Prior Year'!U59), 0)</f>
        <v>400315</v>
      </c>
      <c r="E33" s="1">
        <f>data!U59</f>
        <v>446225</v>
      </c>
      <c r="F33" s="205">
        <f t="shared" si="0"/>
        <v>18.510602900216078</v>
      </c>
      <c r="G33" s="205">
        <f t="shared" ref="G33:G69" si="5">IF(C33=0,"",IF(E33=0,"",C33/E33))</f>
        <v>16.262204829402208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755</v>
      </c>
      <c r="B34" s="227">
        <f>ROUND(N('Prior Year'!V85), 0)</f>
        <v>675906</v>
      </c>
      <c r="C34" s="227">
        <f>data!V85</f>
        <v>718088.7</v>
      </c>
      <c r="D34" s="227">
        <f>ROUND(N('Prior Year'!V59), 0)</f>
        <v>0</v>
      </c>
      <c r="E34" s="1">
        <f>data!V59</f>
        <v>18419</v>
      </c>
      <c r="F34" s="205" t="str">
        <f t="shared" si="0"/>
        <v/>
      </c>
      <c r="G34" s="205">
        <f t="shared" si="5"/>
        <v>38.986302187958081</v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756</v>
      </c>
      <c r="B35" s="227">
        <f>ROUND(N('Prior Year'!W85), 0)</f>
        <v>1662408</v>
      </c>
      <c r="C35" s="227">
        <f>data!W85</f>
        <v>1406302.35</v>
      </c>
      <c r="D35" s="227">
        <f>ROUND(N('Prior Year'!W59), 0)</f>
        <v>2802</v>
      </c>
      <c r="E35" s="1">
        <f>data!W59</f>
        <v>2819.89</v>
      </c>
      <c r="F35" s="205">
        <f t="shared" si="0"/>
        <v>593.29336188436832</v>
      </c>
      <c r="G35" s="205">
        <f t="shared" si="5"/>
        <v>498.70822975364291</v>
      </c>
      <c r="H35" s="6" t="str">
        <f t="shared" si="6"/>
        <v/>
      </c>
      <c r="I35" s="227" t="str">
        <f t="shared" si="3"/>
        <v/>
      </c>
      <c r="M35" s="7"/>
    </row>
    <row r="36" spans="1:13" x14ac:dyDescent="0.25">
      <c r="A36" s="1" t="s">
        <v>757</v>
      </c>
      <c r="B36" s="227">
        <f>ROUND(N('Prior Year'!X85), 0)</f>
        <v>1991425</v>
      </c>
      <c r="C36" s="227">
        <f>data!X85</f>
        <v>1833429.3900000001</v>
      </c>
      <c r="D36" s="227">
        <f>ROUND(N('Prior Year'!X59), 0)</f>
        <v>19415</v>
      </c>
      <c r="E36" s="1">
        <f>data!X59</f>
        <v>21393.64</v>
      </c>
      <c r="F36" s="205">
        <f t="shared" si="0"/>
        <v>102.57146536183363</v>
      </c>
      <c r="G36" s="205">
        <f t="shared" si="5"/>
        <v>85.699740203163188</v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758</v>
      </c>
      <c r="B37" s="227">
        <f>ROUND(N('Prior Year'!Y85), 0)</f>
        <v>6461605</v>
      </c>
      <c r="C37" s="227">
        <f>data!Y85</f>
        <v>6480301.5199999996</v>
      </c>
      <c r="D37" s="227">
        <f>ROUND(N('Prior Year'!Y59), 0)</f>
        <v>57401</v>
      </c>
      <c r="E37" s="1">
        <f>data!Y59</f>
        <v>20399.38</v>
      </c>
      <c r="F37" s="205">
        <f t="shared" si="0"/>
        <v>112.5695545373774</v>
      </c>
      <c r="G37" s="205">
        <f t="shared" si="5"/>
        <v>317.6714939375608</v>
      </c>
      <c r="H37" s="6">
        <f t="shared" si="6"/>
        <v>1.8220018746905646</v>
      </c>
      <c r="I37" s="227" t="s">
        <v>1378</v>
      </c>
      <c r="M37" s="7"/>
    </row>
    <row r="38" spans="1:13" x14ac:dyDescent="0.25">
      <c r="A38" s="1" t="s">
        <v>759</v>
      </c>
      <c r="B38" s="227">
        <f>ROUND(N('Prior Year'!Z85), 0)</f>
        <v>2352803</v>
      </c>
      <c r="C38" s="227">
        <f>data!Z85</f>
        <v>1974621.99</v>
      </c>
      <c r="D38" s="227">
        <f>ROUND(N('Prior Year'!Z59), 0)</f>
        <v>0</v>
      </c>
      <c r="E38" s="1">
        <f>data!Z59</f>
        <v>203256</v>
      </c>
      <c r="F38" s="205" t="str">
        <f t="shared" si="0"/>
        <v/>
      </c>
      <c r="G38" s="205">
        <f t="shared" si="5"/>
        <v>9.7149505549651671</v>
      </c>
      <c r="H38" s="6" t="str">
        <f t="shared" si="6"/>
        <v/>
      </c>
      <c r="I38" s="227" t="str">
        <f t="shared" si="3"/>
        <v/>
      </c>
      <c r="M38" s="7"/>
    </row>
    <row r="39" spans="1:13" x14ac:dyDescent="0.25">
      <c r="A39" s="1" t="s">
        <v>760</v>
      </c>
      <c r="B39" s="227">
        <f>ROUND(N('Prior Year'!AA85), 0)</f>
        <v>1219441</v>
      </c>
      <c r="C39" s="227">
        <f>data!AA85</f>
        <v>1180371.68</v>
      </c>
      <c r="D39" s="227">
        <f>ROUND(N('Prior Year'!AA59), 0)</f>
        <v>2763</v>
      </c>
      <c r="E39" s="1">
        <f>data!AA59</f>
        <v>2723.6</v>
      </c>
      <c r="F39" s="205">
        <f t="shared" si="0"/>
        <v>441.34672457473761</v>
      </c>
      <c r="G39" s="205">
        <f t="shared" si="5"/>
        <v>433.38657658980759</v>
      </c>
      <c r="H39" s="6" t="str">
        <f t="shared" si="6"/>
        <v/>
      </c>
      <c r="I39" s="227" t="str">
        <f t="shared" si="3"/>
        <v/>
      </c>
      <c r="M39" s="7"/>
    </row>
    <row r="40" spans="1:13" x14ac:dyDescent="0.25">
      <c r="A40" s="1" t="s">
        <v>761</v>
      </c>
      <c r="B40" s="227">
        <f>ROUND(N('Prior Year'!AB85), 0)</f>
        <v>13198157</v>
      </c>
      <c r="C40" s="227">
        <f>data!AB85</f>
        <v>14887599.300000003</v>
      </c>
      <c r="D40" s="227" t="s">
        <v>752</v>
      </c>
      <c r="E40" s="4" t="s">
        <v>752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762</v>
      </c>
      <c r="B41" s="227">
        <f>ROUND(N('Prior Year'!AC85), 0)</f>
        <v>2813175</v>
      </c>
      <c r="C41" s="227">
        <f>data!AC85</f>
        <v>2896645.0199999996</v>
      </c>
      <c r="D41" s="227">
        <f>ROUND(N('Prior Year'!AC59), 0)</f>
        <v>58934</v>
      </c>
      <c r="E41" s="1">
        <f>data!AC59</f>
        <v>63358.59</v>
      </c>
      <c r="F41" s="205">
        <f t="shared" si="0"/>
        <v>47.734329928394473</v>
      </c>
      <c r="G41" s="205">
        <f t="shared" si="5"/>
        <v>45.718268351615777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763</v>
      </c>
      <c r="B42" s="227">
        <f>ROUND(N('Prior Year'!AD85), 0)</f>
        <v>671569</v>
      </c>
      <c r="C42" s="227">
        <f>data!AD85</f>
        <v>590971.96</v>
      </c>
      <c r="D42" s="227">
        <f>ROUND(N('Prior Year'!AD59), 0)</f>
        <v>506</v>
      </c>
      <c r="E42" s="1">
        <f>data!AD59</f>
        <v>820</v>
      </c>
      <c r="F42" s="205">
        <f t="shared" si="0"/>
        <v>1327.211462450593</v>
      </c>
      <c r="G42" s="205">
        <f t="shared" si="5"/>
        <v>720.69751219512193</v>
      </c>
      <c r="H42" s="6">
        <f t="shared" si="7"/>
        <v>-0.45698365890812165</v>
      </c>
      <c r="I42" s="227" t="s">
        <v>1379</v>
      </c>
      <c r="M42" s="7"/>
    </row>
    <row r="43" spans="1:13" x14ac:dyDescent="0.25">
      <c r="A43" s="1" t="s">
        <v>764</v>
      </c>
      <c r="B43" s="227">
        <f>ROUND(N('Prior Year'!AE85), 0)</f>
        <v>777376</v>
      </c>
      <c r="C43" s="227">
        <f>data!AE85</f>
        <v>984777.65000000014</v>
      </c>
      <c r="D43" s="227">
        <f>ROUND(N('Prior Year'!AE59), 0)</f>
        <v>11381</v>
      </c>
      <c r="E43" s="1">
        <f>data!AE59</f>
        <v>11466</v>
      </c>
      <c r="F43" s="205">
        <f t="shared" si="0"/>
        <v>68.304718390299627</v>
      </c>
      <c r="G43" s="205">
        <f t="shared" si="5"/>
        <v>85.886765218908081</v>
      </c>
      <c r="H43" s="6">
        <f t="shared" si="7"/>
        <v>0.25740603640502502</v>
      </c>
      <c r="I43" s="227" t="s">
        <v>1380</v>
      </c>
      <c r="M43" s="7"/>
    </row>
    <row r="44" spans="1:13" x14ac:dyDescent="0.25">
      <c r="A44" s="1" t="s">
        <v>765</v>
      </c>
      <c r="B44" s="227">
        <f>ROUND(N('Prior Year'!AF85), 0)</f>
        <v>0</v>
      </c>
      <c r="C44" s="227">
        <f>data!AF85</f>
        <v>0</v>
      </c>
      <c r="D44" s="227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5"/>
        <v/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766</v>
      </c>
      <c r="B45" s="227">
        <f>ROUND(N('Prior Year'!AG85), 0)</f>
        <v>13268961</v>
      </c>
      <c r="C45" s="227">
        <f>data!AG85</f>
        <v>12900665.800000001</v>
      </c>
      <c r="D45" s="227">
        <f>ROUND(N('Prior Year'!AG59), 0)</f>
        <v>36839</v>
      </c>
      <c r="E45" s="1">
        <f>data!AG59</f>
        <v>38876</v>
      </c>
      <c r="F45" s="205">
        <f t="shared" si="0"/>
        <v>360.18787154917345</v>
      </c>
      <c r="G45" s="205">
        <f t="shared" si="5"/>
        <v>331.84138800288099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767</v>
      </c>
      <c r="B46" s="227">
        <f>ROUND(N('Prior Year'!AH85), 0)</f>
        <v>0</v>
      </c>
      <c r="C46" s="227">
        <f>data!AH85</f>
        <v>0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768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769</v>
      </c>
      <c r="B48" s="227">
        <f>ROUND(N('Prior Year'!AJ85), 0)</f>
        <v>62402521</v>
      </c>
      <c r="C48" s="227">
        <f>data!AJ85</f>
        <v>64193540.560000002</v>
      </c>
      <c r="D48" s="227">
        <f>ROUND(N('Prior Year'!AJ59), 0)</f>
        <v>241640</v>
      </c>
      <c r="E48" s="1">
        <f>data!AJ59</f>
        <v>265426.79000000004</v>
      </c>
      <c r="F48" s="205">
        <f t="shared" si="0"/>
        <v>258.2458243668267</v>
      </c>
      <c r="G48" s="205">
        <f t="shared" si="5"/>
        <v>241.85026899507767</v>
      </c>
      <c r="H48" s="6" t="str">
        <f t="shared" si="7"/>
        <v/>
      </c>
      <c r="I48" s="227" t="str">
        <f t="shared" si="8"/>
        <v/>
      </c>
      <c r="M48" s="7"/>
    </row>
    <row r="49" spans="1:13" x14ac:dyDescent="0.25">
      <c r="A49" s="1" t="s">
        <v>770</v>
      </c>
      <c r="B49" s="227">
        <f>ROUND(N('Prior Year'!AK85), 0)</f>
        <v>396275</v>
      </c>
      <c r="C49" s="227">
        <f>data!AK85</f>
        <v>372749.75</v>
      </c>
      <c r="D49" s="227">
        <f>ROUND(N('Prior Year'!AK59), 0)</f>
        <v>7392</v>
      </c>
      <c r="E49" s="1">
        <f>data!AK59</f>
        <v>6437</v>
      </c>
      <c r="F49" s="205">
        <f t="shared" si="0"/>
        <v>53.608630952380949</v>
      </c>
      <c r="G49" s="205">
        <f t="shared" si="5"/>
        <v>57.907371446325925</v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771</v>
      </c>
      <c r="B50" s="227">
        <f>ROUND(N('Prior Year'!AL85), 0)</f>
        <v>179763</v>
      </c>
      <c r="C50" s="227">
        <f>data!AL85</f>
        <v>158252.85</v>
      </c>
      <c r="D50" s="227">
        <f>ROUND(N('Prior Year'!AL59), 0)</f>
        <v>2108</v>
      </c>
      <c r="E50" s="1">
        <f>data!AL59</f>
        <v>2204</v>
      </c>
      <c r="F50" s="205">
        <f t="shared" si="0"/>
        <v>85.27656546489564</v>
      </c>
      <c r="G50" s="205">
        <f t="shared" si="5"/>
        <v>71.802563520871146</v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772</v>
      </c>
      <c r="B51" s="227">
        <f>ROUND(N('Prior Year'!AM85), 0)</f>
        <v>0</v>
      </c>
      <c r="C51" s="227">
        <f>data!AM85</f>
        <v>0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J51" s="262"/>
      <c r="M51" s="7"/>
    </row>
    <row r="52" spans="1:13" x14ac:dyDescent="0.25">
      <c r="A52" s="1" t="s">
        <v>773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J52" s="262"/>
      <c r="M52" s="7"/>
    </row>
    <row r="53" spans="1:13" x14ac:dyDescent="0.25">
      <c r="A53" s="1" t="s">
        <v>774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775</v>
      </c>
      <c r="B54" s="227">
        <f>ROUND(N('Prior Year'!AP85), 0)</f>
        <v>0</v>
      </c>
      <c r="C54" s="227">
        <f>data!AP85</f>
        <v>0</v>
      </c>
      <c r="D54" s="227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5"/>
        <v/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776</v>
      </c>
      <c r="B55" s="227">
        <f>ROUND(N('Prior Year'!AQ85), 0)</f>
        <v>0</v>
      </c>
      <c r="C55" s="227">
        <f>data!AQ85</f>
        <v>0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777</v>
      </c>
      <c r="B56" s="227">
        <f>ROUND(N('Prior Year'!AR85), 0)</f>
        <v>0</v>
      </c>
      <c r="C56" s="227">
        <f>data!AR85</f>
        <v>167674.34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778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779</v>
      </c>
      <c r="B58" s="227">
        <f>ROUND(N('Prior Year'!AT85), 0)</f>
        <v>0</v>
      </c>
      <c r="C58" s="227">
        <f>data!AT85</f>
        <v>0</v>
      </c>
      <c r="D58" s="227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780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781</v>
      </c>
      <c r="B60" s="227">
        <f>ROUND(N('Prior Year'!AV85), 0)</f>
        <v>-1873676</v>
      </c>
      <c r="C60" s="227">
        <f>data!AV85</f>
        <v>-28892863.600000001</v>
      </c>
      <c r="D60" s="227" t="s">
        <v>752</v>
      </c>
      <c r="E60" s="4" t="s">
        <v>752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782</v>
      </c>
      <c r="B61" s="227">
        <f>ROUND(N('Prior Year'!AW85), 0)</f>
        <v>0</v>
      </c>
      <c r="C61" s="227">
        <f>data!AW85</f>
        <v>0</v>
      </c>
      <c r="D61" s="227" t="s">
        <v>752</v>
      </c>
      <c r="E61" s="4" t="s">
        <v>752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783</v>
      </c>
      <c r="B62" s="227">
        <f>ROUND(N('Prior Year'!AX85), 0)</f>
        <v>47768</v>
      </c>
      <c r="C62" s="227">
        <f>data!AX85</f>
        <v>299051.33999999997</v>
      </c>
      <c r="D62" s="227" t="s">
        <v>752</v>
      </c>
      <c r="E62" s="4" t="s">
        <v>752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784</v>
      </c>
      <c r="B63" s="227">
        <f>ROUND(N('Prior Year'!AY85), 0)</f>
        <v>2975934</v>
      </c>
      <c r="C63" s="227">
        <f>data!AY85</f>
        <v>2671309.1200000006</v>
      </c>
      <c r="D63" s="227">
        <f>ROUND(N('Prior Year'!AY59), 0)</f>
        <v>93708</v>
      </c>
      <c r="E63" s="1">
        <f>data!AY59</f>
        <v>98378</v>
      </c>
      <c r="F63" s="205">
        <f>IF(B63=0,"",IF(D63=0,"",B63/D63))</f>
        <v>31.757523370469972</v>
      </c>
      <c r="G63" s="205">
        <f t="shared" si="5"/>
        <v>27.15352131574133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785</v>
      </c>
      <c r="B64" s="227">
        <f>ROUND(N('Prior Year'!AZ85), 0)</f>
        <v>0</v>
      </c>
      <c r="C64" s="227">
        <f>data!AZ85</f>
        <v>0</v>
      </c>
      <c r="D64" s="227">
        <f>ROUND(N('Prior Year'!AZ59), 0)</f>
        <v>56907</v>
      </c>
      <c r="E64" s="1">
        <f>data!AZ59</f>
        <v>58086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786</v>
      </c>
      <c r="B65" s="227">
        <f>ROUND(N('Prior Year'!BA85), 0)</f>
        <v>18074</v>
      </c>
      <c r="C65" s="227">
        <f>data!BA85</f>
        <v>103885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787</v>
      </c>
      <c r="B66" s="227">
        <f>ROUND(N('Prior Year'!BB85), 0)</f>
        <v>0</v>
      </c>
      <c r="C66" s="227">
        <f>data!BB85</f>
        <v>0</v>
      </c>
      <c r="D66" s="227" t="s">
        <v>752</v>
      </c>
      <c r="E66" s="4" t="s">
        <v>752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788</v>
      </c>
      <c r="B67" s="227">
        <f>ROUND(N('Prior Year'!BC85), 0)</f>
        <v>43057</v>
      </c>
      <c r="C67" s="227">
        <f>data!BC85</f>
        <v>49262.63</v>
      </c>
      <c r="D67" s="227" t="s">
        <v>752</v>
      </c>
      <c r="E67" s="4" t="s">
        <v>752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789</v>
      </c>
      <c r="B68" s="227">
        <f>ROUND(N('Prior Year'!BD85), 0)</f>
        <v>258458</v>
      </c>
      <c r="C68" s="227">
        <f>data!BD85</f>
        <v>1273541.54</v>
      </c>
      <c r="D68" s="227" t="s">
        <v>752</v>
      </c>
      <c r="E68" s="4" t="s">
        <v>752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790</v>
      </c>
      <c r="B69" s="227">
        <f>ROUND(N('Prior Year'!BE85), 0)</f>
        <v>7393166</v>
      </c>
      <c r="C69" s="227">
        <f>data!BE85</f>
        <v>9093722.8200000003</v>
      </c>
      <c r="D69" s="227">
        <f>ROUND(N('Prior Year'!BE59), 0)</f>
        <v>242643</v>
      </c>
      <c r="E69" s="1">
        <f>data!BE59</f>
        <v>242643</v>
      </c>
      <c r="F69" s="205">
        <f>IF(B69=0,"",IF(D69=0,"",B69/D69))</f>
        <v>30.469315001875184</v>
      </c>
      <c r="G69" s="205">
        <f t="shared" si="5"/>
        <v>37.47778761390191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791</v>
      </c>
      <c r="B70" s="227">
        <f>ROUND(N('Prior Year'!BF85), 0)</f>
        <v>3701092</v>
      </c>
      <c r="C70" s="227">
        <f>data!BF85</f>
        <v>3318254.1999999997</v>
      </c>
      <c r="D70" s="227" t="s">
        <v>752</v>
      </c>
      <c r="E70" s="4" t="s">
        <v>752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792</v>
      </c>
      <c r="B71" s="227">
        <f>ROUND(N('Prior Year'!BG85), 0)</f>
        <v>370949</v>
      </c>
      <c r="C71" s="227">
        <f>data!BG85</f>
        <v>285655.57</v>
      </c>
      <c r="D71" s="227" t="s">
        <v>752</v>
      </c>
      <c r="E71" s="4" t="s">
        <v>752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793</v>
      </c>
      <c r="B72" s="227">
        <f>ROUND(N('Prior Year'!BH85), 0)</f>
        <v>244131</v>
      </c>
      <c r="C72" s="227">
        <f>data!BH85</f>
        <v>243706.93</v>
      </c>
      <c r="D72" s="227" t="s">
        <v>752</v>
      </c>
      <c r="E72" s="4" t="s">
        <v>752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794</v>
      </c>
      <c r="B73" s="227">
        <f>ROUND(N('Prior Year'!BI85), 0)</f>
        <v>-29235</v>
      </c>
      <c r="C73" s="227">
        <f>data!BI85</f>
        <v>814.01</v>
      </c>
      <c r="D73" s="227" t="s">
        <v>752</v>
      </c>
      <c r="E73" s="4" t="s">
        <v>752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795</v>
      </c>
      <c r="B74" s="227">
        <f>ROUND(N('Prior Year'!BJ85), 0)</f>
        <v>261245</v>
      </c>
      <c r="C74" s="227">
        <f>data!BJ85</f>
        <v>225810.45</v>
      </c>
      <c r="D74" s="227" t="s">
        <v>752</v>
      </c>
      <c r="E74" s="4" t="s">
        <v>752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796</v>
      </c>
      <c r="B75" s="227">
        <f>ROUND(N('Prior Year'!BK85), 0)</f>
        <v>10957768</v>
      </c>
      <c r="C75" s="227">
        <f>data!BK85</f>
        <v>12322444.430000002</v>
      </c>
      <c r="D75" s="227" t="s">
        <v>752</v>
      </c>
      <c r="E75" s="4" t="s">
        <v>752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797</v>
      </c>
      <c r="B76" s="227">
        <f>ROUND(N('Prior Year'!BL85), 0)</f>
        <v>289886</v>
      </c>
      <c r="C76" s="227">
        <f>data!BL85</f>
        <v>264497.69999999995</v>
      </c>
      <c r="D76" s="227" t="s">
        <v>752</v>
      </c>
      <c r="E76" s="4" t="s">
        <v>752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798</v>
      </c>
      <c r="B77" s="227">
        <f>ROUND(N('Prior Year'!BM85), 0)</f>
        <v>0</v>
      </c>
      <c r="C77" s="227">
        <f>data!BM85</f>
        <v>198389.94999999998</v>
      </c>
      <c r="D77" s="227" t="s">
        <v>752</v>
      </c>
      <c r="E77" s="4" t="s">
        <v>752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799</v>
      </c>
      <c r="B78" s="227">
        <f>ROUND(N('Prior Year'!BN85), 0)</f>
        <v>3890546</v>
      </c>
      <c r="C78" s="227">
        <f>data!BN85</f>
        <v>11328231.039999999</v>
      </c>
      <c r="D78" s="227" t="s">
        <v>752</v>
      </c>
      <c r="E78" s="4" t="s">
        <v>752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800</v>
      </c>
      <c r="B79" s="227">
        <f>ROUND(N('Prior Year'!BO85), 0)</f>
        <v>270217</v>
      </c>
      <c r="C79" s="227">
        <f>data!BO85</f>
        <v>477192.05</v>
      </c>
      <c r="D79" s="227" t="s">
        <v>752</v>
      </c>
      <c r="E79" s="4" t="s">
        <v>752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801</v>
      </c>
      <c r="B80" s="227">
        <f>ROUND(N('Prior Year'!BP85), 0)</f>
        <v>1598944</v>
      </c>
      <c r="C80" s="227">
        <f>data!BP85</f>
        <v>1263665.1600000001</v>
      </c>
      <c r="D80" s="227" t="s">
        <v>752</v>
      </c>
      <c r="E80" s="4" t="s">
        <v>752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802</v>
      </c>
      <c r="B81" s="227">
        <f>ROUND(N('Prior Year'!BQ85), 0)</f>
        <v>0</v>
      </c>
      <c r="C81" s="227">
        <f>data!BQ85</f>
        <v>0</v>
      </c>
      <c r="D81" s="227" t="s">
        <v>752</v>
      </c>
      <c r="E81" s="4" t="s">
        <v>752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803</v>
      </c>
      <c r="B82" s="227">
        <f>ROUND(N('Prior Year'!BR85), 0)</f>
        <v>2981603</v>
      </c>
      <c r="C82" s="227">
        <f>data!BR85</f>
        <v>1193476.5</v>
      </c>
      <c r="D82" s="227" t="s">
        <v>752</v>
      </c>
      <c r="E82" s="4" t="s">
        <v>752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804</v>
      </c>
      <c r="B83" s="227">
        <f>ROUND(N('Prior Year'!BS85), 0)</f>
        <v>46492</v>
      </c>
      <c r="C83" s="227">
        <f>data!BS85</f>
        <v>30496.160000000003</v>
      </c>
      <c r="D83" s="227" t="s">
        <v>752</v>
      </c>
      <c r="E83" s="4" t="s">
        <v>752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805</v>
      </c>
      <c r="B84" s="227">
        <f>ROUND(N('Prior Year'!BT85), 0)</f>
        <v>96352</v>
      </c>
      <c r="C84" s="227">
        <f>data!BT85</f>
        <v>191865.99</v>
      </c>
      <c r="D84" s="227" t="s">
        <v>752</v>
      </c>
      <c r="E84" s="4" t="s">
        <v>752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806</v>
      </c>
      <c r="B85" s="227">
        <f>ROUND(N('Prior Year'!BU85), 0)</f>
        <v>22481</v>
      </c>
      <c r="C85" s="227">
        <f>data!BU85</f>
        <v>39489.260000000009</v>
      </c>
      <c r="D85" s="227" t="s">
        <v>752</v>
      </c>
      <c r="E85" s="4" t="s">
        <v>752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807</v>
      </c>
      <c r="B86" s="227">
        <f>ROUND(N('Prior Year'!BV85), 0)</f>
        <v>81987</v>
      </c>
      <c r="C86" s="227">
        <f>data!BV85</f>
        <v>103118.79000000001</v>
      </c>
      <c r="D86" s="227" t="s">
        <v>752</v>
      </c>
      <c r="E86" s="4" t="s">
        <v>752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808</v>
      </c>
      <c r="B87" s="227">
        <f>ROUND(N('Prior Year'!BW85), 0)</f>
        <v>638453</v>
      </c>
      <c r="C87" s="227">
        <f>data!BW85</f>
        <v>897141.45</v>
      </c>
      <c r="D87" s="227" t="s">
        <v>752</v>
      </c>
      <c r="E87" s="4" t="s">
        <v>752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809</v>
      </c>
      <c r="B88" s="227">
        <f>ROUND(N('Prior Year'!BX85), 0)</f>
        <v>2192444</v>
      </c>
      <c r="C88" s="227">
        <f>data!BX85</f>
        <v>1760629.8199999998</v>
      </c>
      <c r="D88" s="227" t="s">
        <v>752</v>
      </c>
      <c r="E88" s="4" t="s">
        <v>752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810</v>
      </c>
      <c r="B89" s="227">
        <f>ROUND(N('Prior Year'!BY85), 0)</f>
        <v>2681742</v>
      </c>
      <c r="C89" s="227">
        <f>data!BY85</f>
        <v>4191139.38</v>
      </c>
      <c r="D89" s="227" t="s">
        <v>752</v>
      </c>
      <c r="E89" s="4" t="s">
        <v>752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811</v>
      </c>
      <c r="B90" s="227">
        <f>ROUND(N('Prior Year'!BZ85), 0)</f>
        <v>644677</v>
      </c>
      <c r="C90" s="227">
        <f>data!BZ85</f>
        <v>671341.30999999994</v>
      </c>
      <c r="D90" s="227" t="s">
        <v>752</v>
      </c>
      <c r="E90" s="4" t="s">
        <v>752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812</v>
      </c>
      <c r="B91" s="227">
        <f>ROUND(N('Prior Year'!CA85), 0)</f>
        <v>1028092</v>
      </c>
      <c r="C91" s="227">
        <f>data!CA85</f>
        <v>1123395.3599999999</v>
      </c>
      <c r="D91" s="227" t="s">
        <v>752</v>
      </c>
      <c r="E91" s="4" t="s">
        <v>752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813</v>
      </c>
      <c r="B92" s="227">
        <f>ROUND(N('Prior Year'!CB85), 0)</f>
        <v>180411</v>
      </c>
      <c r="C92" s="227">
        <f>data!CB85</f>
        <v>266298.64999999997</v>
      </c>
      <c r="D92" s="227" t="s">
        <v>752</v>
      </c>
      <c r="E92" s="4" t="s">
        <v>752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814</v>
      </c>
      <c r="B93" s="227">
        <f>ROUND(N('Prior Year'!CC85), 0)</f>
        <v>16963924</v>
      </c>
      <c r="C93" s="227">
        <f>data!CC85</f>
        <v>11083283.239999996</v>
      </c>
      <c r="D93" s="227" t="s">
        <v>752</v>
      </c>
      <c r="E93" s="4" t="s">
        <v>752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815</v>
      </c>
      <c r="B94" s="227">
        <f>ROUND(N('Prior Year'!CD85), 0)</f>
        <v>9929543</v>
      </c>
      <c r="C94" s="227">
        <f>data!CD85</f>
        <v>6494791.8700000001</v>
      </c>
      <c r="D94" s="227" t="s">
        <v>752</v>
      </c>
      <c r="E94" s="4" t="s">
        <v>752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sheetProtection algorithmName="SHA-512" hashValue="qzFOb0nYWbWcUDyashTRyznQaxmx7lCMr5sXAI4XPkwjuWFxDPyFTZjSmz1m/SmMC08U8aqGqJ94nTVU/xfcbg==" saltValue="tHdBq+NffesEdlMXPqF2T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0"/>
  <sheetViews>
    <sheetView workbookViewId="0">
      <selection activeCell="J31" sqref="J31"/>
    </sheetView>
  </sheetViews>
  <sheetFormatPr defaultRowHeight="15" x14ac:dyDescent="0.2"/>
  <cols>
    <col min="3" max="3" width="13" customWidth="1"/>
  </cols>
  <sheetData>
    <row r="1" spans="1:4" ht="15.75" x14ac:dyDescent="0.25">
      <c r="A1" s="283" t="s">
        <v>816</v>
      </c>
      <c r="B1" s="282"/>
      <c r="C1" s="282"/>
      <c r="D1" s="282"/>
    </row>
    <row r="2" spans="1:4" ht="15.75" x14ac:dyDescent="0.25">
      <c r="A2" s="282"/>
      <c r="B2" s="282"/>
      <c r="C2" s="282"/>
      <c r="D2" s="282"/>
    </row>
    <row r="3" spans="1:4" ht="15.75" x14ac:dyDescent="0.25">
      <c r="A3" s="285" t="s">
        <v>817</v>
      </c>
      <c r="B3" s="282"/>
      <c r="C3" s="282"/>
      <c r="D3" s="282"/>
    </row>
    <row r="4" spans="1:4" ht="15.75" x14ac:dyDescent="0.25">
      <c r="A4" s="282" t="s">
        <v>818</v>
      </c>
      <c r="B4" s="282"/>
      <c r="C4" s="282"/>
      <c r="D4" s="282"/>
    </row>
    <row r="5" spans="1:4" ht="15.75" x14ac:dyDescent="0.25">
      <c r="A5" s="282" t="s">
        <v>819</v>
      </c>
      <c r="B5" s="282"/>
      <c r="C5" s="282"/>
      <c r="D5" s="282"/>
    </row>
    <row r="6" spans="1:4" ht="15.75" x14ac:dyDescent="0.25">
      <c r="A6" s="282"/>
      <c r="B6" s="282"/>
      <c r="C6" s="282"/>
      <c r="D6" s="282"/>
    </row>
    <row r="7" spans="1:4" ht="15.75" x14ac:dyDescent="0.25">
      <c r="A7" s="282" t="s">
        <v>820</v>
      </c>
      <c r="B7" s="282"/>
      <c r="C7" s="282"/>
      <c r="D7" s="282"/>
    </row>
    <row r="8" spans="1:4" ht="15.75" x14ac:dyDescent="0.25">
      <c r="A8" s="282" t="s">
        <v>821</v>
      </c>
      <c r="B8" s="282"/>
      <c r="C8" s="282"/>
      <c r="D8" s="282"/>
    </row>
    <row r="9" spans="1:4" ht="15.75" x14ac:dyDescent="0.25">
      <c r="A9" s="282"/>
      <c r="B9" s="282"/>
      <c r="C9" s="282"/>
      <c r="D9" s="282"/>
    </row>
    <row r="10" spans="1:4" ht="15.75" x14ac:dyDescent="0.25">
      <c r="A10" s="282"/>
      <c r="B10" s="282"/>
      <c r="C10" s="282"/>
      <c r="D10" s="282"/>
    </row>
    <row r="11" spans="1:4" ht="15.75" x14ac:dyDescent="0.25">
      <c r="A11" s="284" t="s">
        <v>822</v>
      </c>
      <c r="B11" s="282"/>
      <c r="C11" s="282"/>
      <c r="D11" s="282">
        <f>N(data!C380)</f>
        <v>30371132.890000004</v>
      </c>
    </row>
    <row r="12" spans="1:4" ht="15.75" x14ac:dyDescent="0.25">
      <c r="A12" s="284" t="s">
        <v>823</v>
      </c>
      <c r="B12" s="282"/>
      <c r="C12" s="282"/>
      <c r="D12" s="282" t="str">
        <f>IF(OR(N(data!C380) &gt; 1000000, N(data!C380) / (N(data!D360) + N(data!D383)) &gt; 0.01), "Yes", "No")</f>
        <v>Yes</v>
      </c>
    </row>
    <row r="13" spans="1:4" ht="15.75" x14ac:dyDescent="0.25">
      <c r="A13" s="282"/>
      <c r="B13" s="282"/>
      <c r="C13" s="282"/>
      <c r="D13" s="282"/>
    </row>
    <row r="14" spans="1:4" ht="15.75" x14ac:dyDescent="0.25">
      <c r="A14" s="284" t="s">
        <v>824</v>
      </c>
      <c r="B14" s="282"/>
      <c r="C14" s="282"/>
      <c r="D14" s="284" t="s">
        <v>825</v>
      </c>
    </row>
    <row r="15" spans="1:4" ht="15.75" x14ac:dyDescent="0.25">
      <c r="A15" s="1" t="s">
        <v>1364</v>
      </c>
      <c r="B15" s="1"/>
      <c r="C15" s="1"/>
      <c r="D15" s="1">
        <v>28095420.120000001</v>
      </c>
    </row>
    <row r="16" spans="1:4" ht="15.75" x14ac:dyDescent="0.25">
      <c r="A16" s="1" t="s">
        <v>1365</v>
      </c>
      <c r="B16" s="1"/>
      <c r="C16" s="1"/>
      <c r="D16" s="1">
        <f>+'[1]1XX9XXIS'!V112</f>
        <v>1543019.55</v>
      </c>
    </row>
    <row r="17" spans="1:4" ht="15.75" x14ac:dyDescent="0.25">
      <c r="A17" s="1" t="s">
        <v>1366</v>
      </c>
      <c r="B17" s="282"/>
      <c r="C17" s="282"/>
      <c r="D17" s="282">
        <v>428568</v>
      </c>
    </row>
    <row r="18" spans="1:4" ht="15.75" x14ac:dyDescent="0.25">
      <c r="A18" s="1" t="s">
        <v>1367</v>
      </c>
      <c r="B18" s="282"/>
      <c r="C18" s="282"/>
      <c r="D18" s="322">
        <v>304125</v>
      </c>
    </row>
    <row r="19" spans="1:4" ht="15.75" x14ac:dyDescent="0.25">
      <c r="A19" s="282"/>
      <c r="B19" s="282"/>
      <c r="C19" s="282"/>
      <c r="D19" s="282">
        <f>SUM(D15:D18)</f>
        <v>30371132.670000002</v>
      </c>
    </row>
    <row r="20" spans="1:4" ht="15.75" x14ac:dyDescent="0.25">
      <c r="A20" s="282"/>
      <c r="B20" s="282"/>
      <c r="C20" s="282"/>
      <c r="D20" s="282"/>
    </row>
    <row r="21" spans="1:4" ht="15.75" x14ac:dyDescent="0.25">
      <c r="A21" s="282"/>
      <c r="B21" s="282"/>
      <c r="C21" s="282"/>
      <c r="D21" s="282"/>
    </row>
    <row r="22" spans="1:4" ht="15.75" x14ac:dyDescent="0.25">
      <c r="A22" s="282"/>
      <c r="B22" s="282"/>
      <c r="C22" s="282"/>
      <c r="D22" s="282"/>
    </row>
    <row r="23" spans="1:4" ht="15.75" x14ac:dyDescent="0.25">
      <c r="A23" s="282"/>
      <c r="B23" s="282"/>
      <c r="C23" s="282"/>
      <c r="D23" s="282"/>
    </row>
    <row r="24" spans="1:4" ht="15.75" x14ac:dyDescent="0.25">
      <c r="A24" s="282"/>
      <c r="B24" s="282"/>
      <c r="C24" s="282"/>
      <c r="D24" s="282"/>
    </row>
    <row r="25" spans="1:4" ht="15.75" x14ac:dyDescent="0.25">
      <c r="A25" s="284" t="s">
        <v>826</v>
      </c>
      <c r="B25" s="282"/>
      <c r="C25" s="282"/>
      <c r="D25" s="282">
        <f>N(data!C414)</f>
        <v>1657453.00999995</v>
      </c>
    </row>
    <row r="26" spans="1:4" ht="15.75" x14ac:dyDescent="0.25">
      <c r="A26" s="284" t="s">
        <v>823</v>
      </c>
      <c r="B26" s="282"/>
      <c r="C26" s="282"/>
      <c r="D26" s="282" t="str">
        <f>IF(OR(N(data!C414)&gt;1000000,N(data!C414)/(N(data!D416))&gt;0.01),"Yes","No")</f>
        <v>Yes</v>
      </c>
    </row>
    <row r="27" spans="1:4" ht="15.75" x14ac:dyDescent="0.25">
      <c r="A27" s="282"/>
      <c r="B27" s="282"/>
      <c r="C27" s="282"/>
      <c r="D27" s="282"/>
    </row>
    <row r="28" spans="1:4" ht="15.75" x14ac:dyDescent="0.25">
      <c r="A28" s="284" t="s">
        <v>824</v>
      </c>
      <c r="B28" s="282"/>
      <c r="C28" s="282"/>
      <c r="D28" s="284" t="s">
        <v>825</v>
      </c>
    </row>
    <row r="29" spans="1:4" ht="15.75" x14ac:dyDescent="0.25">
      <c r="A29" s="282" t="s">
        <v>1368</v>
      </c>
      <c r="B29" s="282"/>
      <c r="C29" s="282"/>
      <c r="D29" s="282"/>
    </row>
    <row r="30" spans="1:4" ht="15.75" x14ac:dyDescent="0.25">
      <c r="A30" s="282" t="s">
        <v>1369</v>
      </c>
      <c r="B30" s="282"/>
      <c r="C30" s="282"/>
      <c r="D30" s="282">
        <v>393591.99</v>
      </c>
    </row>
    <row r="31" spans="1:4" ht="15.75" x14ac:dyDescent="0.25">
      <c r="A31" s="282" t="s">
        <v>506</v>
      </c>
      <c r="B31" s="282"/>
      <c r="C31" s="282"/>
      <c r="D31" s="282">
        <v>111591</v>
      </c>
    </row>
    <row r="32" spans="1:4" ht="15.75" x14ac:dyDescent="0.25">
      <c r="A32" s="282" t="s">
        <v>1370</v>
      </c>
      <c r="B32" s="282"/>
      <c r="C32" s="282"/>
      <c r="D32" s="282">
        <v>59387.94</v>
      </c>
    </row>
    <row r="33" spans="1:4" ht="15.75" x14ac:dyDescent="0.25">
      <c r="A33" s="282" t="s">
        <v>1371</v>
      </c>
      <c r="B33" s="282"/>
      <c r="C33" s="282"/>
      <c r="D33" s="282">
        <v>128210.42</v>
      </c>
    </row>
    <row r="34" spans="1:4" ht="15.75" x14ac:dyDescent="0.25">
      <c r="A34" s="282" t="s">
        <v>1372</v>
      </c>
      <c r="B34" s="282"/>
      <c r="C34" s="282"/>
      <c r="D34" s="282">
        <v>116523.35</v>
      </c>
    </row>
    <row r="35" spans="1:4" ht="15.75" x14ac:dyDescent="0.25">
      <c r="A35" s="282" t="s">
        <v>1373</v>
      </c>
      <c r="B35" s="282"/>
      <c r="C35" s="282"/>
      <c r="D35" s="282">
        <v>85269.31</v>
      </c>
    </row>
    <row r="36" spans="1:4" ht="15.75" x14ac:dyDescent="0.25">
      <c r="A36" s="282" t="s">
        <v>1374</v>
      </c>
      <c r="B36" s="282"/>
      <c r="C36" s="282"/>
      <c r="D36" s="282">
        <v>4226.91</v>
      </c>
    </row>
    <row r="37" spans="1:4" ht="15.75" x14ac:dyDescent="0.25">
      <c r="A37" s="282" t="s">
        <v>1375</v>
      </c>
      <c r="D37" s="282">
        <v>28274.98</v>
      </c>
    </row>
    <row r="38" spans="1:4" ht="15.75" x14ac:dyDescent="0.25">
      <c r="A38" s="282" t="s">
        <v>1376</v>
      </c>
      <c r="D38" s="322">
        <v>730377</v>
      </c>
    </row>
    <row r="39" spans="1:4" ht="15.75" x14ac:dyDescent="0.25">
      <c r="D39" s="282">
        <f>SUM(D30:D38)</f>
        <v>1657452.9</v>
      </c>
    </row>
    <row r="40" spans="1:4" ht="15.75" x14ac:dyDescent="0.25">
      <c r="D40" s="282"/>
    </row>
  </sheetData>
  <sheetProtection algorithmName="SHA-512" hashValue="wVilMJYJlW5DCSlrkD8izS8PvGV69Q19UORAVfyCP5xD9ObT+ShxnwPb5xCwdQRqF8LdpjF7TYB229KKD7kLaA==" saltValue="WGBPHzqbgJpknrm7BF7eH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4"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827</v>
      </c>
    </row>
    <row r="2" spans="1:7" ht="20.100000000000001" customHeight="1" x14ac:dyDescent="0.25">
      <c r="A2" s="62" t="s">
        <v>828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06/30/2024</v>
      </c>
      <c r="C4" s="64"/>
      <c r="D4" s="65"/>
      <c r="E4" s="66"/>
      <c r="F4" s="64" t="str">
        <f>"License Number:  "&amp;"H-"&amp;FIXED(data!C97,0)</f>
        <v>License Number:  H-126</v>
      </c>
      <c r="G4" s="67"/>
    </row>
    <row r="5" spans="1:7" ht="20.100000000000001" customHeight="1" x14ac:dyDescent="0.25">
      <c r="A5" s="63">
        <v>2</v>
      </c>
      <c r="B5" s="64" t="s">
        <v>300</v>
      </c>
      <c r="C5" s="67"/>
      <c r="D5" s="64" t="str">
        <f>"  "&amp;data!C98</f>
        <v xml:space="preserve">  Highline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"&amp;data!C102</f>
        <v xml:space="preserve">  98166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829</v>
      </c>
      <c r="C7" s="67"/>
      <c r="D7" s="64" t="str">
        <f>"  "&amp;data!C103</f>
        <v xml:space="preserve">  King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830</v>
      </c>
      <c r="C8" s="67"/>
      <c r="D8" s="64" t="str">
        <f>"  "&amp;data!C104</f>
        <v xml:space="preserve">  Ketul Patel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831</v>
      </c>
      <c r="C9" s="67"/>
      <c r="D9" s="64" t="str">
        <f>"  "&amp;data!C105</f>
        <v xml:space="preserve">  David Nosacka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832</v>
      </c>
      <c r="C10" s="67"/>
      <c r="D10" s="64" t="str">
        <f>"  "&amp;data!C107</f>
        <v xml:space="preserve">  206-244-9970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833</v>
      </c>
      <c r="C11" s="67"/>
      <c r="D11" s="64" t="str">
        <f>"  "&amp;data!C108</f>
        <v xml:space="preserve">  206-246-5385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834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326</v>
      </c>
      <c r="B15" s="74"/>
      <c r="C15" s="75" t="s">
        <v>328</v>
      </c>
      <c r="D15" s="74"/>
      <c r="E15" s="75" t="s">
        <v>330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 xml:space="preserve"> X</v>
      </c>
      <c r="D16" s="80" t="s">
        <v>835</v>
      </c>
      <c r="E16" s="228" t="str">
        <f>IF(data!C120&gt;0," X","")</f>
        <v/>
      </c>
      <c r="F16" s="81" t="s">
        <v>331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/>
      </c>
      <c r="D17" s="80" t="s">
        <v>411</v>
      </c>
      <c r="E17" s="228" t="str">
        <f>IF(data!C121&gt;0," X","")</f>
        <v/>
      </c>
      <c r="F17" s="81" t="s">
        <v>332</v>
      </c>
      <c r="G17" s="67"/>
    </row>
    <row r="18" spans="1:7" ht="20.100000000000001" customHeight="1" x14ac:dyDescent="0.25">
      <c r="A18" s="63"/>
      <c r="B18" s="67" t="s">
        <v>836</v>
      </c>
      <c r="C18" s="67"/>
      <c r="D18" s="67"/>
      <c r="E18" s="228" t="str">
        <f>IF(data!C122&gt;0," X","")</f>
        <v/>
      </c>
      <c r="F18" s="81" t="s">
        <v>333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837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838</v>
      </c>
      <c r="C22" s="64"/>
      <c r="D22" s="64"/>
      <c r="E22" s="64"/>
      <c r="F22" s="78" t="s">
        <v>336</v>
      </c>
      <c r="G22" s="79" t="s">
        <v>242</v>
      </c>
    </row>
    <row r="23" spans="1:7" ht="20.100000000000001" customHeight="1" x14ac:dyDescent="0.25">
      <c r="A23" s="63"/>
      <c r="B23" s="64" t="s">
        <v>839</v>
      </c>
      <c r="C23" s="64"/>
      <c r="D23" s="64"/>
      <c r="E23" s="64"/>
      <c r="F23" s="63">
        <f>data!C127</f>
        <v>6582</v>
      </c>
      <c r="G23" s="67">
        <f>data!D127</f>
        <v>28961</v>
      </c>
    </row>
    <row r="24" spans="1:7" ht="20.100000000000001" customHeight="1" x14ac:dyDescent="0.25">
      <c r="A24" s="63"/>
      <c r="B24" s="64" t="s">
        <v>840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841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340</v>
      </c>
      <c r="C26" s="64"/>
      <c r="D26" s="64"/>
      <c r="E26" s="64"/>
      <c r="F26" s="63">
        <f>data!C130</f>
        <v>862</v>
      </c>
      <c r="G26" s="67">
        <f>data!D130</f>
        <v>1365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842</v>
      </c>
      <c r="C29" s="67"/>
      <c r="D29" s="79" t="s">
        <v>194</v>
      </c>
      <c r="E29" s="83" t="s">
        <v>842</v>
      </c>
      <c r="F29" s="67"/>
      <c r="G29" s="79" t="s">
        <v>194</v>
      </c>
    </row>
    <row r="30" spans="1:7" ht="20.100000000000001" customHeight="1" x14ac:dyDescent="0.25">
      <c r="A30" s="63"/>
      <c r="B30" s="64" t="s">
        <v>342</v>
      </c>
      <c r="C30" s="67"/>
      <c r="D30" s="67">
        <f>data!C132</f>
        <v>10</v>
      </c>
      <c r="E30" s="64" t="s">
        <v>348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843</v>
      </c>
      <c r="C31" s="67"/>
      <c r="D31" s="67">
        <f>data!C133</f>
        <v>21</v>
      </c>
      <c r="E31" s="64" t="s">
        <v>349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844</v>
      </c>
      <c r="C32" s="67"/>
      <c r="D32" s="67">
        <f>data!C134</f>
        <v>87</v>
      </c>
      <c r="E32" s="64" t="s">
        <v>845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846</v>
      </c>
      <c r="C33" s="67"/>
      <c r="D33" s="67">
        <f>data!C135</f>
        <v>0</v>
      </c>
      <c r="E33" s="64" t="s">
        <v>847</v>
      </c>
      <c r="F33" s="67"/>
      <c r="G33" s="67">
        <f>data!C142</f>
        <v>5</v>
      </c>
    </row>
    <row r="34" spans="1:7" ht="20.100000000000001" customHeight="1" x14ac:dyDescent="0.25">
      <c r="A34" s="63"/>
      <c r="B34" s="83" t="s">
        <v>848</v>
      </c>
      <c r="C34" s="67"/>
      <c r="D34" s="67">
        <f>data!C136</f>
        <v>14</v>
      </c>
      <c r="E34" s="64" t="s">
        <v>351</v>
      </c>
      <c r="F34" s="67"/>
      <c r="G34" s="67">
        <f>data!E143</f>
        <v>137</v>
      </c>
    </row>
    <row r="35" spans="1:7" ht="20.100000000000001" customHeight="1" x14ac:dyDescent="0.25">
      <c r="A35" s="63"/>
      <c r="B35" s="83" t="s">
        <v>849</v>
      </c>
      <c r="C35" s="67"/>
      <c r="D35" s="67">
        <f>data!C137</f>
        <v>0</v>
      </c>
      <c r="E35" s="64" t="s">
        <v>850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0</v>
      </c>
      <c r="E36" s="64" t="s">
        <v>352</v>
      </c>
      <c r="F36" s="67"/>
      <c r="G36" s="67">
        <f>data!C144</f>
        <v>159</v>
      </c>
    </row>
    <row r="37" spans="1:7" ht="20.100000000000001" customHeight="1" x14ac:dyDescent="0.25">
      <c r="A37" s="63"/>
      <c r="E37" s="64" t="s">
        <v>353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348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851</v>
      </c>
      <c r="C40" s="91" t="s">
        <v>299</v>
      </c>
      <c r="D40" s="72">
        <f>data!C147</f>
        <v>16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852</v>
      </c>
      <c r="G1" s="61" t="s">
        <v>853</v>
      </c>
    </row>
    <row r="2" spans="1:7" ht="20.100000000000001" customHeight="1" x14ac:dyDescent="0.25">
      <c r="A2" s="1" t="str">
        <f>"Hospital: "&amp;data!C98</f>
        <v>Hospital: Highline Medical Center</v>
      </c>
      <c r="G2" s="4" t="s">
        <v>854</v>
      </c>
    </row>
    <row r="3" spans="1:7" ht="20.100000000000001" customHeight="1" x14ac:dyDescent="0.25">
      <c r="G3" s="4" t="str">
        <f>"FYE: "&amp;data!C96</f>
        <v>FYE: 06/30/2024</v>
      </c>
    </row>
    <row r="4" spans="1:7" ht="20.100000000000001" customHeight="1" x14ac:dyDescent="0.25">
      <c r="A4" s="121" t="s">
        <v>855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856</v>
      </c>
      <c r="C5" s="74"/>
      <c r="D5" s="74"/>
      <c r="E5" s="125" t="s">
        <v>363</v>
      </c>
      <c r="F5" s="74"/>
      <c r="G5" s="74"/>
    </row>
    <row r="6" spans="1:7" ht="20.100000000000001" customHeight="1" x14ac:dyDescent="0.25">
      <c r="A6" s="126" t="s">
        <v>857</v>
      </c>
      <c r="B6" s="79" t="s">
        <v>336</v>
      </c>
      <c r="C6" s="79" t="s">
        <v>858</v>
      </c>
      <c r="D6" s="79" t="s">
        <v>359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357</v>
      </c>
      <c r="B7" s="127">
        <f>data!B154</f>
        <v>3017</v>
      </c>
      <c r="C7" s="127">
        <f>data!B155</f>
        <v>16209</v>
      </c>
      <c r="D7" s="127">
        <f>data!B156</f>
        <v>0</v>
      </c>
      <c r="E7" s="127">
        <f>data!B157</f>
        <v>246206394.11000001</v>
      </c>
      <c r="F7" s="127">
        <f>data!B158</f>
        <v>276729069.75999999</v>
      </c>
      <c r="G7" s="127">
        <f>data!B157+data!B158</f>
        <v>522935463.87</v>
      </c>
    </row>
    <row r="8" spans="1:7" ht="20.100000000000001" customHeight="1" x14ac:dyDescent="0.25">
      <c r="A8" s="63" t="s">
        <v>358</v>
      </c>
      <c r="B8" s="127">
        <f>data!C154</f>
        <v>2087</v>
      </c>
      <c r="C8" s="127">
        <f>data!C155</f>
        <v>7933</v>
      </c>
      <c r="D8" s="127">
        <f>data!C156</f>
        <v>0</v>
      </c>
      <c r="E8" s="127">
        <f>data!C157</f>
        <v>130085628.93000001</v>
      </c>
      <c r="F8" s="127">
        <f>data!C158</f>
        <v>178083836.41999999</v>
      </c>
      <c r="G8" s="127">
        <f>data!C157+data!C158</f>
        <v>308169465.35000002</v>
      </c>
    </row>
    <row r="9" spans="1:7" ht="20.100000000000001" customHeight="1" x14ac:dyDescent="0.25">
      <c r="A9" s="63" t="s">
        <v>859</v>
      </c>
      <c r="B9" s="127">
        <f>data!D154</f>
        <v>1478</v>
      </c>
      <c r="C9" s="127">
        <f>data!D155</f>
        <v>4819</v>
      </c>
      <c r="D9" s="127">
        <f>data!D156</f>
        <v>0</v>
      </c>
      <c r="E9" s="127">
        <f>data!D157</f>
        <v>95136616.279999971</v>
      </c>
      <c r="F9" s="127">
        <f>data!D158</f>
        <v>305885513.83000004</v>
      </c>
      <c r="G9" s="127">
        <f>data!D157+data!D158</f>
        <v>401022130.11000001</v>
      </c>
    </row>
    <row r="10" spans="1:7" ht="20.100000000000001" customHeight="1" x14ac:dyDescent="0.25">
      <c r="A10" s="78" t="s">
        <v>230</v>
      </c>
      <c r="B10" s="127">
        <f>data!E154</f>
        <v>6582</v>
      </c>
      <c r="C10" s="127">
        <f>data!E155</f>
        <v>28961</v>
      </c>
      <c r="D10" s="127">
        <f>data!E156</f>
        <v>0</v>
      </c>
      <c r="E10" s="127">
        <f>data!E157</f>
        <v>471428639.31999999</v>
      </c>
      <c r="F10" s="127">
        <f>data!E158</f>
        <v>760698420.00999999</v>
      </c>
      <c r="G10" s="127">
        <f>E10+F10</f>
        <v>1232127059.3299999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860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856</v>
      </c>
      <c r="C14" s="133"/>
      <c r="D14" s="133"/>
      <c r="E14" s="133" t="s">
        <v>363</v>
      </c>
      <c r="F14" s="133"/>
      <c r="G14" s="133"/>
    </row>
    <row r="15" spans="1:7" ht="20.100000000000001" customHeight="1" x14ac:dyDescent="0.25">
      <c r="A15" s="126" t="s">
        <v>857</v>
      </c>
      <c r="B15" s="79" t="s">
        <v>336</v>
      </c>
      <c r="C15" s="79" t="s">
        <v>858</v>
      </c>
      <c r="D15" s="79" t="s">
        <v>359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357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0</v>
      </c>
    </row>
    <row r="17" spans="1:7" ht="20.100000000000001" customHeight="1" x14ac:dyDescent="0.25">
      <c r="A17" s="63" t="s">
        <v>358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859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861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856</v>
      </c>
      <c r="C23" s="74"/>
      <c r="D23" s="74"/>
      <c r="E23" s="74" t="s">
        <v>363</v>
      </c>
      <c r="F23" s="74"/>
      <c r="G23" s="74"/>
    </row>
    <row r="24" spans="1:7" ht="20.100000000000001" customHeight="1" x14ac:dyDescent="0.25">
      <c r="A24" s="126" t="s">
        <v>857</v>
      </c>
      <c r="B24" s="79" t="s">
        <v>336</v>
      </c>
      <c r="C24" s="79" t="s">
        <v>858</v>
      </c>
      <c r="D24" s="79" t="s">
        <v>359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357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358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859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862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863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864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366</v>
      </c>
      <c r="B1" s="62"/>
      <c r="C1" s="61" t="s">
        <v>865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Highline Medical Center</v>
      </c>
      <c r="B3" s="69"/>
      <c r="C3" s="142" t="str">
        <f>"FYE: "&amp;data!C96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367</v>
      </c>
      <c r="C5" s="123"/>
    </row>
    <row r="6" spans="1:3" ht="20.100000000000001" customHeight="1" x14ac:dyDescent="0.25">
      <c r="A6" s="143">
        <v>2</v>
      </c>
      <c r="B6" s="64" t="s">
        <v>866</v>
      </c>
      <c r="C6" s="63">
        <f>data!C181</f>
        <v>6489982.54</v>
      </c>
    </row>
    <row r="7" spans="1:3" ht="20.100000000000001" customHeight="1" x14ac:dyDescent="0.25">
      <c r="A7" s="144">
        <v>3</v>
      </c>
      <c r="B7" s="83" t="s">
        <v>369</v>
      </c>
      <c r="C7" s="63">
        <f>data!C182</f>
        <v>149215.44893905002</v>
      </c>
    </row>
    <row r="8" spans="1:3" ht="20.100000000000001" customHeight="1" x14ac:dyDescent="0.25">
      <c r="A8" s="144">
        <v>4</v>
      </c>
      <c r="B8" s="64" t="s">
        <v>370</v>
      </c>
      <c r="C8" s="63">
        <f>data!C183</f>
        <v>564574.56377134472</v>
      </c>
    </row>
    <row r="9" spans="1:3" ht="20.100000000000001" customHeight="1" x14ac:dyDescent="0.25">
      <c r="A9" s="144">
        <v>5</v>
      </c>
      <c r="B9" s="64" t="s">
        <v>371</v>
      </c>
      <c r="C9" s="63">
        <f>data!C184</f>
        <v>9379501.4965815656</v>
      </c>
    </row>
    <row r="10" spans="1:3" ht="20.100000000000001" customHeight="1" x14ac:dyDescent="0.25">
      <c r="A10" s="144">
        <v>6</v>
      </c>
      <c r="B10" s="64" t="s">
        <v>372</v>
      </c>
      <c r="C10" s="63">
        <f>data!C185</f>
        <v>205996.85351178897</v>
      </c>
    </row>
    <row r="11" spans="1:3" ht="20.100000000000001" customHeight="1" x14ac:dyDescent="0.25">
      <c r="A11" s="144">
        <v>7</v>
      </c>
      <c r="B11" s="64" t="s">
        <v>373</v>
      </c>
      <c r="C11" s="63">
        <f>data!C186</f>
        <v>4934797.929706377</v>
      </c>
    </row>
    <row r="12" spans="1:3" ht="20.100000000000001" customHeight="1" x14ac:dyDescent="0.25">
      <c r="A12" s="144">
        <v>8</v>
      </c>
      <c r="B12" s="64" t="s">
        <v>374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374</v>
      </c>
      <c r="C13" s="63">
        <f>data!C188</f>
        <v>2525201.2474898733</v>
      </c>
    </row>
    <row r="14" spans="1:3" ht="20.100000000000001" customHeight="1" x14ac:dyDescent="0.25">
      <c r="A14" s="144">
        <v>10</v>
      </c>
      <c r="B14" s="64" t="s">
        <v>867</v>
      </c>
      <c r="C14" s="63">
        <f>data!D189</f>
        <v>24249270.079999998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375</v>
      </c>
      <c r="C17" s="77"/>
    </row>
    <row r="18" spans="1:3" ht="20.100000000000001" customHeight="1" x14ac:dyDescent="0.25">
      <c r="A18" s="63">
        <v>12</v>
      </c>
      <c r="B18" s="64" t="s">
        <v>868</v>
      </c>
      <c r="C18" s="63">
        <f>data!C191</f>
        <v>6142672.79</v>
      </c>
    </row>
    <row r="19" spans="1:3" ht="20.100000000000001" customHeight="1" x14ac:dyDescent="0.25">
      <c r="A19" s="63">
        <v>13</v>
      </c>
      <c r="B19" s="64" t="s">
        <v>869</v>
      </c>
      <c r="C19" s="63">
        <f>data!C192</f>
        <v>350560.88999999966</v>
      </c>
    </row>
    <row r="20" spans="1:3" ht="20.100000000000001" customHeight="1" x14ac:dyDescent="0.25">
      <c r="A20" s="63">
        <v>14</v>
      </c>
      <c r="B20" s="64" t="s">
        <v>870</v>
      </c>
      <c r="C20" s="63">
        <f>data!D193</f>
        <v>6493233.6799999997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378</v>
      </c>
      <c r="C23" s="123"/>
    </row>
    <row r="24" spans="1:3" ht="20.100000000000001" customHeight="1" x14ac:dyDescent="0.25">
      <c r="A24" s="63">
        <v>16</v>
      </c>
      <c r="B24" s="75" t="s">
        <v>871</v>
      </c>
      <c r="C24" s="148"/>
    </row>
    <row r="25" spans="1:3" ht="20.100000000000001" customHeight="1" x14ac:dyDescent="0.25">
      <c r="A25" s="63">
        <v>17</v>
      </c>
      <c r="B25" s="64" t="s">
        <v>872</v>
      </c>
      <c r="C25" s="63">
        <f>data!C195</f>
        <v>2093905.6199999999</v>
      </c>
    </row>
    <row r="26" spans="1:3" ht="20.100000000000001" customHeight="1" x14ac:dyDescent="0.25">
      <c r="A26" s="63">
        <v>18</v>
      </c>
      <c r="B26" s="64" t="s">
        <v>380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873</v>
      </c>
      <c r="C27" s="63">
        <f>data!D197</f>
        <v>2093905.6199999999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874</v>
      </c>
      <c r="C30" s="133"/>
    </row>
    <row r="31" spans="1:3" ht="20.100000000000001" customHeight="1" x14ac:dyDescent="0.25">
      <c r="A31" s="63">
        <v>21</v>
      </c>
      <c r="B31" s="64" t="s">
        <v>382</v>
      </c>
      <c r="C31" s="63">
        <f>data!C199</f>
        <v>68494.83</v>
      </c>
    </row>
    <row r="32" spans="1:3" ht="20.100000000000001" customHeight="1" x14ac:dyDescent="0.25">
      <c r="A32" s="63">
        <v>22</v>
      </c>
      <c r="B32" s="64" t="s">
        <v>875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876</v>
      </c>
      <c r="C34" s="63">
        <f>data!D202</f>
        <v>68494.83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384</v>
      </c>
      <c r="C37" s="123"/>
    </row>
    <row r="38" spans="1:3" ht="20.100000000000001" customHeight="1" x14ac:dyDescent="0.25">
      <c r="A38" s="63">
        <v>26</v>
      </c>
      <c r="B38" s="64" t="s">
        <v>877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386</v>
      </c>
      <c r="C39" s="63">
        <f>data!C205</f>
        <v>4051935.91</v>
      </c>
    </row>
    <row r="40" spans="1:3" ht="20.100000000000001" customHeight="1" x14ac:dyDescent="0.25">
      <c r="A40" s="63">
        <v>28</v>
      </c>
      <c r="B40" s="64" t="s">
        <v>878</v>
      </c>
      <c r="C40" s="63">
        <f>data!D206</f>
        <v>4051935.91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387</v>
      </c>
      <c r="B1" s="62"/>
      <c r="C1" s="62"/>
      <c r="D1" s="62"/>
      <c r="E1" s="62"/>
      <c r="F1" s="61" t="s">
        <v>879</v>
      </c>
    </row>
    <row r="3" spans="1:6" ht="20.100000000000001" customHeight="1" x14ac:dyDescent="0.25">
      <c r="A3" s="120" t="str">
        <f>"Hospital: "&amp;data!C98</f>
        <v>Hospital: Highline Medical Center</v>
      </c>
      <c r="F3" s="142" t="str">
        <f>"FYE: "&amp;data!C96</f>
        <v>FYE: 06/30/2024</v>
      </c>
    </row>
    <row r="4" spans="1:6" ht="20.100000000000001" customHeight="1" x14ac:dyDescent="0.25">
      <c r="A4" s="148" t="s">
        <v>388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880</v>
      </c>
      <c r="D5" s="151"/>
      <c r="E5" s="151"/>
      <c r="F5" s="151" t="s">
        <v>881</v>
      </c>
    </row>
    <row r="6" spans="1:6" ht="20.100000000000001" customHeight="1" x14ac:dyDescent="0.25">
      <c r="A6" s="152"/>
      <c r="B6" s="70"/>
      <c r="C6" s="153" t="s">
        <v>882</v>
      </c>
      <c r="D6" s="153" t="s">
        <v>390</v>
      </c>
      <c r="E6" s="153" t="s">
        <v>883</v>
      </c>
      <c r="F6" s="153" t="s">
        <v>882</v>
      </c>
    </row>
    <row r="7" spans="1:6" ht="20.100000000000001" customHeight="1" x14ac:dyDescent="0.25">
      <c r="A7" s="63">
        <v>1</v>
      </c>
      <c r="B7" s="67" t="s">
        <v>393</v>
      </c>
      <c r="C7" s="67">
        <f>data!B211</f>
        <v>7414345.5499999998</v>
      </c>
      <c r="D7" s="67">
        <f>data!C211</f>
        <v>0</v>
      </c>
      <c r="E7" s="67">
        <f>data!D211</f>
        <v>0</v>
      </c>
      <c r="F7" s="67">
        <f>data!E211</f>
        <v>7414345.5499999998</v>
      </c>
    </row>
    <row r="8" spans="1:6" ht="20.100000000000001" customHeight="1" x14ac:dyDescent="0.25">
      <c r="A8" s="63">
        <v>2</v>
      </c>
      <c r="B8" s="67" t="s">
        <v>394</v>
      </c>
      <c r="C8" s="67">
        <f>data!B212</f>
        <v>1128574.1200000001</v>
      </c>
      <c r="D8" s="67">
        <f>data!C212</f>
        <v>0</v>
      </c>
      <c r="E8" s="67">
        <f>data!D212</f>
        <v>0</v>
      </c>
      <c r="F8" s="67">
        <f>data!E212</f>
        <v>1128574.1200000001</v>
      </c>
    </row>
    <row r="9" spans="1:6" ht="20.100000000000001" customHeight="1" x14ac:dyDescent="0.25">
      <c r="A9" s="63">
        <v>3</v>
      </c>
      <c r="B9" s="67" t="s">
        <v>395</v>
      </c>
      <c r="C9" s="67">
        <f>data!B213</f>
        <v>93535040.25</v>
      </c>
      <c r="D9" s="67">
        <f>data!C213</f>
        <v>0</v>
      </c>
      <c r="E9" s="67">
        <f>data!D213</f>
        <v>0</v>
      </c>
      <c r="F9" s="67">
        <f>data!E213</f>
        <v>93535040.25</v>
      </c>
    </row>
    <row r="10" spans="1:6" ht="20.100000000000001" customHeight="1" x14ac:dyDescent="0.25">
      <c r="A10" s="63">
        <v>4</v>
      </c>
      <c r="B10" s="67" t="s">
        <v>884</v>
      </c>
      <c r="C10" s="67">
        <f>data!B214</f>
        <v>40403649.369999997</v>
      </c>
      <c r="D10" s="67">
        <f>data!C214</f>
        <v>1806020.7207223815</v>
      </c>
      <c r="E10" s="67">
        <f>data!D214</f>
        <v>0</v>
      </c>
      <c r="F10" s="67">
        <f>data!E214</f>
        <v>42209670.090722382</v>
      </c>
    </row>
    <row r="11" spans="1:6" ht="20.100000000000001" customHeight="1" x14ac:dyDescent="0.25">
      <c r="A11" s="63">
        <v>5</v>
      </c>
      <c r="B11" s="67" t="s">
        <v>885</v>
      </c>
      <c r="C11" s="67">
        <f>data!B215</f>
        <v>3112057.22</v>
      </c>
      <c r="D11" s="67">
        <f>data!C215</f>
        <v>2747220.9304853585</v>
      </c>
      <c r="E11" s="67">
        <f>data!D215</f>
        <v>1499.5</v>
      </c>
      <c r="F11" s="67">
        <f>data!E215</f>
        <v>5857778.6504853591</v>
      </c>
    </row>
    <row r="12" spans="1:6" ht="20.100000000000001" customHeight="1" x14ac:dyDescent="0.25">
      <c r="A12" s="63">
        <v>6</v>
      </c>
      <c r="B12" s="67" t="s">
        <v>886</v>
      </c>
      <c r="C12" s="67">
        <f>data!B216</f>
        <v>94029379.629999995</v>
      </c>
      <c r="D12" s="67">
        <f>data!C216</f>
        <v>5210012.5433304552</v>
      </c>
      <c r="E12" s="67">
        <f>data!D216</f>
        <v>1217526.4099999999</v>
      </c>
      <c r="F12" s="67">
        <f>data!E216</f>
        <v>98021865.76333046</v>
      </c>
    </row>
    <row r="13" spans="1:6" ht="20.100000000000001" customHeight="1" x14ac:dyDescent="0.25">
      <c r="A13" s="63">
        <v>7</v>
      </c>
      <c r="B13" s="67" t="s">
        <v>887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400</v>
      </c>
      <c r="C14" s="67">
        <f>data!B218</f>
        <v>11430219.48</v>
      </c>
      <c r="D14" s="67">
        <f>data!C218</f>
        <v>36600.239066995011</v>
      </c>
      <c r="E14" s="67">
        <f>data!D218</f>
        <v>144037.54</v>
      </c>
      <c r="F14" s="67">
        <f>data!E218</f>
        <v>11322782.179066997</v>
      </c>
    </row>
    <row r="15" spans="1:6" ht="20.100000000000001" customHeight="1" x14ac:dyDescent="0.25">
      <c r="A15" s="63">
        <v>9</v>
      </c>
      <c r="B15" s="67" t="s">
        <v>888</v>
      </c>
      <c r="C15" s="67">
        <f>data!B219</f>
        <v>5511617.3700000001</v>
      </c>
      <c r="D15" s="67">
        <f>data!C219</f>
        <v>5930512.7401361763</v>
      </c>
      <c r="E15" s="67">
        <f>data!D219</f>
        <v>0</v>
      </c>
      <c r="F15" s="67">
        <f>data!E219</f>
        <v>11442130.110136177</v>
      </c>
    </row>
    <row r="16" spans="1:6" ht="20.100000000000001" customHeight="1" x14ac:dyDescent="0.25">
      <c r="A16" s="63">
        <v>10</v>
      </c>
      <c r="B16" s="67" t="s">
        <v>614</v>
      </c>
      <c r="C16" s="67">
        <f>data!B220</f>
        <v>256564882.98999998</v>
      </c>
      <c r="D16" s="67">
        <f>data!C220</f>
        <v>15730367.173741367</v>
      </c>
      <c r="E16" s="67">
        <f>data!D220</f>
        <v>1363063.45</v>
      </c>
      <c r="F16" s="67">
        <f>data!E220</f>
        <v>270932186.71374136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402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880</v>
      </c>
      <c r="D21" s="4" t="s">
        <v>230</v>
      </c>
      <c r="E21" s="153"/>
      <c r="F21" s="153" t="s">
        <v>881</v>
      </c>
    </row>
    <row r="22" spans="1:6" ht="20.100000000000001" customHeight="1" x14ac:dyDescent="0.25">
      <c r="A22" s="154"/>
      <c r="B22" s="146"/>
      <c r="C22" s="153" t="s">
        <v>882</v>
      </c>
      <c r="D22" s="153" t="s">
        <v>889</v>
      </c>
      <c r="E22" s="153" t="s">
        <v>883</v>
      </c>
      <c r="F22" s="153" t="s">
        <v>882</v>
      </c>
    </row>
    <row r="23" spans="1:6" ht="20.100000000000001" customHeight="1" x14ac:dyDescent="0.25">
      <c r="A23" s="63">
        <v>11</v>
      </c>
      <c r="B23" s="155" t="s">
        <v>393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394</v>
      </c>
      <c r="C24" s="67">
        <f>data!B225</f>
        <v>504045.63</v>
      </c>
      <c r="D24" s="67">
        <f>data!C225</f>
        <v>58927.02</v>
      </c>
      <c r="E24" s="67">
        <f>data!D225</f>
        <v>0</v>
      </c>
      <c r="F24" s="67">
        <f>data!E225</f>
        <v>562972.65</v>
      </c>
    </row>
    <row r="25" spans="1:6" ht="20.100000000000001" customHeight="1" x14ac:dyDescent="0.25">
      <c r="A25" s="63">
        <v>13</v>
      </c>
      <c r="B25" s="67" t="s">
        <v>395</v>
      </c>
      <c r="C25" s="67">
        <f>data!B226</f>
        <v>34240658.07</v>
      </c>
      <c r="D25" s="67">
        <f>data!C226</f>
        <v>3340552.02</v>
      </c>
      <c r="E25" s="67">
        <f>data!D226</f>
        <v>0</v>
      </c>
      <c r="F25" s="67">
        <f>data!E226</f>
        <v>37581210.090000004</v>
      </c>
    </row>
    <row r="26" spans="1:6" ht="20.100000000000001" customHeight="1" x14ac:dyDescent="0.25">
      <c r="A26" s="63">
        <v>14</v>
      </c>
      <c r="B26" s="67" t="s">
        <v>884</v>
      </c>
      <c r="C26" s="67">
        <f>data!B227</f>
        <v>14017832.050000001</v>
      </c>
      <c r="D26" s="67">
        <f>data!C227</f>
        <v>2733424.1599999997</v>
      </c>
      <c r="E26" s="67">
        <f>data!D227</f>
        <v>3834.859999999986</v>
      </c>
      <c r="F26" s="67">
        <f>data!E227</f>
        <v>16747421.350000001</v>
      </c>
    </row>
    <row r="27" spans="1:6" ht="20.100000000000001" customHeight="1" x14ac:dyDescent="0.25">
      <c r="A27" s="63">
        <v>15</v>
      </c>
      <c r="B27" s="67" t="s">
        <v>885</v>
      </c>
      <c r="C27" s="67">
        <f>data!B228</f>
        <v>2071779.0499999998</v>
      </c>
      <c r="D27" s="67">
        <f>data!C228</f>
        <v>380258.18</v>
      </c>
      <c r="E27" s="67">
        <f>data!D228</f>
        <v>5506.3755298157339</v>
      </c>
      <c r="F27" s="67">
        <f>data!E228</f>
        <v>2446530.8544701841</v>
      </c>
    </row>
    <row r="28" spans="1:6" ht="20.100000000000001" customHeight="1" x14ac:dyDescent="0.25">
      <c r="A28" s="63">
        <v>16</v>
      </c>
      <c r="B28" s="67" t="s">
        <v>886</v>
      </c>
      <c r="C28" s="67">
        <f>data!B229</f>
        <v>75366886.560000017</v>
      </c>
      <c r="D28" s="67">
        <f>data!C229</f>
        <v>8480877.2800000012</v>
      </c>
      <c r="E28" s="67">
        <f>data!D229</f>
        <v>2976041.4</v>
      </c>
      <c r="F28" s="67">
        <f>data!E229</f>
        <v>80871722.440000013</v>
      </c>
    </row>
    <row r="29" spans="1:6" ht="20.100000000000001" customHeight="1" x14ac:dyDescent="0.25">
      <c r="A29" s="63">
        <v>17</v>
      </c>
      <c r="B29" s="67" t="s">
        <v>887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400</v>
      </c>
      <c r="C30" s="67">
        <f>data!B231</f>
        <v>7017828.1799999997</v>
      </c>
      <c r="D30" s="67">
        <f>data!C231</f>
        <v>847459.91</v>
      </c>
      <c r="E30" s="67">
        <f>data!D231</f>
        <v>259722.81999999954</v>
      </c>
      <c r="F30" s="67">
        <f>data!E231</f>
        <v>7605565.2700000005</v>
      </c>
    </row>
    <row r="31" spans="1:6" ht="20.100000000000001" customHeight="1" x14ac:dyDescent="0.25">
      <c r="A31" s="63">
        <v>19</v>
      </c>
      <c r="B31" s="67" t="s">
        <v>888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614</v>
      </c>
      <c r="C32" s="67">
        <f>data!B233</f>
        <v>133219029.54000002</v>
      </c>
      <c r="D32" s="67">
        <f>data!C233</f>
        <v>15841498.57</v>
      </c>
      <c r="E32" s="67">
        <f>data!D233</f>
        <v>3245105.4555298151</v>
      </c>
      <c r="F32" s="67">
        <f>data!E233</f>
        <v>145815422.65447021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890</v>
      </c>
      <c r="B1" s="62"/>
      <c r="C1" s="62"/>
      <c r="D1" s="61" t="s">
        <v>891</v>
      </c>
    </row>
    <row r="2" spans="1:4" ht="20.100000000000001" customHeight="1" x14ac:dyDescent="0.25">
      <c r="A2" s="120" t="str">
        <f>"Hospital: "&amp;data!C98</f>
        <v>Hospital: Highline Medical Center</v>
      </c>
      <c r="B2" s="69"/>
      <c r="C2" s="69"/>
      <c r="D2" s="142" t="str">
        <f>"FYE: "&amp;data!C96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892</v>
      </c>
      <c r="C4" s="156" t="s">
        <v>893</v>
      </c>
      <c r="D4" s="157"/>
    </row>
    <row r="5" spans="1:4" ht="20.100000000000001" customHeight="1" x14ac:dyDescent="0.25">
      <c r="A5" s="124">
        <v>1</v>
      </c>
      <c r="B5" s="158"/>
      <c r="C5" s="80" t="s">
        <v>404</v>
      </c>
      <c r="D5" s="67">
        <f>data!D237</f>
        <v>9681820.3599999994</v>
      </c>
    </row>
    <row r="6" spans="1:4" ht="20.100000000000001" customHeight="1" x14ac:dyDescent="0.25">
      <c r="A6" s="63">
        <v>2</v>
      </c>
      <c r="B6" s="69"/>
      <c r="C6" s="142" t="s">
        <v>500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357</v>
      </c>
      <c r="D7" s="67">
        <f>data!C239</f>
        <v>439654546.35000002</v>
      </c>
    </row>
    <row r="8" spans="1:4" ht="20.100000000000001" customHeight="1" x14ac:dyDescent="0.25">
      <c r="A8" s="63">
        <v>4</v>
      </c>
      <c r="B8" s="158">
        <v>5820</v>
      </c>
      <c r="C8" s="67" t="s">
        <v>358</v>
      </c>
      <c r="D8" s="67">
        <f>data!C240</f>
        <v>262582103.12000003</v>
      </c>
    </row>
    <row r="9" spans="1:4" ht="20.100000000000001" customHeight="1" x14ac:dyDescent="0.25">
      <c r="A9" s="63">
        <v>5</v>
      </c>
      <c r="B9" s="158">
        <v>5830</v>
      </c>
      <c r="C9" s="67" t="s">
        <v>370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409</v>
      </c>
      <c r="D10" s="67">
        <f>data!C242</f>
        <v>30118339.419999998</v>
      </c>
    </row>
    <row r="11" spans="1:4" ht="20.100000000000001" customHeight="1" x14ac:dyDescent="0.25">
      <c r="A11" s="63">
        <v>7</v>
      </c>
      <c r="B11" s="158">
        <v>5850</v>
      </c>
      <c r="C11" s="67" t="s">
        <v>894</v>
      </c>
      <c r="D11" s="67">
        <f>data!C243</f>
        <v>192494291.07000002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20288226.789999999</v>
      </c>
    </row>
    <row r="13" spans="1:4" ht="20.100000000000001" customHeight="1" x14ac:dyDescent="0.25">
      <c r="A13" s="63">
        <v>9</v>
      </c>
      <c r="B13" s="67"/>
      <c r="C13" s="67" t="s">
        <v>895</v>
      </c>
      <c r="D13" s="67">
        <f>data!D245</f>
        <v>945137506.75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413</v>
      </c>
      <c r="D15" s="153"/>
    </row>
    <row r="16" spans="1:4" ht="20.100000000000001" customHeight="1" x14ac:dyDescent="0.25">
      <c r="A16" s="152">
        <v>12</v>
      </c>
      <c r="B16" s="79"/>
      <c r="C16" s="64" t="s">
        <v>896</v>
      </c>
      <c r="D16" s="63">
        <f>data!C247</f>
        <v>6082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415</v>
      </c>
      <c r="D18" s="67">
        <f>data!C249</f>
        <v>6945470.1699999999</v>
      </c>
    </row>
    <row r="19" spans="1:4" ht="20.100000000000001" customHeight="1" x14ac:dyDescent="0.25">
      <c r="A19" s="161">
        <v>15</v>
      </c>
      <c r="B19" s="158">
        <v>5910</v>
      </c>
      <c r="C19" s="80" t="s">
        <v>897</v>
      </c>
      <c r="D19" s="67">
        <f>data!C250</f>
        <v>23340186.09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898</v>
      </c>
      <c r="D22" s="67">
        <f>data!D252</f>
        <v>30285656.259999998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419</v>
      </c>
      <c r="D24" s="67">
        <f>data!C254</f>
        <v>12582312.589999998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899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900</v>
      </c>
      <c r="C27" s="79"/>
      <c r="D27" s="67">
        <f>data!D256</f>
        <v>12582312.589999998</v>
      </c>
    </row>
    <row r="28" spans="1:4" ht="20.100000000000001" customHeight="1" x14ac:dyDescent="0.25">
      <c r="A28" s="72">
        <v>24</v>
      </c>
      <c r="B28" s="138" t="s">
        <v>901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141" workbookViewId="0">
      <selection activeCell="C125" sqref="C125:C135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902</v>
      </c>
      <c r="B1" s="169"/>
      <c r="C1" s="169"/>
    </row>
    <row r="2" spans="1:3" ht="20.100000000000001" customHeight="1" x14ac:dyDescent="0.25">
      <c r="A2" s="168"/>
      <c r="B2" s="169"/>
      <c r="C2" s="94" t="s">
        <v>903</v>
      </c>
    </row>
    <row r="3" spans="1:3" ht="20.100000000000001" customHeight="1" x14ac:dyDescent="0.25">
      <c r="A3" s="120" t="str">
        <f>"Hospital: "&amp;data!C98</f>
        <v>Hospital: Highline Medical Center</v>
      </c>
      <c r="B3" s="170"/>
      <c r="C3" s="142" t="str">
        <f>"FYE: "&amp;data!C96</f>
        <v>FYE: 06/30/2024</v>
      </c>
    </row>
    <row r="4" spans="1:3" ht="20.100000000000001" customHeight="1" x14ac:dyDescent="0.25">
      <c r="A4" s="171"/>
      <c r="B4" s="172" t="s">
        <v>904</v>
      </c>
      <c r="C4" s="173"/>
    </row>
    <row r="5" spans="1:3" ht="20.100000000000001" customHeight="1" x14ac:dyDescent="0.25">
      <c r="A5" s="174">
        <v>1</v>
      </c>
      <c r="B5" s="175" t="s">
        <v>423</v>
      </c>
      <c r="C5" s="175"/>
    </row>
    <row r="6" spans="1:3" ht="20.100000000000001" customHeight="1" x14ac:dyDescent="0.25">
      <c r="A6" s="174">
        <v>2</v>
      </c>
      <c r="B6" s="176" t="s">
        <v>424</v>
      </c>
      <c r="C6" s="176">
        <f>data!C266</f>
        <v>-501243.64</v>
      </c>
    </row>
    <row r="7" spans="1:3" ht="20.100000000000001" customHeight="1" x14ac:dyDescent="0.25">
      <c r="A7" s="174">
        <v>3</v>
      </c>
      <c r="B7" s="176" t="s">
        <v>425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426</v>
      </c>
      <c r="C8" s="176">
        <f>data!C268</f>
        <v>102047915.00999999</v>
      </c>
    </row>
    <row r="9" spans="1:3" ht="20.100000000000001" customHeight="1" x14ac:dyDescent="0.25">
      <c r="A9" s="174">
        <v>5</v>
      </c>
      <c r="B9" s="176" t="s">
        <v>905</v>
      </c>
      <c r="C9" s="176">
        <f>data!C269</f>
        <v>65109596.830000006</v>
      </c>
    </row>
    <row r="10" spans="1:3" ht="20.100000000000001" customHeight="1" x14ac:dyDescent="0.25">
      <c r="A10" s="174">
        <v>6</v>
      </c>
      <c r="B10" s="176" t="s">
        <v>906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907</v>
      </c>
      <c r="C11" s="176">
        <f>data!C271</f>
        <v>22133316.720000003</v>
      </c>
    </row>
    <row r="12" spans="1:3" ht="20.100000000000001" customHeight="1" x14ac:dyDescent="0.25">
      <c r="A12" s="174">
        <v>8</v>
      </c>
      <c r="B12" s="176" t="s">
        <v>430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431</v>
      </c>
      <c r="C13" s="176">
        <f>data!C273</f>
        <v>5875221.6699999999</v>
      </c>
    </row>
    <row r="14" spans="1:3" ht="20.100000000000001" customHeight="1" x14ac:dyDescent="0.25">
      <c r="A14" s="174">
        <v>10</v>
      </c>
      <c r="B14" s="176" t="s">
        <v>432</v>
      </c>
      <c r="C14" s="176">
        <f>data!C274</f>
        <v>432495.66000000003</v>
      </c>
    </row>
    <row r="15" spans="1:3" ht="20.100000000000001" customHeight="1" x14ac:dyDescent="0.25">
      <c r="A15" s="174">
        <v>11</v>
      </c>
      <c r="B15" s="176" t="s">
        <v>908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909</v>
      </c>
      <c r="C16" s="176">
        <f>data!D276</f>
        <v>64878108.589999989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910</v>
      </c>
      <c r="C18" s="175"/>
    </row>
    <row r="19" spans="1:3" ht="20.100000000000001" customHeight="1" x14ac:dyDescent="0.25">
      <c r="A19" s="174">
        <v>15</v>
      </c>
      <c r="B19" s="176" t="s">
        <v>424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425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436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911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912</v>
      </c>
      <c r="C24" s="175"/>
    </row>
    <row r="25" spans="1:3" ht="20.100000000000001" customHeight="1" x14ac:dyDescent="0.25">
      <c r="A25" s="174">
        <v>21</v>
      </c>
      <c r="B25" s="176" t="s">
        <v>393</v>
      </c>
      <c r="C25" s="176">
        <f>data!C283</f>
        <v>7414345.5499999998</v>
      </c>
    </row>
    <row r="26" spans="1:3" ht="20.100000000000001" customHeight="1" x14ac:dyDescent="0.25">
      <c r="A26" s="174">
        <v>22</v>
      </c>
      <c r="B26" s="176" t="s">
        <v>394</v>
      </c>
      <c r="C26" s="176">
        <f>data!C284</f>
        <v>1128574.1200000001</v>
      </c>
    </row>
    <row r="27" spans="1:3" ht="20.100000000000001" customHeight="1" x14ac:dyDescent="0.25">
      <c r="A27" s="174">
        <v>23</v>
      </c>
      <c r="B27" s="176" t="s">
        <v>395</v>
      </c>
      <c r="C27" s="176">
        <f>data!C285</f>
        <v>93535040.25</v>
      </c>
    </row>
    <row r="28" spans="1:3" ht="20.100000000000001" customHeight="1" x14ac:dyDescent="0.25">
      <c r="A28" s="174">
        <v>24</v>
      </c>
      <c r="B28" s="176" t="s">
        <v>913</v>
      </c>
      <c r="C28" s="176">
        <f>data!C286</f>
        <v>42209670.090722382</v>
      </c>
    </row>
    <row r="29" spans="1:3" ht="20.100000000000001" customHeight="1" x14ac:dyDescent="0.25">
      <c r="A29" s="174">
        <v>25</v>
      </c>
      <c r="B29" s="176" t="s">
        <v>397</v>
      </c>
      <c r="C29" s="176">
        <f>data!C287</f>
        <v>5857778.5704853591</v>
      </c>
    </row>
    <row r="30" spans="1:3" ht="20.100000000000001" customHeight="1" x14ac:dyDescent="0.25">
      <c r="A30" s="174">
        <v>26</v>
      </c>
      <c r="B30" s="176" t="s">
        <v>441</v>
      </c>
      <c r="C30" s="176">
        <f>data!C288</f>
        <v>98021865.76333046</v>
      </c>
    </row>
    <row r="31" spans="1:3" ht="20.100000000000001" customHeight="1" x14ac:dyDescent="0.25">
      <c r="A31" s="174">
        <v>27</v>
      </c>
      <c r="B31" s="176" t="s">
        <v>400</v>
      </c>
      <c r="C31" s="176">
        <f>data!C289</f>
        <v>11322782.179066995</v>
      </c>
    </row>
    <row r="32" spans="1:3" ht="20.100000000000001" customHeight="1" x14ac:dyDescent="0.25">
      <c r="A32" s="174">
        <v>28</v>
      </c>
      <c r="B32" s="176" t="s">
        <v>401</v>
      </c>
      <c r="C32" s="176">
        <f>data!C290</f>
        <v>11442130.110136174</v>
      </c>
    </row>
    <row r="33" spans="1:3" ht="20.100000000000001" customHeight="1" x14ac:dyDescent="0.25">
      <c r="A33" s="174">
        <v>29</v>
      </c>
      <c r="B33" s="176" t="s">
        <v>614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914</v>
      </c>
      <c r="C34" s="176">
        <f>data!C292</f>
        <v>145815422.65447018</v>
      </c>
    </row>
    <row r="35" spans="1:3" ht="20.100000000000001" customHeight="1" x14ac:dyDescent="0.25">
      <c r="A35" s="174">
        <v>31</v>
      </c>
      <c r="B35" s="176" t="s">
        <v>915</v>
      </c>
      <c r="C35" s="176">
        <f>data!D293</f>
        <v>125116763.9792712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916</v>
      </c>
      <c r="C37" s="175"/>
    </row>
    <row r="38" spans="1:3" ht="20.100000000000001" customHeight="1" x14ac:dyDescent="0.25">
      <c r="A38" s="174">
        <v>34</v>
      </c>
      <c r="B38" s="176" t="s">
        <v>917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918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448</v>
      </c>
      <c r="C40" s="176">
        <f>data!C297</f>
        <v>594061.51</v>
      </c>
    </row>
    <row r="41" spans="1:3" ht="20.100000000000001" customHeight="1" x14ac:dyDescent="0.25">
      <c r="A41" s="174">
        <v>37</v>
      </c>
      <c r="B41" s="176" t="s">
        <v>436</v>
      </c>
      <c r="C41" s="176">
        <f>data!C298</f>
        <v>38495155.159999996</v>
      </c>
    </row>
    <row r="42" spans="1:3" ht="20.100000000000001" customHeight="1" x14ac:dyDescent="0.25">
      <c r="A42" s="174">
        <v>38</v>
      </c>
      <c r="B42" s="176" t="s">
        <v>919</v>
      </c>
      <c r="C42" s="176">
        <f>data!D299</f>
        <v>39089216.669999994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920</v>
      </c>
      <c r="C44" s="175"/>
    </row>
    <row r="45" spans="1:3" ht="20.100000000000001" customHeight="1" x14ac:dyDescent="0.25">
      <c r="A45" s="174">
        <v>41</v>
      </c>
      <c r="B45" s="176" t="s">
        <v>451</v>
      </c>
      <c r="C45" s="176">
        <f>data!C302</f>
        <v>1333400.74</v>
      </c>
    </row>
    <row r="46" spans="1:3" ht="20.100000000000001" customHeight="1" x14ac:dyDescent="0.25">
      <c r="A46" s="174">
        <v>42</v>
      </c>
      <c r="B46" s="176" t="s">
        <v>452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921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454</v>
      </c>
      <c r="C48" s="176">
        <f>data!C305</f>
        <v>1519335.24</v>
      </c>
    </row>
    <row r="49" spans="1:3" ht="20.100000000000001" customHeight="1" x14ac:dyDescent="0.25">
      <c r="A49" s="174">
        <v>45</v>
      </c>
      <c r="B49" s="176" t="s">
        <v>922</v>
      </c>
      <c r="C49" s="176">
        <f>data!D306</f>
        <v>2852735.98</v>
      </c>
    </row>
    <row r="50" spans="1:3" ht="20.100000000000001" customHeight="1" x14ac:dyDescent="0.25">
      <c r="A50" s="179">
        <v>46</v>
      </c>
      <c r="B50" s="180" t="s">
        <v>923</v>
      </c>
      <c r="C50" s="176">
        <f>data!D308</f>
        <v>231936825.21927118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924</v>
      </c>
      <c r="B53" s="169"/>
      <c r="C53" s="169"/>
    </row>
    <row r="54" spans="1:3" ht="20.100000000000001" customHeight="1" x14ac:dyDescent="0.25">
      <c r="A54" s="168"/>
      <c r="B54" s="169"/>
      <c r="C54" s="94" t="s">
        <v>925</v>
      </c>
    </row>
    <row r="55" spans="1:3" ht="20.100000000000001" customHeight="1" x14ac:dyDescent="0.25">
      <c r="A55" s="120" t="str">
        <f>"Hospital: "&amp;data!C98</f>
        <v>Hospital: Highline Medical Center</v>
      </c>
      <c r="B55" s="170"/>
      <c r="C55" s="142" t="str">
        <f>"FYE: "&amp;data!C96</f>
        <v>FYE: 06/30/2024</v>
      </c>
    </row>
    <row r="56" spans="1:3" ht="20.100000000000001" customHeight="1" x14ac:dyDescent="0.25">
      <c r="A56" s="181"/>
      <c r="B56" s="182" t="s">
        <v>926</v>
      </c>
      <c r="C56" s="173"/>
    </row>
    <row r="57" spans="1:3" ht="20.100000000000001" customHeight="1" x14ac:dyDescent="0.25">
      <c r="A57" s="183">
        <v>1</v>
      </c>
      <c r="B57" s="168" t="s">
        <v>458</v>
      </c>
      <c r="C57" s="184"/>
    </row>
    <row r="58" spans="1:3" ht="20.100000000000001" customHeight="1" x14ac:dyDescent="0.25">
      <c r="A58" s="174">
        <v>2</v>
      </c>
      <c r="B58" s="176" t="s">
        <v>459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927</v>
      </c>
      <c r="C59" s="176">
        <f>data!C315</f>
        <v>4691260.67</v>
      </c>
    </row>
    <row r="60" spans="1:3" ht="20.100000000000001" customHeight="1" x14ac:dyDescent="0.25">
      <c r="A60" s="174">
        <v>4</v>
      </c>
      <c r="B60" s="176" t="s">
        <v>928</v>
      </c>
      <c r="C60" s="176">
        <f>data!C316</f>
        <v>9743414.1799999997</v>
      </c>
    </row>
    <row r="61" spans="1:3" ht="20.100000000000001" customHeight="1" x14ac:dyDescent="0.25">
      <c r="A61" s="174">
        <v>5</v>
      </c>
      <c r="B61" s="176" t="s">
        <v>462</v>
      </c>
      <c r="C61" s="176">
        <f>data!C317</f>
        <v>41345645.459999993</v>
      </c>
    </row>
    <row r="62" spans="1:3" ht="20.100000000000001" customHeight="1" x14ac:dyDescent="0.25">
      <c r="A62" s="174">
        <v>6</v>
      </c>
      <c r="B62" s="176" t="s">
        <v>929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930</v>
      </c>
      <c r="C63" s="176">
        <f>data!C319</f>
        <v>2540391.2400000002</v>
      </c>
    </row>
    <row r="64" spans="1:3" ht="20.100000000000001" customHeight="1" x14ac:dyDescent="0.25">
      <c r="A64" s="174">
        <v>8</v>
      </c>
      <c r="B64" s="176" t="s">
        <v>465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466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467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931</v>
      </c>
      <c r="C67" s="176">
        <f>data!C323</f>
        <v>5483435.3999999994</v>
      </c>
    </row>
    <row r="68" spans="1:3" ht="20.100000000000001" customHeight="1" x14ac:dyDescent="0.25">
      <c r="A68" s="174">
        <v>12</v>
      </c>
      <c r="B68" s="176" t="s">
        <v>932</v>
      </c>
      <c r="C68" s="176">
        <f>data!D324</f>
        <v>63804146.949999996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933</v>
      </c>
      <c r="C70" s="175"/>
    </row>
    <row r="71" spans="1:3" ht="20.100000000000001" customHeight="1" x14ac:dyDescent="0.25">
      <c r="A71" s="174">
        <v>15</v>
      </c>
      <c r="B71" s="176" t="s">
        <v>471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934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473</v>
      </c>
      <c r="C73" s="176">
        <f>data!C328</f>
        <v>16713170.639999999</v>
      </c>
    </row>
    <row r="74" spans="1:3" ht="20.100000000000001" customHeight="1" x14ac:dyDescent="0.25">
      <c r="A74" s="174">
        <v>18</v>
      </c>
      <c r="B74" s="176" t="s">
        <v>935</v>
      </c>
      <c r="C74" s="176">
        <f>data!D329</f>
        <v>16713170.639999999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475</v>
      </c>
      <c r="C76" s="175"/>
    </row>
    <row r="77" spans="1:3" ht="20.100000000000001" customHeight="1" x14ac:dyDescent="0.25">
      <c r="A77" s="174">
        <v>21</v>
      </c>
      <c r="B77" s="176" t="s">
        <v>476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936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478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937</v>
      </c>
      <c r="C80" s="176">
        <f>data!C334</f>
        <v>771701.22</v>
      </c>
    </row>
    <row r="81" spans="1:3" ht="20.100000000000001" customHeight="1" x14ac:dyDescent="0.25">
      <c r="A81" s="174">
        <v>25</v>
      </c>
      <c r="B81" s="176" t="s">
        <v>480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938</v>
      </c>
      <c r="C82" s="176">
        <f>data!C336</f>
        <v>80454098.329999998</v>
      </c>
    </row>
    <row r="83" spans="1:3" ht="20.100000000000001" customHeight="1" x14ac:dyDescent="0.25">
      <c r="A83" s="174">
        <v>27</v>
      </c>
      <c r="B83" s="176" t="s">
        <v>482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483</v>
      </c>
      <c r="C84" s="176">
        <f>data!C338</f>
        <v>1929959.24</v>
      </c>
    </row>
    <row r="85" spans="1:3" ht="20.100000000000001" customHeight="1" x14ac:dyDescent="0.25">
      <c r="A85" s="174">
        <v>29</v>
      </c>
      <c r="B85" s="176" t="s">
        <v>614</v>
      </c>
      <c r="C85" s="176">
        <f>data!D339</f>
        <v>83155758.789999992</v>
      </c>
    </row>
    <row r="86" spans="1:3" ht="20.100000000000001" customHeight="1" x14ac:dyDescent="0.25">
      <c r="A86" s="174">
        <v>30</v>
      </c>
      <c r="B86" s="176" t="s">
        <v>939</v>
      </c>
      <c r="C86" s="176">
        <f>data!D340</f>
        <v>5483435.3999999994</v>
      </c>
    </row>
    <row r="87" spans="1:3" ht="20.100000000000001" customHeight="1" x14ac:dyDescent="0.25">
      <c r="A87" s="174">
        <v>31</v>
      </c>
      <c r="B87" s="176" t="s">
        <v>940</v>
      </c>
      <c r="C87" s="176">
        <f>data!D341</f>
        <v>77672323.389999986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941</v>
      </c>
      <c r="C89" s="176">
        <f>data!C343</f>
        <v>73747184.229999989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942</v>
      </c>
      <c r="C91" s="175"/>
    </row>
    <row r="92" spans="1:3" ht="20.100000000000001" customHeight="1" x14ac:dyDescent="0.25">
      <c r="A92" s="174">
        <v>36</v>
      </c>
      <c r="B92" s="176" t="s">
        <v>487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488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943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944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945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946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947</v>
      </c>
      <c r="C102" s="176">
        <f>data!C343+data!C345+data!C346+data!C347+data!C348-data!C349</f>
        <v>73747184.229999989</v>
      </c>
    </row>
    <row r="103" spans="1:3" ht="20.100000000000001" customHeight="1" x14ac:dyDescent="0.25">
      <c r="A103" s="174">
        <v>47</v>
      </c>
      <c r="B103" s="176" t="s">
        <v>948</v>
      </c>
      <c r="C103" s="176">
        <f>data!D352</f>
        <v>231936825.21927118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949</v>
      </c>
      <c r="B106" s="169"/>
      <c r="C106" s="169"/>
    </row>
    <row r="107" spans="1:3" ht="20.100000000000001" customHeight="1" x14ac:dyDescent="0.25">
      <c r="A107" s="170"/>
      <c r="C107" s="94" t="s">
        <v>950</v>
      </c>
    </row>
    <row r="108" spans="1:3" ht="20.100000000000001" customHeight="1" x14ac:dyDescent="0.25">
      <c r="A108" s="120" t="str">
        <f>"Hospital: "&amp;data!C98</f>
        <v>Hospital: Highline Medical Center</v>
      </c>
      <c r="B108" s="170"/>
      <c r="C108" s="142" t="str">
        <f>"FYE: "&amp;data!C96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951</v>
      </c>
      <c r="C110" s="175"/>
    </row>
    <row r="111" spans="1:3" ht="20.100000000000001" customHeight="1" x14ac:dyDescent="0.25">
      <c r="A111" s="174">
        <v>2</v>
      </c>
      <c r="B111" s="176" t="s">
        <v>496</v>
      </c>
      <c r="C111" s="176">
        <f>data!C358</f>
        <v>471428639.31999999</v>
      </c>
    </row>
    <row r="112" spans="1:3" ht="20.100000000000001" customHeight="1" x14ac:dyDescent="0.25">
      <c r="A112" s="174">
        <v>3</v>
      </c>
      <c r="B112" s="176" t="s">
        <v>497</v>
      </c>
      <c r="C112" s="176">
        <f>data!C359</f>
        <v>760698420.00999999</v>
      </c>
    </row>
    <row r="113" spans="1:3" ht="20.100000000000001" customHeight="1" x14ac:dyDescent="0.25">
      <c r="A113" s="174">
        <v>4</v>
      </c>
      <c r="B113" s="176" t="s">
        <v>952</v>
      </c>
      <c r="C113" s="176">
        <f>data!D360</f>
        <v>1232127059.3299999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953</v>
      </c>
      <c r="C115" s="175"/>
    </row>
    <row r="116" spans="1:3" ht="20.100000000000001" customHeight="1" x14ac:dyDescent="0.25">
      <c r="A116" s="174">
        <v>7</v>
      </c>
      <c r="B116" s="188" t="s">
        <v>954</v>
      </c>
      <c r="C116" s="189">
        <f>data!C362</f>
        <v>9681820.3599999994</v>
      </c>
    </row>
    <row r="117" spans="1:3" ht="20.100000000000001" customHeight="1" x14ac:dyDescent="0.25">
      <c r="A117" s="174">
        <v>8</v>
      </c>
      <c r="B117" s="176" t="s">
        <v>500</v>
      </c>
      <c r="C117" s="189">
        <f>data!C363</f>
        <v>945137506.75</v>
      </c>
    </row>
    <row r="118" spans="1:3" ht="20.100000000000001" customHeight="1" x14ac:dyDescent="0.25">
      <c r="A118" s="174">
        <v>9</v>
      </c>
      <c r="B118" s="176" t="s">
        <v>955</v>
      </c>
      <c r="C118" s="189">
        <f>data!C364</f>
        <v>30285656.260000002</v>
      </c>
    </row>
    <row r="119" spans="1:3" ht="20.100000000000001" customHeight="1" x14ac:dyDescent="0.25">
      <c r="A119" s="174">
        <v>10</v>
      </c>
      <c r="B119" s="176" t="s">
        <v>956</v>
      </c>
      <c r="C119" s="189">
        <f>data!C365</f>
        <v>12582312.589999998</v>
      </c>
    </row>
    <row r="120" spans="1:3" ht="20.100000000000001" customHeight="1" x14ac:dyDescent="0.25">
      <c r="A120" s="174">
        <v>11</v>
      </c>
      <c r="B120" s="176" t="s">
        <v>900</v>
      </c>
      <c r="C120" s="189">
        <f>data!D366</f>
        <v>997687295.96000004</v>
      </c>
    </row>
    <row r="121" spans="1:3" ht="20.100000000000001" customHeight="1" x14ac:dyDescent="0.25">
      <c r="A121" s="174">
        <v>12</v>
      </c>
      <c r="B121" s="176" t="s">
        <v>957</v>
      </c>
      <c r="C121" s="189">
        <f>data!D367</f>
        <v>234439763.36999989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504</v>
      </c>
      <c r="C123" s="175"/>
    </row>
    <row r="124" spans="1:3" ht="20.100000000000001" customHeight="1" x14ac:dyDescent="0.25">
      <c r="A124" s="174">
        <v>15</v>
      </c>
      <c r="B124" s="190" t="s">
        <v>505</v>
      </c>
      <c r="C124" s="191"/>
    </row>
    <row r="125" spans="1:3" ht="20.100000000000001" customHeight="1" x14ac:dyDescent="0.25">
      <c r="A125" s="195" t="s">
        <v>958</v>
      </c>
      <c r="B125" s="192" t="s">
        <v>506</v>
      </c>
      <c r="C125" s="191">
        <f>data!C370</f>
        <v>19750.2</v>
      </c>
    </row>
    <row r="126" spans="1:3" ht="20.100000000000001" customHeight="1" x14ac:dyDescent="0.25">
      <c r="A126" s="195" t="s">
        <v>959</v>
      </c>
      <c r="B126" s="192" t="s">
        <v>507</v>
      </c>
      <c r="C126" s="191">
        <f>data!C371</f>
        <v>8977627.0300000012</v>
      </c>
    </row>
    <row r="127" spans="1:3" ht="20.100000000000001" customHeight="1" x14ac:dyDescent="0.25">
      <c r="A127" s="195" t="s">
        <v>960</v>
      </c>
      <c r="B127" s="192" t="s">
        <v>508</v>
      </c>
      <c r="C127" s="191">
        <f>data!C372</f>
        <v>1281124.3899999999</v>
      </c>
    </row>
    <row r="128" spans="1:3" ht="20.100000000000001" customHeight="1" x14ac:dyDescent="0.25">
      <c r="A128" s="195" t="s">
        <v>961</v>
      </c>
      <c r="B128" s="192" t="s">
        <v>509</v>
      </c>
      <c r="C128" s="191">
        <f>data!C373</f>
        <v>0</v>
      </c>
    </row>
    <row r="129" spans="1:3" ht="20.100000000000001" customHeight="1" x14ac:dyDescent="0.25">
      <c r="A129" s="195" t="s">
        <v>962</v>
      </c>
      <c r="B129" s="192" t="s">
        <v>510</v>
      </c>
      <c r="C129" s="191">
        <f>data!C374</f>
        <v>769222.69</v>
      </c>
    </row>
    <row r="130" spans="1:3" ht="20.100000000000001" customHeight="1" x14ac:dyDescent="0.25">
      <c r="A130" s="195" t="s">
        <v>963</v>
      </c>
      <c r="B130" s="192" t="s">
        <v>511</v>
      </c>
      <c r="C130" s="191">
        <f>data!C375</f>
        <v>0</v>
      </c>
    </row>
    <row r="131" spans="1:3" ht="20.100000000000001" customHeight="1" x14ac:dyDescent="0.25">
      <c r="A131" s="195" t="s">
        <v>964</v>
      </c>
      <c r="B131" s="192" t="s">
        <v>512</v>
      </c>
      <c r="C131" s="191">
        <f>data!C376</f>
        <v>2194394.19</v>
      </c>
    </row>
    <row r="132" spans="1:3" ht="20.100000000000001" customHeight="1" x14ac:dyDescent="0.25">
      <c r="A132" s="195" t="s">
        <v>965</v>
      </c>
      <c r="B132" s="192" t="s">
        <v>513</v>
      </c>
      <c r="C132" s="191">
        <f>data!C377</f>
        <v>0</v>
      </c>
    </row>
    <row r="133" spans="1:3" ht="20.100000000000001" customHeight="1" x14ac:dyDescent="0.25">
      <c r="A133" s="195" t="s">
        <v>966</v>
      </c>
      <c r="B133" s="192" t="s">
        <v>514</v>
      </c>
      <c r="C133" s="191">
        <f>data!C378</f>
        <v>2970317.02</v>
      </c>
    </row>
    <row r="134" spans="1:3" ht="20.100000000000001" customHeight="1" x14ac:dyDescent="0.25">
      <c r="A134" s="195" t="s">
        <v>967</v>
      </c>
      <c r="B134" s="192" t="s">
        <v>515</v>
      </c>
      <c r="C134" s="191">
        <f>data!C379</f>
        <v>446281.91</v>
      </c>
    </row>
    <row r="135" spans="1:3" ht="20.100000000000001" customHeight="1" x14ac:dyDescent="0.25">
      <c r="A135" s="195" t="s">
        <v>968</v>
      </c>
      <c r="B135" s="192" t="s">
        <v>516</v>
      </c>
      <c r="C135" s="191">
        <f>data!C380</f>
        <v>30371132.890000004</v>
      </c>
    </row>
    <row r="136" spans="1:3" ht="20.100000000000001" customHeight="1" x14ac:dyDescent="0.25">
      <c r="A136" s="174">
        <v>16</v>
      </c>
      <c r="B136" s="176" t="s">
        <v>518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969</v>
      </c>
      <c r="C137" s="189">
        <f>data!D383</f>
        <v>47029850.320000008</v>
      </c>
    </row>
    <row r="138" spans="1:3" ht="20.100000000000001" customHeight="1" x14ac:dyDescent="0.25">
      <c r="A138" s="174">
        <v>18</v>
      </c>
      <c r="B138" s="176" t="s">
        <v>970</v>
      </c>
      <c r="C138" s="189">
        <f>data!D384</f>
        <v>281469613.68999988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971</v>
      </c>
      <c r="C140" s="175"/>
    </row>
    <row r="141" spans="1:3" ht="20.100000000000001" customHeight="1" x14ac:dyDescent="0.25">
      <c r="A141" s="174">
        <v>21</v>
      </c>
      <c r="B141" s="176" t="s">
        <v>522</v>
      </c>
      <c r="C141" s="189">
        <f>data!C389</f>
        <v>103788255.52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24249270.079999998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data!C391</f>
        <v>15856384.459999999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data!C392</f>
        <v>28558202.16</v>
      </c>
    </row>
    <row r="145" spans="1:3" ht="20.100000000000001" customHeight="1" x14ac:dyDescent="0.25">
      <c r="A145" s="174">
        <v>25</v>
      </c>
      <c r="B145" s="176" t="s">
        <v>972</v>
      </c>
      <c r="C145" s="189">
        <f>data!C393</f>
        <v>2127947.09</v>
      </c>
    </row>
    <row r="146" spans="1:3" ht="20.100000000000001" customHeight="1" x14ac:dyDescent="0.25">
      <c r="A146" s="174">
        <v>26</v>
      </c>
      <c r="B146" s="176" t="s">
        <v>973</v>
      </c>
      <c r="C146" s="189">
        <f>data!C394</f>
        <v>48574155.530000001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15841498.57</v>
      </c>
    </row>
    <row r="148" spans="1:3" ht="20.100000000000001" customHeight="1" x14ac:dyDescent="0.25">
      <c r="A148" s="174">
        <v>28</v>
      </c>
      <c r="B148" s="176" t="s">
        <v>974</v>
      </c>
      <c r="C148" s="189">
        <f>data!C396</f>
        <v>6493233.6799999997</v>
      </c>
    </row>
    <row r="149" spans="1:3" ht="20.100000000000001" customHeight="1" x14ac:dyDescent="0.25">
      <c r="A149" s="174">
        <v>29</v>
      </c>
      <c r="B149" s="176" t="s">
        <v>527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975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529</v>
      </c>
      <c r="C151" s="189">
        <f>data!C399</f>
        <v>4051935.91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976</v>
      </c>
      <c r="B153" s="193" t="s">
        <v>270</v>
      </c>
      <c r="C153" s="189">
        <f>data!C401</f>
        <v>439009.18</v>
      </c>
    </row>
    <row r="154" spans="1:3" ht="20.100000000000001" customHeight="1" x14ac:dyDescent="0.25">
      <c r="A154" s="195" t="s">
        <v>977</v>
      </c>
      <c r="B154" s="193" t="s">
        <v>271</v>
      </c>
      <c r="C154" s="189">
        <f>data!C402</f>
        <v>10424426.43</v>
      </c>
    </row>
    <row r="155" spans="1:3" ht="20.100000000000001" customHeight="1" x14ac:dyDescent="0.25">
      <c r="A155" s="195" t="s">
        <v>978</v>
      </c>
      <c r="B155" s="193" t="s">
        <v>979</v>
      </c>
      <c r="C155" s="189">
        <f>data!C403</f>
        <v>0</v>
      </c>
    </row>
    <row r="156" spans="1:3" ht="20.100000000000001" customHeight="1" x14ac:dyDescent="0.25">
      <c r="A156" s="195" t="s">
        <v>980</v>
      </c>
      <c r="B156" s="193" t="s">
        <v>273</v>
      </c>
      <c r="C156" s="189">
        <f>data!C404</f>
        <v>2093905.62</v>
      </c>
    </row>
    <row r="157" spans="1:3" ht="20.100000000000001" customHeight="1" x14ac:dyDescent="0.25">
      <c r="A157" s="195" t="s">
        <v>981</v>
      </c>
      <c r="B157" s="193" t="s">
        <v>274</v>
      </c>
      <c r="C157" s="189">
        <f>data!C405</f>
        <v>746767.52</v>
      </c>
    </row>
    <row r="158" spans="1:3" ht="20.100000000000001" customHeight="1" x14ac:dyDescent="0.25">
      <c r="A158" s="195" t="s">
        <v>982</v>
      </c>
      <c r="B158" s="193" t="s">
        <v>275</v>
      </c>
      <c r="C158" s="189">
        <f>data!C406</f>
        <v>344174.65</v>
      </c>
    </row>
    <row r="159" spans="1:3" ht="20.100000000000001" customHeight="1" x14ac:dyDescent="0.25">
      <c r="A159" s="195" t="s">
        <v>983</v>
      </c>
      <c r="B159" s="193" t="s">
        <v>276</v>
      </c>
      <c r="C159" s="189">
        <f>data!C407</f>
        <v>1204586.69</v>
      </c>
    </row>
    <row r="160" spans="1:3" ht="20.100000000000001" customHeight="1" x14ac:dyDescent="0.25">
      <c r="A160" s="195" t="s">
        <v>984</v>
      </c>
      <c r="B160" s="193" t="s">
        <v>277</v>
      </c>
      <c r="C160" s="189">
        <f>data!C408</f>
        <v>2968458.32</v>
      </c>
    </row>
    <row r="161" spans="1:5" ht="20.100000000000001" customHeight="1" x14ac:dyDescent="0.25">
      <c r="A161" s="195" t="s">
        <v>985</v>
      </c>
      <c r="B161" s="193" t="s">
        <v>278</v>
      </c>
      <c r="C161" s="189">
        <f>data!C409</f>
        <v>7414800.9299999997</v>
      </c>
    </row>
    <row r="162" spans="1:5" ht="20.100000000000001" customHeight="1" x14ac:dyDescent="0.25">
      <c r="A162" s="195" t="s">
        <v>986</v>
      </c>
      <c r="B162" s="193" t="s">
        <v>279</v>
      </c>
      <c r="C162" s="189">
        <f>data!C410</f>
        <v>9078.7199999999993</v>
      </c>
    </row>
    <row r="163" spans="1:5" ht="20.100000000000001" customHeight="1" x14ac:dyDescent="0.25">
      <c r="A163" s="195" t="s">
        <v>987</v>
      </c>
      <c r="B163" s="193" t="s">
        <v>280</v>
      </c>
      <c r="C163" s="189">
        <f>data!C411</f>
        <v>131266.5</v>
      </c>
    </row>
    <row r="164" spans="1:5" ht="20.100000000000001" customHeight="1" x14ac:dyDescent="0.25">
      <c r="A164" s="195" t="s">
        <v>988</v>
      </c>
      <c r="B164" s="193" t="s">
        <v>281</v>
      </c>
      <c r="C164" s="189">
        <f>data!C412</f>
        <v>9988946.6699999999</v>
      </c>
    </row>
    <row r="165" spans="1:5" ht="20.100000000000001" customHeight="1" x14ac:dyDescent="0.25">
      <c r="A165" s="195" t="s">
        <v>989</v>
      </c>
      <c r="B165" s="193" t="s">
        <v>282</v>
      </c>
      <c r="C165" s="189">
        <f>data!C413</f>
        <v>0</v>
      </c>
    </row>
    <row r="166" spans="1:5" ht="20.100000000000001" customHeight="1" x14ac:dyDescent="0.25">
      <c r="A166" s="195" t="s">
        <v>990</v>
      </c>
      <c r="B166" s="193" t="s">
        <v>991</v>
      </c>
      <c r="C166" s="189">
        <f>data!C414</f>
        <v>1657453.00999995</v>
      </c>
      <c r="E166" s="12">
        <f>SUM(C153:C166)</f>
        <v>37422874.23999995</v>
      </c>
    </row>
    <row r="167" spans="1:5" ht="20.100000000000001" customHeight="1" x14ac:dyDescent="0.25">
      <c r="A167" s="174">
        <v>34</v>
      </c>
      <c r="B167" s="176" t="s">
        <v>992</v>
      </c>
      <c r="C167" s="189">
        <f>data!D416</f>
        <v>286963757.23999995</v>
      </c>
    </row>
    <row r="168" spans="1:5" ht="20.100000000000001" customHeight="1" x14ac:dyDescent="0.25">
      <c r="A168" s="174">
        <v>35</v>
      </c>
      <c r="B168" s="176" t="s">
        <v>993</v>
      </c>
      <c r="C168" s="189">
        <f>data!D417</f>
        <v>-5494143.5500000715</v>
      </c>
    </row>
    <row r="169" spans="1:5" ht="20.100000000000001" customHeight="1" x14ac:dyDescent="0.25">
      <c r="A169" s="174">
        <v>36</v>
      </c>
      <c r="B169" s="178"/>
      <c r="C169" s="176"/>
    </row>
    <row r="170" spans="1:5" ht="20.100000000000001" customHeight="1" x14ac:dyDescent="0.25">
      <c r="A170" s="174">
        <v>37</v>
      </c>
      <c r="B170" s="176" t="s">
        <v>994</v>
      </c>
      <c r="C170" s="189">
        <f>data!D420</f>
        <v>1631463.31</v>
      </c>
    </row>
    <row r="171" spans="1:5" ht="20.100000000000001" customHeight="1" x14ac:dyDescent="0.25">
      <c r="A171" s="174">
        <v>38</v>
      </c>
      <c r="B171" s="178"/>
      <c r="C171" s="176"/>
    </row>
    <row r="172" spans="1:5" ht="20.100000000000001" customHeight="1" x14ac:dyDescent="0.25">
      <c r="A172" s="174">
        <v>39</v>
      </c>
      <c r="B172" s="176" t="s">
        <v>995</v>
      </c>
      <c r="C172" s="176">
        <f>data!D421</f>
        <v>-3862680.2400000715</v>
      </c>
    </row>
    <row r="173" spans="1:5" ht="20.100000000000001" customHeight="1" x14ac:dyDescent="0.25">
      <c r="A173" s="174">
        <v>40</v>
      </c>
      <c r="B173" s="178"/>
      <c r="C173" s="176"/>
    </row>
    <row r="174" spans="1:5" ht="20.100000000000001" customHeight="1" x14ac:dyDescent="0.25">
      <c r="A174" s="174">
        <v>41</v>
      </c>
      <c r="B174" s="176" t="s">
        <v>996</v>
      </c>
      <c r="C174" s="189">
        <f>data!C422</f>
        <v>0</v>
      </c>
    </row>
    <row r="175" spans="1:5" ht="20.100000000000001" customHeight="1" x14ac:dyDescent="0.25">
      <c r="A175" s="174">
        <v>42</v>
      </c>
      <c r="B175" s="176" t="s">
        <v>997</v>
      </c>
      <c r="C175" s="189">
        <f>data!C423</f>
        <v>0</v>
      </c>
    </row>
    <row r="176" spans="1:5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998</v>
      </c>
      <c r="C177" s="189">
        <f>data!D424</f>
        <v>-3862680.2400000715</v>
      </c>
    </row>
    <row r="178" spans="1:3" ht="20.100000000000001" customHeight="1" x14ac:dyDescent="0.25">
      <c r="A178" s="179">
        <v>45</v>
      </c>
      <c r="B178" s="178" t="s">
        <v>999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55" zoomScale="65" workbookViewId="0">
      <selection activeCell="J377" sqref="J377"/>
    </sheetView>
  </sheetViews>
  <sheetFormatPr defaultColWidth="8.88671875" defaultRowHeight="20.100000000000001" customHeight="1" x14ac:dyDescent="0.2"/>
  <cols>
    <col min="1" max="1" width="5.77734375" style="286" customWidth="1"/>
    <col min="2" max="2" width="22.44140625" style="286" customWidth="1"/>
    <col min="3" max="8" width="13.77734375" style="286" customWidth="1"/>
    <col min="9" max="9" width="15.77734375" style="286" customWidth="1"/>
    <col min="10" max="13" width="8.88671875" style="286" customWidth="1"/>
    <col min="14" max="16384" width="8.88671875" style="286"/>
  </cols>
  <sheetData>
    <row r="1" spans="1:9" customFormat="1" ht="20.100000000000001" customHeight="1" x14ac:dyDescent="0.2">
      <c r="A1" s="287" t="s">
        <v>1000</v>
      </c>
      <c r="B1" s="288"/>
      <c r="C1" s="288"/>
      <c r="D1" s="288"/>
      <c r="E1" s="288"/>
      <c r="F1" s="288"/>
      <c r="G1" s="288"/>
      <c r="H1" s="288"/>
    </row>
    <row r="2" spans="1:9" customFormat="1" ht="20.100000000000001" customHeight="1" x14ac:dyDescent="0.2">
      <c r="A2" s="289"/>
      <c r="I2" s="290" t="s">
        <v>1001</v>
      </c>
    </row>
    <row r="3" spans="1:9" customFormat="1" ht="20.100000000000001" customHeight="1" x14ac:dyDescent="0.2">
      <c r="A3" s="289"/>
      <c r="I3" s="289"/>
    </row>
    <row r="4" spans="1:9" customFormat="1" ht="20.100000000000001" customHeight="1" x14ac:dyDescent="0.2">
      <c r="A4" s="291" t="str">
        <f>"Hospital: "&amp;data!C98</f>
        <v>Hospital: Highline Medical Center</v>
      </c>
      <c r="G4" s="292"/>
      <c r="H4" s="291" t="str">
        <f>"FYE: "&amp;data!C96</f>
        <v>FYE: 06/30/2024</v>
      </c>
    </row>
    <row r="5" spans="1:9" customFormat="1" ht="20.100000000000001" customHeight="1" x14ac:dyDescent="0.2">
      <c r="A5" s="293">
        <v>1</v>
      </c>
      <c r="B5" s="294" t="s">
        <v>236</v>
      </c>
      <c r="C5" s="295" t="s">
        <v>36</v>
      </c>
      <c r="D5" s="296" t="s">
        <v>37</v>
      </c>
      <c r="E5" s="296" t="s">
        <v>38</v>
      </c>
      <c r="F5" s="296" t="s">
        <v>39</v>
      </c>
      <c r="G5" s="296" t="s">
        <v>40</v>
      </c>
      <c r="H5" s="296" t="s">
        <v>41</v>
      </c>
      <c r="I5" s="296" t="s">
        <v>42</v>
      </c>
    </row>
    <row r="6" spans="1:9" customFormat="1" ht="20.100000000000001" customHeight="1" x14ac:dyDescent="0.2">
      <c r="A6" s="297">
        <v>2</v>
      </c>
      <c r="B6" s="298" t="s">
        <v>1002</v>
      </c>
      <c r="C6" s="299" t="s">
        <v>118</v>
      </c>
      <c r="D6" s="300" t="s">
        <v>1003</v>
      </c>
      <c r="E6" s="300" t="s">
        <v>120</v>
      </c>
      <c r="F6" s="300" t="s">
        <v>121</v>
      </c>
      <c r="G6" s="300" t="s">
        <v>122</v>
      </c>
      <c r="H6" s="300" t="s">
        <v>123</v>
      </c>
      <c r="I6" s="300" t="s">
        <v>124</v>
      </c>
    </row>
    <row r="7" spans="1:9" customFormat="1" ht="20.100000000000001" customHeight="1" x14ac:dyDescent="0.2">
      <c r="A7" s="297"/>
      <c r="B7" s="298"/>
      <c r="C7" s="300" t="s">
        <v>190</v>
      </c>
      <c r="D7" s="300" t="s">
        <v>1004</v>
      </c>
      <c r="E7" s="300" t="s">
        <v>190</v>
      </c>
      <c r="F7" s="300" t="s">
        <v>1005</v>
      </c>
      <c r="G7" s="300" t="s">
        <v>192</v>
      </c>
      <c r="H7" s="300" t="s">
        <v>190</v>
      </c>
      <c r="I7" s="300" t="s">
        <v>193</v>
      </c>
    </row>
    <row r="8" spans="1:9" customFormat="1" ht="20.100000000000001" customHeight="1" x14ac:dyDescent="0.2">
      <c r="A8" s="293">
        <v>3</v>
      </c>
      <c r="B8" s="294" t="s">
        <v>1006</v>
      </c>
      <c r="C8" s="296" t="s">
        <v>242</v>
      </c>
      <c r="D8" s="296" t="s">
        <v>242</v>
      </c>
      <c r="E8" s="296" t="s">
        <v>242</v>
      </c>
      <c r="F8" s="296" t="s">
        <v>242</v>
      </c>
      <c r="G8" s="296" t="s">
        <v>242</v>
      </c>
      <c r="H8" s="296" t="s">
        <v>242</v>
      </c>
      <c r="I8" s="296" t="s">
        <v>242</v>
      </c>
    </row>
    <row r="9" spans="1:9" customFormat="1" ht="20.100000000000001" customHeight="1" x14ac:dyDescent="0.2">
      <c r="A9" s="293">
        <v>4</v>
      </c>
      <c r="B9" s="294" t="s">
        <v>261</v>
      </c>
      <c r="C9" s="294">
        <f>data!C59</f>
        <v>1631</v>
      </c>
      <c r="D9" s="294">
        <f>data!D59</f>
        <v>0</v>
      </c>
      <c r="E9" s="294">
        <f>data!E59</f>
        <v>27330</v>
      </c>
      <c r="F9" s="294">
        <f>data!F59</f>
        <v>0</v>
      </c>
      <c r="G9" s="294">
        <f>data!G59</f>
        <v>0</v>
      </c>
      <c r="H9" s="294">
        <f>data!H59</f>
        <v>0</v>
      </c>
      <c r="I9" s="294">
        <f>data!I59</f>
        <v>0</v>
      </c>
    </row>
    <row r="10" spans="1:9" customFormat="1" ht="20.100000000000001" customHeight="1" x14ac:dyDescent="0.2">
      <c r="A10" s="293">
        <v>5</v>
      </c>
      <c r="B10" s="294" t="s">
        <v>262</v>
      </c>
      <c r="C10" s="301">
        <f>data!C60</f>
        <v>16.784524038461537</v>
      </c>
      <c r="D10" s="301">
        <f>data!D60</f>
        <v>0</v>
      </c>
      <c r="E10" s="301">
        <f>data!E60</f>
        <v>155.63109134615385</v>
      </c>
      <c r="F10" s="301">
        <f>data!F60</f>
        <v>0</v>
      </c>
      <c r="G10" s="301">
        <f>data!G60</f>
        <v>0</v>
      </c>
      <c r="H10" s="301">
        <f>data!H60</f>
        <v>0</v>
      </c>
      <c r="I10" s="301">
        <f>data!I60</f>
        <v>0</v>
      </c>
    </row>
    <row r="11" spans="1:9" customFormat="1" ht="20.100000000000001" customHeight="1" x14ac:dyDescent="0.2">
      <c r="A11" s="293">
        <v>6</v>
      </c>
      <c r="B11" s="294" t="s">
        <v>263</v>
      </c>
      <c r="C11" s="294">
        <f>data!C61</f>
        <v>2488653.8400000008</v>
      </c>
      <c r="D11" s="294">
        <f>data!D61</f>
        <v>0</v>
      </c>
      <c r="E11" s="294">
        <f>data!E61</f>
        <v>17854082.069999993</v>
      </c>
      <c r="F11" s="294">
        <f>data!F61</f>
        <v>0</v>
      </c>
      <c r="G11" s="294">
        <f>data!G61</f>
        <v>0</v>
      </c>
      <c r="H11" s="294">
        <f>data!H61</f>
        <v>0</v>
      </c>
      <c r="I11" s="294">
        <f>data!I61</f>
        <v>0</v>
      </c>
    </row>
    <row r="12" spans="1:9" customFormat="1" ht="20.100000000000001" customHeight="1" x14ac:dyDescent="0.2">
      <c r="A12" s="293">
        <v>7</v>
      </c>
      <c r="B12" s="294" t="s">
        <v>11</v>
      </c>
      <c r="C12" s="294">
        <f>data!C62</f>
        <v>580876</v>
      </c>
      <c r="D12" s="294">
        <f>data!D62</f>
        <v>0</v>
      </c>
      <c r="E12" s="294">
        <f>data!E62</f>
        <v>4167314</v>
      </c>
      <c r="F12" s="294">
        <f>data!F62</f>
        <v>0</v>
      </c>
      <c r="G12" s="294">
        <f>data!G62</f>
        <v>0</v>
      </c>
      <c r="H12" s="294">
        <f>data!H62</f>
        <v>0</v>
      </c>
      <c r="I12" s="294">
        <f>data!I62</f>
        <v>0</v>
      </c>
    </row>
    <row r="13" spans="1:9" customFormat="1" ht="20.100000000000001" customHeight="1" x14ac:dyDescent="0.2">
      <c r="A13" s="293">
        <v>8</v>
      </c>
      <c r="B13" s="294" t="s">
        <v>264</v>
      </c>
      <c r="C13" s="294">
        <f>data!C63</f>
        <v>1525084.4</v>
      </c>
      <c r="D13" s="294">
        <f>data!D63</f>
        <v>0</v>
      </c>
      <c r="E13" s="294">
        <f>data!E63</f>
        <v>334908.7</v>
      </c>
      <c r="F13" s="294">
        <f>data!F63</f>
        <v>0</v>
      </c>
      <c r="G13" s="294">
        <f>data!G63</f>
        <v>0</v>
      </c>
      <c r="H13" s="294">
        <f>data!H63</f>
        <v>503454.61</v>
      </c>
      <c r="I13" s="294">
        <f>data!I63</f>
        <v>0</v>
      </c>
    </row>
    <row r="14" spans="1:9" customFormat="1" ht="20.100000000000001" customHeight="1" x14ac:dyDescent="0.2">
      <c r="A14" s="293">
        <v>9</v>
      </c>
      <c r="B14" s="294" t="s">
        <v>265</v>
      </c>
      <c r="C14" s="294">
        <f>data!C64</f>
        <v>509354.97000000003</v>
      </c>
      <c r="D14" s="294">
        <f>data!D64</f>
        <v>0</v>
      </c>
      <c r="E14" s="294">
        <f>data!E64</f>
        <v>1509869.9299999997</v>
      </c>
      <c r="F14" s="294">
        <f>data!F64</f>
        <v>0</v>
      </c>
      <c r="G14" s="294">
        <f>data!G64</f>
        <v>0</v>
      </c>
      <c r="H14" s="294">
        <f>data!H64</f>
        <v>0</v>
      </c>
      <c r="I14" s="294">
        <f>data!I64</f>
        <v>0</v>
      </c>
    </row>
    <row r="15" spans="1:9" customFormat="1" ht="20.100000000000001" customHeight="1" x14ac:dyDescent="0.2">
      <c r="A15" s="293">
        <v>10</v>
      </c>
      <c r="B15" s="294" t="s">
        <v>524</v>
      </c>
      <c r="C15" s="294">
        <f>data!C65</f>
        <v>624.25</v>
      </c>
      <c r="D15" s="294">
        <f>data!D65</f>
        <v>0</v>
      </c>
      <c r="E15" s="294">
        <f>data!E65</f>
        <v>79.81</v>
      </c>
      <c r="F15" s="294">
        <f>data!F65</f>
        <v>0</v>
      </c>
      <c r="G15" s="294">
        <f>data!G65</f>
        <v>0</v>
      </c>
      <c r="H15" s="294">
        <f>data!H65</f>
        <v>0</v>
      </c>
      <c r="I15" s="294">
        <f>data!I65</f>
        <v>0</v>
      </c>
    </row>
    <row r="16" spans="1:9" customFormat="1" ht="20.100000000000001" customHeight="1" x14ac:dyDescent="0.2">
      <c r="A16" s="293">
        <v>11</v>
      </c>
      <c r="B16" s="294" t="s">
        <v>525</v>
      </c>
      <c r="C16" s="294">
        <f>data!C66</f>
        <v>44358.350000000006</v>
      </c>
      <c r="D16" s="294">
        <f>data!D66</f>
        <v>0</v>
      </c>
      <c r="E16" s="294">
        <f>data!E66</f>
        <v>39165.619999999995</v>
      </c>
      <c r="F16" s="294">
        <f>data!F66</f>
        <v>0</v>
      </c>
      <c r="G16" s="294">
        <f>data!G66</f>
        <v>0</v>
      </c>
      <c r="H16" s="294">
        <f>data!H66</f>
        <v>26455.050000000003</v>
      </c>
      <c r="I16" s="294">
        <f>data!I66</f>
        <v>0</v>
      </c>
    </row>
    <row r="17" spans="1:9" customFormat="1" ht="20.100000000000001" customHeight="1" x14ac:dyDescent="0.2">
      <c r="A17" s="293">
        <v>12</v>
      </c>
      <c r="B17" s="294" t="s">
        <v>16</v>
      </c>
      <c r="C17" s="294">
        <f>data!C67</f>
        <v>271327</v>
      </c>
      <c r="D17" s="294">
        <f>data!D67</f>
        <v>0</v>
      </c>
      <c r="E17" s="294">
        <f>data!E67</f>
        <v>2228706</v>
      </c>
      <c r="F17" s="294">
        <f>data!F67</f>
        <v>0</v>
      </c>
      <c r="G17" s="294">
        <f>data!G67</f>
        <v>0</v>
      </c>
      <c r="H17" s="294">
        <f>data!H67</f>
        <v>0</v>
      </c>
      <c r="I17" s="294">
        <f>data!I67</f>
        <v>0</v>
      </c>
    </row>
    <row r="18" spans="1:9" customFormat="1" ht="20.100000000000001" customHeight="1" x14ac:dyDescent="0.2">
      <c r="A18" s="293">
        <v>13</v>
      </c>
      <c r="B18" s="294" t="s">
        <v>1007</v>
      </c>
      <c r="C18" s="294">
        <f>data!C68</f>
        <v>0</v>
      </c>
      <c r="D18" s="294">
        <f>data!D68</f>
        <v>0</v>
      </c>
      <c r="E18" s="294">
        <f>data!E68</f>
        <v>37992.660000000003</v>
      </c>
      <c r="F18" s="294">
        <f>data!F68</f>
        <v>0</v>
      </c>
      <c r="G18" s="294">
        <f>data!G68</f>
        <v>0</v>
      </c>
      <c r="H18" s="294">
        <f>data!H68</f>
        <v>0</v>
      </c>
      <c r="I18" s="294">
        <f>data!I68</f>
        <v>0</v>
      </c>
    </row>
    <row r="19" spans="1:9" customFormat="1" ht="20.100000000000001" customHeight="1" x14ac:dyDescent="0.2">
      <c r="A19" s="293">
        <v>14</v>
      </c>
      <c r="B19" s="294" t="s">
        <v>1008</v>
      </c>
      <c r="C19" s="294">
        <f>data!C69</f>
        <v>231908.24000000002</v>
      </c>
      <c r="D19" s="294">
        <f>data!D69</f>
        <v>0</v>
      </c>
      <c r="E19" s="294">
        <f>data!E69</f>
        <v>4707497.0200000005</v>
      </c>
      <c r="F19" s="294">
        <f>data!F69</f>
        <v>0</v>
      </c>
      <c r="G19" s="294">
        <f>data!G69</f>
        <v>0</v>
      </c>
      <c r="H19" s="294">
        <f>data!H69</f>
        <v>0</v>
      </c>
      <c r="I19" s="294">
        <f>data!I69</f>
        <v>0</v>
      </c>
    </row>
    <row r="20" spans="1:9" customFormat="1" ht="20.100000000000001" customHeight="1" x14ac:dyDescent="0.2">
      <c r="A20" s="293">
        <v>15</v>
      </c>
      <c r="B20" s="294" t="s">
        <v>284</v>
      </c>
      <c r="C20" s="294">
        <f>-data!C84</f>
        <v>0</v>
      </c>
      <c r="D20" s="294">
        <f>-data!D84</f>
        <v>0</v>
      </c>
      <c r="E20" s="294">
        <f>-data!E84</f>
        <v>-1250</v>
      </c>
      <c r="F20" s="294">
        <f>-data!F84</f>
        <v>0</v>
      </c>
      <c r="G20" s="294">
        <f>-data!G84</f>
        <v>0</v>
      </c>
      <c r="H20" s="294">
        <f>-data!H84</f>
        <v>0</v>
      </c>
      <c r="I20" s="294">
        <f>-data!I84</f>
        <v>0</v>
      </c>
    </row>
    <row r="21" spans="1:9" customFormat="1" ht="20.100000000000001" customHeight="1" x14ac:dyDescent="0.2">
      <c r="A21" s="293">
        <v>16</v>
      </c>
      <c r="B21" s="302" t="s">
        <v>1009</v>
      </c>
      <c r="C21" s="294">
        <f>data!C85</f>
        <v>5652187.0499999998</v>
      </c>
      <c r="D21" s="294">
        <f>data!D85</f>
        <v>0</v>
      </c>
      <c r="E21" s="294">
        <f>data!E85</f>
        <v>30878365.809999991</v>
      </c>
      <c r="F21" s="294">
        <f>data!F85</f>
        <v>0</v>
      </c>
      <c r="G21" s="294">
        <f>data!G85</f>
        <v>0</v>
      </c>
      <c r="H21" s="294">
        <f>data!H85</f>
        <v>529909.66</v>
      </c>
      <c r="I21" s="294">
        <f>data!I85</f>
        <v>0</v>
      </c>
    </row>
    <row r="22" spans="1:9" customFormat="1" ht="20.100000000000001" customHeight="1" x14ac:dyDescent="0.2">
      <c r="A22" s="293">
        <v>17</v>
      </c>
      <c r="B22" s="294" t="s">
        <v>286</v>
      </c>
      <c r="C22" s="303"/>
      <c r="D22" s="304"/>
      <c r="E22" s="304"/>
      <c r="F22" s="304"/>
      <c r="G22" s="304"/>
      <c r="H22" s="304"/>
      <c r="I22" s="304"/>
    </row>
    <row r="23" spans="1:9" customFormat="1" ht="20.100000000000001" customHeight="1" x14ac:dyDescent="0.2">
      <c r="A23" s="293">
        <v>18</v>
      </c>
      <c r="B23" s="294" t="s">
        <v>1010</v>
      </c>
      <c r="C23" s="302">
        <f>+data!M668</f>
        <v>2536103</v>
      </c>
      <c r="D23" s="302">
        <f>+data!M669</f>
        <v>0</v>
      </c>
      <c r="E23" s="302">
        <f>+data!M670</f>
        <v>15658067</v>
      </c>
      <c r="F23" s="302">
        <f>+data!M671</f>
        <v>0</v>
      </c>
      <c r="G23" s="302">
        <f>+data!M672</f>
        <v>0</v>
      </c>
      <c r="H23" s="302">
        <f>+data!M673</f>
        <v>67128</v>
      </c>
      <c r="I23" s="302">
        <f>+data!M674</f>
        <v>0</v>
      </c>
    </row>
    <row r="24" spans="1:9" customFormat="1" ht="20.100000000000001" customHeight="1" x14ac:dyDescent="0.2">
      <c r="A24" s="293">
        <v>19</v>
      </c>
      <c r="B24" s="302" t="s">
        <v>1011</v>
      </c>
      <c r="C24" s="294">
        <f>data!C87</f>
        <v>12550549.549999999</v>
      </c>
      <c r="D24" s="294">
        <f>data!D87</f>
        <v>0</v>
      </c>
      <c r="E24" s="294">
        <f>data!E87</f>
        <v>112143530.95</v>
      </c>
      <c r="F24" s="294">
        <f>data!F87</f>
        <v>0</v>
      </c>
      <c r="G24" s="294">
        <f>data!G87</f>
        <v>0</v>
      </c>
      <c r="H24" s="294">
        <f>data!H87</f>
        <v>0</v>
      </c>
      <c r="I24" s="294">
        <f>data!I87</f>
        <v>0</v>
      </c>
    </row>
    <row r="25" spans="1:9" customFormat="1" ht="20.100000000000001" customHeight="1" x14ac:dyDescent="0.2">
      <c r="A25" s="293">
        <v>20</v>
      </c>
      <c r="B25" s="302" t="s">
        <v>1012</v>
      </c>
      <c r="C25" s="294">
        <f>data!C88</f>
        <v>228714.85</v>
      </c>
      <c r="D25" s="294">
        <f>data!D88</f>
        <v>0</v>
      </c>
      <c r="E25" s="294">
        <f>data!E88</f>
        <v>37270688.979999997</v>
      </c>
      <c r="F25" s="294">
        <f>data!F88</f>
        <v>0</v>
      </c>
      <c r="G25" s="294">
        <f>data!G88</f>
        <v>0</v>
      </c>
      <c r="H25" s="294">
        <f>data!H88</f>
        <v>0</v>
      </c>
      <c r="I25" s="294">
        <f>data!I88</f>
        <v>0</v>
      </c>
    </row>
    <row r="26" spans="1:9" customFormat="1" ht="18" customHeight="1" x14ac:dyDescent="0.2">
      <c r="A26" s="293">
        <v>21</v>
      </c>
      <c r="B26" s="302" t="s">
        <v>1013</v>
      </c>
      <c r="C26" s="294">
        <f>data!C89</f>
        <v>12779264.399999999</v>
      </c>
      <c r="D26" s="294">
        <f>data!D89</f>
        <v>0</v>
      </c>
      <c r="E26" s="294">
        <f>data!E89</f>
        <v>149414219.93000001</v>
      </c>
      <c r="F26" s="294">
        <f>data!F89</f>
        <v>0</v>
      </c>
      <c r="G26" s="294">
        <f>data!G89</f>
        <v>0</v>
      </c>
      <c r="H26" s="294">
        <f>data!H89</f>
        <v>0</v>
      </c>
      <c r="I26" s="294">
        <f>data!I89</f>
        <v>0</v>
      </c>
    </row>
    <row r="27" spans="1:9" customFormat="1" ht="20.100000000000001" customHeight="1" x14ac:dyDescent="0.2">
      <c r="A27" s="293" t="s">
        <v>1014</v>
      </c>
      <c r="B27" s="294"/>
      <c r="C27" s="304"/>
      <c r="D27" s="304"/>
      <c r="E27" s="304"/>
      <c r="F27" s="304"/>
      <c r="G27" s="304"/>
      <c r="H27" s="304"/>
      <c r="I27" s="304"/>
    </row>
    <row r="28" spans="1:9" customFormat="1" ht="20.100000000000001" customHeight="1" x14ac:dyDescent="0.2">
      <c r="A28" s="293">
        <v>22</v>
      </c>
      <c r="B28" s="294" t="s">
        <v>1015</v>
      </c>
      <c r="C28" s="294">
        <f>data!C90</f>
        <v>6296</v>
      </c>
      <c r="D28" s="294">
        <f>data!D90</f>
        <v>0</v>
      </c>
      <c r="E28" s="294">
        <f>data!E90</f>
        <v>47930</v>
      </c>
      <c r="F28" s="294">
        <f>data!F90</f>
        <v>0</v>
      </c>
      <c r="G28" s="294">
        <f>data!G90</f>
        <v>0</v>
      </c>
      <c r="H28" s="294">
        <f>data!H90</f>
        <v>0</v>
      </c>
      <c r="I28" s="294">
        <f>data!I90</f>
        <v>0</v>
      </c>
    </row>
    <row r="29" spans="1:9" customFormat="1" ht="20.100000000000001" customHeight="1" x14ac:dyDescent="0.2">
      <c r="A29" s="293">
        <v>23</v>
      </c>
      <c r="B29" s="294" t="s">
        <v>1016</v>
      </c>
      <c r="C29" s="294">
        <f>data!C91</f>
        <v>15823</v>
      </c>
      <c r="D29" s="294">
        <f>data!D91</f>
        <v>0</v>
      </c>
      <c r="E29" s="294">
        <f>data!E91</f>
        <v>61256</v>
      </c>
      <c r="F29" s="294">
        <f>data!F91</f>
        <v>0</v>
      </c>
      <c r="G29" s="294">
        <f>data!G91</f>
        <v>0</v>
      </c>
      <c r="H29" s="294">
        <f>data!H91</f>
        <v>0</v>
      </c>
      <c r="I29" s="294">
        <f>data!I91</f>
        <v>0</v>
      </c>
    </row>
    <row r="30" spans="1:9" customFormat="1" ht="20.100000000000001" customHeight="1" x14ac:dyDescent="0.2">
      <c r="A30" s="293">
        <v>24</v>
      </c>
      <c r="B30" s="294" t="s">
        <v>1017</v>
      </c>
      <c r="C30" s="294">
        <f>data!C92</f>
        <v>2390.0219201427376</v>
      </c>
      <c r="D30" s="294">
        <f>data!D92</f>
        <v>0</v>
      </c>
      <c r="E30" s="294">
        <f>data!E92</f>
        <v>18194.687203373796</v>
      </c>
      <c r="F30" s="294">
        <f>data!F92</f>
        <v>0</v>
      </c>
      <c r="G30" s="294">
        <f>data!G92</f>
        <v>0</v>
      </c>
      <c r="H30" s="294">
        <f>data!H92</f>
        <v>0</v>
      </c>
      <c r="I30" s="294">
        <f>data!I92</f>
        <v>0</v>
      </c>
    </row>
    <row r="31" spans="1:9" customFormat="1" ht="20.100000000000001" customHeight="1" x14ac:dyDescent="0.2">
      <c r="A31" s="293">
        <v>25</v>
      </c>
      <c r="B31" s="294" t="s">
        <v>1018</v>
      </c>
      <c r="C31" s="294">
        <f>data!C93</f>
        <v>39754.31</v>
      </c>
      <c r="D31" s="294">
        <f>data!D93</f>
        <v>0</v>
      </c>
      <c r="E31" s="294">
        <f>data!E93</f>
        <v>267612.27</v>
      </c>
      <c r="F31" s="294">
        <f>data!F93</f>
        <v>0</v>
      </c>
      <c r="G31" s="294">
        <f>data!G93</f>
        <v>0</v>
      </c>
      <c r="H31" s="294">
        <f>data!H93</f>
        <v>0</v>
      </c>
      <c r="I31" s="294">
        <f>data!I93</f>
        <v>0</v>
      </c>
    </row>
    <row r="32" spans="1:9" customFormat="1" ht="20.100000000000001" customHeight="1" x14ac:dyDescent="0.2">
      <c r="A32" s="293">
        <v>26</v>
      </c>
      <c r="B32" s="294" t="s">
        <v>294</v>
      </c>
      <c r="C32" s="301">
        <f>data!C94</f>
        <v>14.221427884615384</v>
      </c>
      <c r="D32" s="301">
        <f>data!D94</f>
        <v>0</v>
      </c>
      <c r="E32" s="301">
        <f>data!E94</f>
        <v>80.847043269230767</v>
      </c>
      <c r="F32" s="301">
        <f>data!F94</f>
        <v>0</v>
      </c>
      <c r="G32" s="301">
        <f>data!G94</f>
        <v>0</v>
      </c>
      <c r="H32" s="301">
        <f>data!H94</f>
        <v>0</v>
      </c>
      <c r="I32" s="301">
        <f>data!I94</f>
        <v>0</v>
      </c>
    </row>
    <row r="33" spans="1:9" customFormat="1" ht="20.100000000000001" customHeight="1" x14ac:dyDescent="0.2">
      <c r="A33" s="287" t="s">
        <v>1000</v>
      </c>
      <c r="B33" s="288"/>
      <c r="C33" s="288"/>
      <c r="D33" s="288"/>
      <c r="E33" s="288"/>
      <c r="F33" s="288"/>
      <c r="G33" s="288"/>
      <c r="H33" s="288"/>
      <c r="I33" s="287"/>
    </row>
    <row r="34" spans="1:9" customFormat="1" ht="20.100000000000001" customHeight="1" x14ac:dyDescent="0.2">
      <c r="A34" s="289"/>
      <c r="I34" s="290" t="s">
        <v>1019</v>
      </c>
    </row>
    <row r="35" spans="1:9" customFormat="1" ht="20.100000000000001" customHeight="1" x14ac:dyDescent="0.2">
      <c r="A35" s="289"/>
      <c r="I35" s="289"/>
    </row>
    <row r="36" spans="1:9" customFormat="1" ht="20.100000000000001" customHeight="1" x14ac:dyDescent="0.2">
      <c r="A36" s="291" t="str">
        <f>"Hospital: "&amp;data!C98</f>
        <v>Hospital: Highline Medical Center</v>
      </c>
      <c r="G36" s="292"/>
      <c r="H36" s="291" t="str">
        <f>"FYE: "&amp;data!C96</f>
        <v>FYE: 06/30/2024</v>
      </c>
    </row>
    <row r="37" spans="1:9" customFormat="1" ht="20.100000000000001" customHeight="1" x14ac:dyDescent="0.2">
      <c r="A37" s="293">
        <v>1</v>
      </c>
      <c r="B37" s="294" t="s">
        <v>236</v>
      </c>
      <c r="C37" s="296" t="s">
        <v>43</v>
      </c>
      <c r="D37" s="296" t="s">
        <v>44</v>
      </c>
      <c r="E37" s="296" t="s">
        <v>45</v>
      </c>
      <c r="F37" s="296" t="s">
        <v>46</v>
      </c>
      <c r="G37" s="296" t="s">
        <v>47</v>
      </c>
      <c r="H37" s="296" t="s">
        <v>48</v>
      </c>
      <c r="I37" s="296" t="s">
        <v>49</v>
      </c>
    </row>
    <row r="38" spans="1:9" customFormat="1" ht="20.100000000000001" customHeight="1" x14ac:dyDescent="0.2">
      <c r="A38" s="297">
        <v>2</v>
      </c>
      <c r="B38" s="298" t="s">
        <v>1002</v>
      </c>
      <c r="C38" s="300"/>
      <c r="D38" s="300" t="s">
        <v>126</v>
      </c>
      <c r="E38" s="300" t="s">
        <v>127</v>
      </c>
      <c r="F38" s="300" t="s">
        <v>1020</v>
      </c>
      <c r="G38" s="300" t="s">
        <v>129</v>
      </c>
      <c r="H38" s="300" t="s">
        <v>1021</v>
      </c>
      <c r="I38" s="300" t="s">
        <v>131</v>
      </c>
    </row>
    <row r="39" spans="1:9" customFormat="1" ht="20.100000000000001" customHeight="1" x14ac:dyDescent="0.2">
      <c r="A39" s="297"/>
      <c r="B39" s="298"/>
      <c r="C39" s="300" t="s">
        <v>125</v>
      </c>
      <c r="D39" s="300" t="s">
        <v>184</v>
      </c>
      <c r="E39" s="299" t="s">
        <v>194</v>
      </c>
      <c r="F39" s="300" t="s">
        <v>195</v>
      </c>
      <c r="G39" s="300" t="s">
        <v>196</v>
      </c>
      <c r="H39" s="300" t="s">
        <v>197</v>
      </c>
      <c r="I39" s="300" t="s">
        <v>196</v>
      </c>
    </row>
    <row r="40" spans="1:9" customFormat="1" ht="20.100000000000001" customHeight="1" x14ac:dyDescent="0.2">
      <c r="A40" s="293">
        <v>3</v>
      </c>
      <c r="B40" s="294" t="s">
        <v>1006</v>
      </c>
      <c r="C40" s="296" t="s">
        <v>243</v>
      </c>
      <c r="D40" s="296" t="s">
        <v>242</v>
      </c>
      <c r="E40" s="296" t="s">
        <v>242</v>
      </c>
      <c r="F40" s="296" t="s">
        <v>242</v>
      </c>
      <c r="G40" s="296" t="s">
        <v>242</v>
      </c>
      <c r="H40" s="296" t="s">
        <v>244</v>
      </c>
      <c r="I40" s="295" t="s">
        <v>245</v>
      </c>
    </row>
    <row r="41" spans="1:9" customFormat="1" ht="20.100000000000001" customHeight="1" x14ac:dyDescent="0.2">
      <c r="A41" s="293">
        <v>4</v>
      </c>
      <c r="B41" s="294" t="s">
        <v>261</v>
      </c>
      <c r="C41" s="294">
        <f>data!J59</f>
        <v>0</v>
      </c>
      <c r="D41" s="294">
        <f>data!K59</f>
        <v>0</v>
      </c>
      <c r="E41" s="294">
        <f>data!L59</f>
        <v>0</v>
      </c>
      <c r="F41" s="294">
        <f>data!M59</f>
        <v>0</v>
      </c>
      <c r="G41" s="294">
        <f>data!N59</f>
        <v>0</v>
      </c>
      <c r="H41" s="294">
        <f>data!O59</f>
        <v>2864</v>
      </c>
      <c r="I41" s="294">
        <f>data!P59</f>
        <v>364218</v>
      </c>
    </row>
    <row r="42" spans="1:9" customFormat="1" ht="20.100000000000001" customHeight="1" x14ac:dyDescent="0.2">
      <c r="A42" s="293">
        <v>5</v>
      </c>
      <c r="B42" s="294" t="s">
        <v>262</v>
      </c>
      <c r="C42" s="301">
        <f>data!J60</f>
        <v>0</v>
      </c>
      <c r="D42" s="301">
        <f>data!K60</f>
        <v>0</v>
      </c>
      <c r="E42" s="301">
        <f>data!L60</f>
        <v>0</v>
      </c>
      <c r="F42" s="301">
        <f>data!M60</f>
        <v>0</v>
      </c>
      <c r="G42" s="301">
        <f>data!N60</f>
        <v>0</v>
      </c>
      <c r="H42" s="301">
        <f>data!O60</f>
        <v>34.66213942307693</v>
      </c>
      <c r="I42" s="301">
        <f>data!P60</f>
        <v>30.054874999999999</v>
      </c>
    </row>
    <row r="43" spans="1:9" customFormat="1" ht="20.100000000000001" customHeight="1" x14ac:dyDescent="0.2">
      <c r="A43" s="293">
        <v>6</v>
      </c>
      <c r="B43" s="294" t="s">
        <v>263</v>
      </c>
      <c r="C43" s="294">
        <f>data!J61</f>
        <v>0</v>
      </c>
      <c r="D43" s="294">
        <f>data!K61</f>
        <v>0</v>
      </c>
      <c r="E43" s="294">
        <f>data!L61</f>
        <v>0</v>
      </c>
      <c r="F43" s="294">
        <f>data!M61</f>
        <v>0</v>
      </c>
      <c r="G43" s="294">
        <f>data!N61</f>
        <v>0</v>
      </c>
      <c r="H43" s="294">
        <f>data!O61</f>
        <v>5072271.6599999974</v>
      </c>
      <c r="I43" s="294">
        <f>data!P61</f>
        <v>4671830.8999999985</v>
      </c>
    </row>
    <row r="44" spans="1:9" customFormat="1" ht="20.100000000000001" customHeight="1" x14ac:dyDescent="0.2">
      <c r="A44" s="293">
        <v>7</v>
      </c>
      <c r="B44" s="294" t="s">
        <v>11</v>
      </c>
      <c r="C44" s="294">
        <f>data!J62</f>
        <v>0</v>
      </c>
      <c r="D44" s="294">
        <f>data!K62</f>
        <v>0</v>
      </c>
      <c r="E44" s="294">
        <f>data!L62</f>
        <v>0</v>
      </c>
      <c r="F44" s="294">
        <f>data!M62</f>
        <v>0</v>
      </c>
      <c r="G44" s="294">
        <f>data!N62</f>
        <v>0</v>
      </c>
      <c r="H44" s="294">
        <f>data!O62</f>
        <v>1186812</v>
      </c>
      <c r="I44" s="294">
        <f>data!P62</f>
        <v>1093485</v>
      </c>
    </row>
    <row r="45" spans="1:9" customFormat="1" ht="20.100000000000001" customHeight="1" x14ac:dyDescent="0.2">
      <c r="A45" s="293">
        <v>8</v>
      </c>
      <c r="B45" s="294" t="s">
        <v>264</v>
      </c>
      <c r="C45" s="294">
        <f>data!J63</f>
        <v>0</v>
      </c>
      <c r="D45" s="294">
        <f>data!K63</f>
        <v>0</v>
      </c>
      <c r="E45" s="294">
        <f>data!L63</f>
        <v>0</v>
      </c>
      <c r="F45" s="294">
        <f>data!M63</f>
        <v>0</v>
      </c>
      <c r="G45" s="294">
        <f>data!N63</f>
        <v>0</v>
      </c>
      <c r="H45" s="294">
        <f>data!O63</f>
        <v>1192383.69</v>
      </c>
      <c r="I45" s="294">
        <f>data!P63</f>
        <v>3589471.5600000005</v>
      </c>
    </row>
    <row r="46" spans="1:9" customFormat="1" ht="20.100000000000001" customHeight="1" x14ac:dyDescent="0.2">
      <c r="A46" s="293">
        <v>9</v>
      </c>
      <c r="B46" s="294" t="s">
        <v>265</v>
      </c>
      <c r="C46" s="294">
        <f>data!J64</f>
        <v>0</v>
      </c>
      <c r="D46" s="294">
        <f>data!K64</f>
        <v>0</v>
      </c>
      <c r="E46" s="294">
        <f>data!L64</f>
        <v>0</v>
      </c>
      <c r="F46" s="294">
        <f>data!M64</f>
        <v>0</v>
      </c>
      <c r="G46" s="294">
        <f>data!N64</f>
        <v>0</v>
      </c>
      <c r="H46" s="294">
        <f>data!O64</f>
        <v>653055.53</v>
      </c>
      <c r="I46" s="294">
        <f>data!P64</f>
        <v>8052466.5300000021</v>
      </c>
    </row>
    <row r="47" spans="1:9" customFormat="1" ht="20.100000000000001" customHeight="1" x14ac:dyDescent="0.2">
      <c r="A47" s="293">
        <v>10</v>
      </c>
      <c r="B47" s="294" t="s">
        <v>524</v>
      </c>
      <c r="C47" s="294">
        <f>data!J65</f>
        <v>0</v>
      </c>
      <c r="D47" s="294">
        <f>data!K65</f>
        <v>0</v>
      </c>
      <c r="E47" s="294">
        <f>data!L65</f>
        <v>0</v>
      </c>
      <c r="F47" s="294">
        <f>data!M65</f>
        <v>0</v>
      </c>
      <c r="G47" s="294">
        <f>data!N65</f>
        <v>0</v>
      </c>
      <c r="H47" s="294">
        <f>data!O65</f>
        <v>0</v>
      </c>
      <c r="I47" s="294">
        <f>data!P65</f>
        <v>3364.5299999999997</v>
      </c>
    </row>
    <row r="48" spans="1:9" customFormat="1" ht="20.100000000000001" customHeight="1" x14ac:dyDescent="0.2">
      <c r="A48" s="293">
        <v>11</v>
      </c>
      <c r="B48" s="294" t="s">
        <v>525</v>
      </c>
      <c r="C48" s="294">
        <f>data!J66</f>
        <v>0</v>
      </c>
      <c r="D48" s="294">
        <f>data!K66</f>
        <v>0</v>
      </c>
      <c r="E48" s="294">
        <f>data!L66</f>
        <v>0</v>
      </c>
      <c r="F48" s="294">
        <f>data!M66</f>
        <v>0</v>
      </c>
      <c r="G48" s="294">
        <f>data!N66</f>
        <v>0</v>
      </c>
      <c r="H48" s="294">
        <f>data!O66</f>
        <v>60528.92</v>
      </c>
      <c r="I48" s="294">
        <f>data!P66</f>
        <v>844316.04</v>
      </c>
    </row>
    <row r="49" spans="1:11" customFormat="1" ht="20.100000000000001" customHeight="1" x14ac:dyDescent="0.2">
      <c r="A49" s="293">
        <v>12</v>
      </c>
      <c r="B49" s="294" t="s">
        <v>16</v>
      </c>
      <c r="C49" s="294">
        <f>data!J67</f>
        <v>0</v>
      </c>
      <c r="D49" s="294">
        <f>data!K67</f>
        <v>0</v>
      </c>
      <c r="E49" s="294">
        <f>data!L67</f>
        <v>0</v>
      </c>
      <c r="F49" s="294">
        <f>data!M67</f>
        <v>0</v>
      </c>
      <c r="G49" s="294">
        <f>data!N67</f>
        <v>0</v>
      </c>
      <c r="H49" s="294">
        <f>data!O67</f>
        <v>1579242</v>
      </c>
      <c r="I49" s="294">
        <f>data!P67</f>
        <v>2312383</v>
      </c>
    </row>
    <row r="50" spans="1:11" customFormat="1" ht="20.100000000000001" customHeight="1" x14ac:dyDescent="0.2">
      <c r="A50" s="293">
        <v>13</v>
      </c>
      <c r="B50" s="294" t="s">
        <v>1007</v>
      </c>
      <c r="C50" s="294">
        <f>data!J68</f>
        <v>0</v>
      </c>
      <c r="D50" s="294">
        <f>data!K68</f>
        <v>0</v>
      </c>
      <c r="E50" s="294">
        <f>data!L68</f>
        <v>0</v>
      </c>
      <c r="F50" s="294">
        <f>data!M68</f>
        <v>0</v>
      </c>
      <c r="G50" s="294">
        <f>data!N68</f>
        <v>0</v>
      </c>
      <c r="H50" s="294">
        <f>data!O68</f>
        <v>3641.97</v>
      </c>
      <c r="I50" s="294">
        <f>data!P68</f>
        <v>443335.18</v>
      </c>
    </row>
    <row r="51" spans="1:11" customFormat="1" ht="20.100000000000001" customHeight="1" x14ac:dyDescent="0.2">
      <c r="A51" s="293">
        <v>14</v>
      </c>
      <c r="B51" s="294" t="s">
        <v>1008</v>
      </c>
      <c r="C51" s="294">
        <f>data!J69</f>
        <v>0</v>
      </c>
      <c r="D51" s="294">
        <f>data!K69</f>
        <v>0</v>
      </c>
      <c r="E51" s="294">
        <f>data!L69</f>
        <v>0</v>
      </c>
      <c r="F51" s="294">
        <f>data!M69</f>
        <v>0</v>
      </c>
      <c r="G51" s="294">
        <f>data!N69</f>
        <v>0</v>
      </c>
      <c r="H51" s="294">
        <f>data!O69</f>
        <v>780450.28999999992</v>
      </c>
      <c r="I51" s="294">
        <f>data!P69</f>
        <v>3101921.03</v>
      </c>
    </row>
    <row r="52" spans="1:11" customFormat="1" ht="20.100000000000001" customHeight="1" x14ac:dyDescent="0.2">
      <c r="A52" s="293">
        <v>15</v>
      </c>
      <c r="B52" s="294" t="s">
        <v>284</v>
      </c>
      <c r="C52" s="294">
        <f>-data!J84</f>
        <v>0</v>
      </c>
      <c r="D52" s="294">
        <f>-data!K84</f>
        <v>0</v>
      </c>
      <c r="E52" s="294">
        <f>-data!L84</f>
        <v>0</v>
      </c>
      <c r="F52" s="294">
        <f>-data!M84</f>
        <v>0</v>
      </c>
      <c r="G52" s="294">
        <f>-data!N84</f>
        <v>0</v>
      </c>
      <c r="H52" s="294">
        <f>-data!O84</f>
        <v>-23200.560000000001</v>
      </c>
      <c r="I52" s="294">
        <f>-data!P84</f>
        <v>-5200</v>
      </c>
    </row>
    <row r="53" spans="1:11" customFormat="1" ht="20.100000000000001" customHeight="1" x14ac:dyDescent="0.2">
      <c r="A53" s="293">
        <v>16</v>
      </c>
      <c r="B53" s="302" t="s">
        <v>1009</v>
      </c>
      <c r="C53" s="294">
        <f>data!J85</f>
        <v>0</v>
      </c>
      <c r="D53" s="294">
        <f>data!K85</f>
        <v>0</v>
      </c>
      <c r="E53" s="294">
        <f>data!L85</f>
        <v>0</v>
      </c>
      <c r="F53" s="294">
        <f>data!M85</f>
        <v>0</v>
      </c>
      <c r="G53" s="294">
        <f>data!N85</f>
        <v>0</v>
      </c>
      <c r="H53" s="294">
        <f>data!O85</f>
        <v>10505185.499999996</v>
      </c>
      <c r="I53" s="294">
        <f>data!P85</f>
        <v>24107373.770000003</v>
      </c>
    </row>
    <row r="54" spans="1:11" customFormat="1" ht="20.100000000000001" customHeight="1" x14ac:dyDescent="0.2">
      <c r="A54" s="293">
        <v>17</v>
      </c>
      <c r="B54" s="294" t="s">
        <v>286</v>
      </c>
      <c r="C54" s="304"/>
      <c r="D54" s="304"/>
      <c r="E54" s="304"/>
      <c r="F54" s="304"/>
      <c r="G54" s="304"/>
      <c r="H54" s="304"/>
      <c r="I54" s="304"/>
    </row>
    <row r="55" spans="1:11" customFormat="1" ht="20.100000000000001" customHeight="1" x14ac:dyDescent="0.2">
      <c r="A55" s="293">
        <v>18</v>
      </c>
      <c r="B55" s="294" t="s">
        <v>1010</v>
      </c>
      <c r="C55" s="302">
        <f>+data!M675</f>
        <v>0</v>
      </c>
      <c r="D55" s="302">
        <f>+data!M676</f>
        <v>0</v>
      </c>
      <c r="E55" s="302">
        <f>+data!M691</f>
        <v>517274</v>
      </c>
      <c r="F55" s="302">
        <f>+data!M692</f>
        <v>690068</v>
      </c>
      <c r="G55" s="302">
        <f>+data!M693</f>
        <v>5675521</v>
      </c>
      <c r="H55" s="302">
        <f>+data!M680</f>
        <v>5501285</v>
      </c>
      <c r="I55" s="302">
        <f>+data!M681</f>
        <v>9913815</v>
      </c>
    </row>
    <row r="56" spans="1:11" customFormat="1" ht="20.100000000000001" customHeight="1" x14ac:dyDescent="0.2">
      <c r="A56" s="293">
        <v>19</v>
      </c>
      <c r="B56" s="302" t="s">
        <v>1011</v>
      </c>
      <c r="C56" s="294">
        <f>data!J87</f>
        <v>0</v>
      </c>
      <c r="D56" s="294">
        <f>data!K87</f>
        <v>0</v>
      </c>
      <c r="E56" s="294">
        <f>data!L87</f>
        <v>0</v>
      </c>
      <c r="F56" s="294">
        <f>data!M87</f>
        <v>0</v>
      </c>
      <c r="G56" s="294">
        <f>data!N87</f>
        <v>0</v>
      </c>
      <c r="H56" s="294">
        <f>data!O87</f>
        <v>42013181.57</v>
      </c>
      <c r="I56" s="294">
        <f>data!P87</f>
        <v>62989140.49000001</v>
      </c>
    </row>
    <row r="57" spans="1:11" customFormat="1" ht="20.100000000000001" customHeight="1" x14ac:dyDescent="0.2">
      <c r="A57" s="293">
        <v>20</v>
      </c>
      <c r="B57" s="302" t="s">
        <v>1012</v>
      </c>
      <c r="C57" s="294">
        <f>data!J88</f>
        <v>0</v>
      </c>
      <c r="D57" s="294">
        <f>data!K88</f>
        <v>0</v>
      </c>
      <c r="E57" s="294">
        <f>data!L88</f>
        <v>0</v>
      </c>
      <c r="F57" s="294">
        <f>data!M88</f>
        <v>0</v>
      </c>
      <c r="G57" s="294">
        <f>data!N88</f>
        <v>0</v>
      </c>
      <c r="H57" s="294">
        <f>data!O88</f>
        <v>2633317.69</v>
      </c>
      <c r="I57" s="294">
        <f>data!P88</f>
        <v>140048102.89999998</v>
      </c>
    </row>
    <row r="58" spans="1:11" customFormat="1" ht="20.100000000000001" customHeight="1" x14ac:dyDescent="0.2">
      <c r="A58" s="293">
        <v>21</v>
      </c>
      <c r="B58" s="302" t="s">
        <v>1013</v>
      </c>
      <c r="C58" s="294">
        <f>data!J89</f>
        <v>0</v>
      </c>
      <c r="D58" s="294">
        <f>data!K89</f>
        <v>0</v>
      </c>
      <c r="E58" s="294">
        <f>data!L89</f>
        <v>0</v>
      </c>
      <c r="F58" s="294">
        <f>data!M89</f>
        <v>0</v>
      </c>
      <c r="G58" s="294">
        <f>data!N89</f>
        <v>0</v>
      </c>
      <c r="H58" s="294">
        <f>data!O89</f>
        <v>44646499.259999998</v>
      </c>
      <c r="I58" s="294">
        <f>data!P89</f>
        <v>203037243.38999999</v>
      </c>
    </row>
    <row r="59" spans="1:11" customFormat="1" ht="20.100000000000001" customHeight="1" x14ac:dyDescent="0.2">
      <c r="A59" s="293" t="s">
        <v>1014</v>
      </c>
      <c r="B59" s="294"/>
      <c r="C59" s="304"/>
      <c r="D59" s="304"/>
      <c r="E59" s="304"/>
      <c r="F59" s="304"/>
      <c r="G59" s="304"/>
      <c r="H59" s="304"/>
      <c r="I59" s="304"/>
    </row>
    <row r="60" spans="1:11" customFormat="1" ht="20.100000000000001" customHeight="1" x14ac:dyDescent="0.25">
      <c r="A60" s="293">
        <v>22</v>
      </c>
      <c r="B60" s="294" t="s">
        <v>1015</v>
      </c>
      <c r="C60" s="294">
        <f>data!J90</f>
        <v>0</v>
      </c>
      <c r="D60" s="294">
        <f>data!K90</f>
        <v>0</v>
      </c>
      <c r="E60" s="294">
        <f>data!L90</f>
        <v>0</v>
      </c>
      <c r="F60" s="294">
        <f>data!M90</f>
        <v>0</v>
      </c>
      <c r="G60" s="294">
        <f>data!N90</f>
        <v>0</v>
      </c>
      <c r="H60" s="294">
        <f>data!O90</f>
        <v>23723</v>
      </c>
      <c r="I60" s="294">
        <f>data!P90</f>
        <v>26529</v>
      </c>
      <c r="K60" s="305"/>
    </row>
    <row r="61" spans="1:11" customFormat="1" ht="20.100000000000001" customHeight="1" x14ac:dyDescent="0.2">
      <c r="A61" s="293">
        <v>23</v>
      </c>
      <c r="B61" s="294" t="s">
        <v>1016</v>
      </c>
      <c r="C61" s="294">
        <f>data!J91</f>
        <v>0</v>
      </c>
      <c r="D61" s="294">
        <f>data!K91</f>
        <v>0</v>
      </c>
      <c r="E61" s="294">
        <f>data!L91</f>
        <v>0</v>
      </c>
      <c r="F61" s="294">
        <f>data!M91</f>
        <v>0</v>
      </c>
      <c r="G61" s="294">
        <f>data!N91</f>
        <v>0</v>
      </c>
      <c r="H61" s="294">
        <f>data!O91</f>
        <v>9093</v>
      </c>
      <c r="I61" s="294">
        <f>data!P91</f>
        <v>62</v>
      </c>
    </row>
    <row r="62" spans="1:11" customFormat="1" ht="20.100000000000001" customHeight="1" x14ac:dyDescent="0.2">
      <c r="A62" s="293">
        <v>24</v>
      </c>
      <c r="B62" s="294" t="s">
        <v>1017</v>
      </c>
      <c r="C62" s="294">
        <f>data!J92</f>
        <v>0</v>
      </c>
      <c r="D62" s="294">
        <f>data!K92</f>
        <v>0</v>
      </c>
      <c r="E62" s="294">
        <f>data!L92</f>
        <v>0</v>
      </c>
      <c r="F62" s="294">
        <f>data!M92</f>
        <v>0</v>
      </c>
      <c r="G62" s="294">
        <f>data!N92</f>
        <v>0</v>
      </c>
      <c r="H62" s="294">
        <f>data!O92</f>
        <v>9005.4780831553617</v>
      </c>
      <c r="I62" s="294">
        <f>data!P92</f>
        <v>10070.662566624314</v>
      </c>
    </row>
    <row r="63" spans="1:11" customFormat="1" ht="20.100000000000001" customHeight="1" x14ac:dyDescent="0.2">
      <c r="A63" s="293">
        <v>25</v>
      </c>
      <c r="B63" s="294" t="s">
        <v>1018</v>
      </c>
      <c r="C63" s="294">
        <f>data!J93</f>
        <v>0</v>
      </c>
      <c r="D63" s="294">
        <f>data!K93</f>
        <v>0</v>
      </c>
      <c r="E63" s="294">
        <f>data!L93</f>
        <v>0</v>
      </c>
      <c r="F63" s="294">
        <f>data!M93</f>
        <v>0</v>
      </c>
      <c r="G63" s="294">
        <f>data!N93</f>
        <v>0</v>
      </c>
      <c r="H63" s="294">
        <f>data!O93</f>
        <v>73282.53</v>
      </c>
      <c r="I63" s="294">
        <f>data!P93</f>
        <v>32846.120000000003</v>
      </c>
    </row>
    <row r="64" spans="1:11" customFormat="1" ht="20.100000000000001" customHeight="1" x14ac:dyDescent="0.2">
      <c r="A64" s="293">
        <v>26</v>
      </c>
      <c r="B64" s="294" t="s">
        <v>294</v>
      </c>
      <c r="C64" s="301">
        <f>data!J94</f>
        <v>0</v>
      </c>
      <c r="D64" s="301">
        <f>data!K94</f>
        <v>0</v>
      </c>
      <c r="E64" s="301">
        <f>data!L94</f>
        <v>0</v>
      </c>
      <c r="F64" s="301">
        <f>data!M94</f>
        <v>0</v>
      </c>
      <c r="G64" s="301">
        <f>data!N94</f>
        <v>0</v>
      </c>
      <c r="H64" s="301">
        <f>data!O94</f>
        <v>26.54478846153846</v>
      </c>
      <c r="I64" s="301">
        <f>data!P94</f>
        <v>11.136144230769233</v>
      </c>
    </row>
    <row r="65" spans="1:9" customFormat="1" ht="20.100000000000001" customHeight="1" x14ac:dyDescent="0.2">
      <c r="A65" s="287" t="s">
        <v>1000</v>
      </c>
      <c r="B65" s="288"/>
      <c r="C65" s="288"/>
      <c r="D65" s="288"/>
      <c r="E65" s="288"/>
      <c r="F65" s="288"/>
      <c r="G65" s="288"/>
      <c r="H65" s="288"/>
      <c r="I65" s="287"/>
    </row>
    <row r="66" spans="1:9" customFormat="1" ht="20.100000000000001" customHeight="1" x14ac:dyDescent="0.2">
      <c r="D66" s="289"/>
      <c r="I66" s="290" t="s">
        <v>1022</v>
      </c>
    </row>
    <row r="67" spans="1:9" customFormat="1" ht="20.100000000000001" customHeight="1" x14ac:dyDescent="0.2">
      <c r="A67" s="289"/>
    </row>
    <row r="68" spans="1:9" customFormat="1" ht="20.100000000000001" customHeight="1" x14ac:dyDescent="0.2">
      <c r="A68" s="291" t="str">
        <f>"Hospital: "&amp;data!C98</f>
        <v>Hospital: Highline Medical Center</v>
      </c>
      <c r="G68" s="292"/>
      <c r="H68" s="291" t="str">
        <f>"FYE: "&amp;data!C96</f>
        <v>FYE: 06/30/2024</v>
      </c>
    </row>
    <row r="69" spans="1:9" customFormat="1" ht="20.100000000000001" customHeight="1" x14ac:dyDescent="0.2">
      <c r="A69" s="293">
        <v>1</v>
      </c>
      <c r="B69" s="294" t="s">
        <v>236</v>
      </c>
      <c r="C69" s="296" t="s">
        <v>50</v>
      </c>
      <c r="D69" s="296" t="s">
        <v>51</v>
      </c>
      <c r="E69" s="296" t="s">
        <v>52</v>
      </c>
      <c r="F69" s="296" t="s">
        <v>53</v>
      </c>
      <c r="G69" s="296" t="s">
        <v>54</v>
      </c>
      <c r="H69" s="296" t="s">
        <v>55</v>
      </c>
      <c r="I69" s="296" t="s">
        <v>56</v>
      </c>
    </row>
    <row r="70" spans="1:9" customFormat="1" ht="20.100000000000001" customHeight="1" x14ac:dyDescent="0.2">
      <c r="A70" s="297">
        <v>2</v>
      </c>
      <c r="B70" s="298" t="s">
        <v>1002</v>
      </c>
      <c r="C70" s="300" t="s">
        <v>132</v>
      </c>
      <c r="D70" s="300"/>
      <c r="E70" s="300" t="s">
        <v>134</v>
      </c>
      <c r="F70" s="300" t="s">
        <v>135</v>
      </c>
      <c r="G70" s="300"/>
      <c r="H70" s="300" t="s">
        <v>137</v>
      </c>
      <c r="I70" s="300" t="s">
        <v>138</v>
      </c>
    </row>
    <row r="71" spans="1:9" customFormat="1" ht="20.100000000000001" customHeight="1" x14ac:dyDescent="0.2">
      <c r="A71" s="297"/>
      <c r="B71" s="298"/>
      <c r="C71" s="300" t="s">
        <v>198</v>
      </c>
      <c r="D71" s="300" t="s">
        <v>1023</v>
      </c>
      <c r="E71" s="300" t="s">
        <v>196</v>
      </c>
      <c r="F71" s="300" t="s">
        <v>199</v>
      </c>
      <c r="G71" s="300" t="s">
        <v>136</v>
      </c>
      <c r="H71" s="300" t="s">
        <v>200</v>
      </c>
      <c r="I71" s="300" t="s">
        <v>201</v>
      </c>
    </row>
    <row r="72" spans="1:9" customFormat="1" ht="20.100000000000001" customHeight="1" x14ac:dyDescent="0.2">
      <c r="A72" s="293">
        <v>3</v>
      </c>
      <c r="B72" s="294" t="s">
        <v>1006</v>
      </c>
      <c r="C72" s="296" t="s">
        <v>1024</v>
      </c>
      <c r="D72" s="295" t="s">
        <v>1025</v>
      </c>
      <c r="E72" s="306"/>
      <c r="F72" s="306"/>
      <c r="G72" s="295" t="s">
        <v>1026</v>
      </c>
      <c r="H72" s="295" t="s">
        <v>1026</v>
      </c>
      <c r="I72" s="296" t="s">
        <v>250</v>
      </c>
    </row>
    <row r="73" spans="1:9" customFormat="1" ht="20.100000000000001" customHeight="1" x14ac:dyDescent="0.2">
      <c r="A73" s="293">
        <v>4</v>
      </c>
      <c r="B73" s="294" t="s">
        <v>261</v>
      </c>
      <c r="C73" s="294">
        <f>data!Q59</f>
        <v>522675</v>
      </c>
      <c r="D73" s="302">
        <f>data!R59</f>
        <v>0</v>
      </c>
      <c r="E73" s="306"/>
      <c r="F73" s="306"/>
      <c r="G73" s="294">
        <f>data!U59</f>
        <v>446225</v>
      </c>
      <c r="H73" s="294">
        <f>data!V59</f>
        <v>18419</v>
      </c>
      <c r="I73" s="294">
        <f>data!W59</f>
        <v>2819.89</v>
      </c>
    </row>
    <row r="74" spans="1:9" customFormat="1" ht="20.100000000000001" customHeight="1" x14ac:dyDescent="0.2">
      <c r="A74" s="293">
        <v>5</v>
      </c>
      <c r="B74" s="294" t="s">
        <v>262</v>
      </c>
      <c r="C74" s="301">
        <f>data!Q60</f>
        <v>7.1851201923076919</v>
      </c>
      <c r="D74" s="301">
        <f>data!R60</f>
        <v>0</v>
      </c>
      <c r="E74" s="301">
        <f>data!S60</f>
        <v>12.624620192307694</v>
      </c>
      <c r="F74" s="301">
        <f>data!T60</f>
        <v>0.30739903846153843</v>
      </c>
      <c r="G74" s="301">
        <f>data!U60</f>
        <v>27.957134615384621</v>
      </c>
      <c r="H74" s="301">
        <f>data!V60</f>
        <v>4.5005528846153853</v>
      </c>
      <c r="I74" s="301">
        <f>data!W60</f>
        <v>5.1718365384615383</v>
      </c>
    </row>
    <row r="75" spans="1:9" customFormat="1" ht="20.100000000000001" customHeight="1" x14ac:dyDescent="0.2">
      <c r="A75" s="293">
        <v>6</v>
      </c>
      <c r="B75" s="294" t="s">
        <v>263</v>
      </c>
      <c r="C75" s="294">
        <f>data!Q61</f>
        <v>1457061.3599999999</v>
      </c>
      <c r="D75" s="294">
        <f>data!R61</f>
        <v>0</v>
      </c>
      <c r="E75" s="294">
        <f>data!S61</f>
        <v>754998.1100000001</v>
      </c>
      <c r="F75" s="294">
        <f>data!T61</f>
        <v>62809.06</v>
      </c>
      <c r="G75" s="294">
        <f>data!U61</f>
        <v>2677352.5400000005</v>
      </c>
      <c r="H75" s="294">
        <f>data!V61</f>
        <v>510895.58</v>
      </c>
      <c r="I75" s="294">
        <f>data!W61</f>
        <v>793263.75</v>
      </c>
    </row>
    <row r="76" spans="1:9" customFormat="1" ht="20.100000000000001" customHeight="1" x14ac:dyDescent="0.2">
      <c r="A76" s="293">
        <v>7</v>
      </c>
      <c r="B76" s="294" t="s">
        <v>11</v>
      </c>
      <c r="C76" s="294">
        <f>data!Q62</f>
        <v>340092</v>
      </c>
      <c r="D76" s="294">
        <f>data!R62</f>
        <v>0</v>
      </c>
      <c r="E76" s="294">
        <f>data!S62</f>
        <v>176224</v>
      </c>
      <c r="F76" s="294">
        <f>data!T62</f>
        <v>14660</v>
      </c>
      <c r="G76" s="294">
        <f>data!U62</f>
        <v>625823</v>
      </c>
      <c r="H76" s="294">
        <f>data!V62</f>
        <v>119248</v>
      </c>
      <c r="I76" s="294">
        <f>data!W62</f>
        <v>185155</v>
      </c>
    </row>
    <row r="77" spans="1:9" customFormat="1" ht="20.100000000000001" customHeight="1" x14ac:dyDescent="0.2">
      <c r="A77" s="293">
        <v>8</v>
      </c>
      <c r="B77" s="294" t="s">
        <v>264</v>
      </c>
      <c r="C77" s="294">
        <f>data!Q63</f>
        <v>0</v>
      </c>
      <c r="D77" s="294">
        <f>data!R63</f>
        <v>0</v>
      </c>
      <c r="E77" s="294">
        <f>data!S63</f>
        <v>0</v>
      </c>
      <c r="F77" s="294">
        <f>data!T63</f>
        <v>0</v>
      </c>
      <c r="G77" s="294">
        <f>data!U63</f>
        <v>45053.58</v>
      </c>
      <c r="H77" s="294">
        <f>data!V63</f>
        <v>0</v>
      </c>
      <c r="I77" s="294">
        <f>data!W63</f>
        <v>0</v>
      </c>
    </row>
    <row r="78" spans="1:9" customFormat="1" ht="20.100000000000001" customHeight="1" x14ac:dyDescent="0.2">
      <c r="A78" s="293">
        <v>9</v>
      </c>
      <c r="B78" s="294" t="s">
        <v>265</v>
      </c>
      <c r="C78" s="294">
        <f>data!Q64</f>
        <v>166648.10000000006</v>
      </c>
      <c r="D78" s="294">
        <f>data!R64</f>
        <v>0</v>
      </c>
      <c r="E78" s="294">
        <f>data!S64</f>
        <v>123618.86999999998</v>
      </c>
      <c r="F78" s="294">
        <f>data!T64</f>
        <v>0</v>
      </c>
      <c r="G78" s="294">
        <f>data!U64</f>
        <v>1513166.8400000003</v>
      </c>
      <c r="H78" s="294">
        <f>data!V64</f>
        <v>46023.6</v>
      </c>
      <c r="I78" s="294">
        <f>data!W64</f>
        <v>29085.229999999996</v>
      </c>
    </row>
    <row r="79" spans="1:9" customFormat="1" ht="20.100000000000001" customHeight="1" x14ac:dyDescent="0.2">
      <c r="A79" s="293">
        <v>10</v>
      </c>
      <c r="B79" s="294" t="s">
        <v>524</v>
      </c>
      <c r="C79" s="294">
        <f>data!Q65</f>
        <v>0</v>
      </c>
      <c r="D79" s="294">
        <f>data!R65</f>
        <v>0</v>
      </c>
      <c r="E79" s="294">
        <f>data!S65</f>
        <v>0</v>
      </c>
      <c r="F79" s="294">
        <f>data!T65</f>
        <v>0</v>
      </c>
      <c r="G79" s="294">
        <f>data!U65</f>
        <v>105.68</v>
      </c>
      <c r="H79" s="294">
        <f>data!V65</f>
        <v>0</v>
      </c>
      <c r="I79" s="294">
        <f>data!W65</f>
        <v>8874.27</v>
      </c>
    </row>
    <row r="80" spans="1:9" customFormat="1" ht="20.100000000000001" customHeight="1" x14ac:dyDescent="0.2">
      <c r="A80" s="293">
        <v>11</v>
      </c>
      <c r="B80" s="294" t="s">
        <v>525</v>
      </c>
      <c r="C80" s="294">
        <f>data!Q66</f>
        <v>1015.6999999999999</v>
      </c>
      <c r="D80" s="294">
        <f>data!R66</f>
        <v>0</v>
      </c>
      <c r="E80" s="294">
        <f>data!S66</f>
        <v>16776.689999999999</v>
      </c>
      <c r="F80" s="294">
        <f>data!T66</f>
        <v>336051.75</v>
      </c>
      <c r="G80" s="294">
        <f>data!U66</f>
        <v>335298.62</v>
      </c>
      <c r="H80" s="294">
        <f>data!V66</f>
        <v>30029.1</v>
      </c>
      <c r="I80" s="294">
        <f>data!W66</f>
        <v>36755.949999999997</v>
      </c>
    </row>
    <row r="81" spans="1:9" customFormat="1" ht="20.100000000000001" customHeight="1" x14ac:dyDescent="0.2">
      <c r="A81" s="293">
        <v>12</v>
      </c>
      <c r="B81" s="294" t="s">
        <v>16</v>
      </c>
      <c r="C81" s="294">
        <f>data!Q67</f>
        <v>85337</v>
      </c>
      <c r="D81" s="294">
        <f>data!R67</f>
        <v>0</v>
      </c>
      <c r="E81" s="294">
        <f>data!S67</f>
        <v>0</v>
      </c>
      <c r="F81" s="294">
        <f>data!T67</f>
        <v>4746</v>
      </c>
      <c r="G81" s="294">
        <f>data!U67</f>
        <v>324290</v>
      </c>
      <c r="H81" s="294">
        <f>data!V67</f>
        <v>8667</v>
      </c>
      <c r="I81" s="294">
        <f>data!W67</f>
        <v>142424</v>
      </c>
    </row>
    <row r="82" spans="1:9" customFormat="1" ht="20.100000000000001" customHeight="1" x14ac:dyDescent="0.2">
      <c r="A82" s="293">
        <v>13</v>
      </c>
      <c r="B82" s="294" t="s">
        <v>1007</v>
      </c>
      <c r="C82" s="294">
        <f>data!Q68</f>
        <v>4018.6899999999996</v>
      </c>
      <c r="D82" s="294">
        <f>data!R68</f>
        <v>0</v>
      </c>
      <c r="E82" s="294">
        <f>data!S68</f>
        <v>2659.17</v>
      </c>
      <c r="F82" s="294">
        <f>data!T68</f>
        <v>0</v>
      </c>
      <c r="G82" s="294">
        <f>data!U68</f>
        <v>62873.45</v>
      </c>
      <c r="H82" s="294">
        <f>data!V68</f>
        <v>2072.9500000000003</v>
      </c>
      <c r="I82" s="294">
        <f>data!W68</f>
        <v>193114.86</v>
      </c>
    </row>
    <row r="83" spans="1:9" customFormat="1" ht="20.100000000000001" customHeight="1" x14ac:dyDescent="0.2">
      <c r="A83" s="293">
        <v>14</v>
      </c>
      <c r="B83" s="294" t="s">
        <v>1008</v>
      </c>
      <c r="C83" s="294">
        <f>data!Q69</f>
        <v>86058.449999999983</v>
      </c>
      <c r="D83" s="294">
        <f>data!R69</f>
        <v>0</v>
      </c>
      <c r="E83" s="294">
        <f>data!S69</f>
        <v>2569.88</v>
      </c>
      <c r="F83" s="294">
        <f>data!T69</f>
        <v>0</v>
      </c>
      <c r="G83" s="294">
        <f>data!U69</f>
        <v>1686539.29</v>
      </c>
      <c r="H83" s="294">
        <f>data!V69</f>
        <v>1152.47</v>
      </c>
      <c r="I83" s="294">
        <f>data!W69</f>
        <v>17629.29</v>
      </c>
    </row>
    <row r="84" spans="1:9" customFormat="1" ht="20.100000000000001" customHeight="1" x14ac:dyDescent="0.2">
      <c r="A84" s="293">
        <v>15</v>
      </c>
      <c r="B84" s="294" t="s">
        <v>284</v>
      </c>
      <c r="C84" s="294">
        <f>-data!Q84</f>
        <v>0</v>
      </c>
      <c r="D84" s="294">
        <f>-data!R84</f>
        <v>0</v>
      </c>
      <c r="E84" s="294">
        <f>-data!S84</f>
        <v>-2032.4</v>
      </c>
      <c r="F84" s="294">
        <f>-data!T84</f>
        <v>0</v>
      </c>
      <c r="G84" s="294">
        <f>-data!U84</f>
        <v>-13900.65</v>
      </c>
      <c r="H84" s="294">
        <f>-data!V84</f>
        <v>0</v>
      </c>
      <c r="I84" s="294">
        <f>-data!W84</f>
        <v>0</v>
      </c>
    </row>
    <row r="85" spans="1:9" customFormat="1" ht="20.100000000000001" customHeight="1" x14ac:dyDescent="0.2">
      <c r="A85" s="293">
        <v>16</v>
      </c>
      <c r="B85" s="302" t="s">
        <v>1009</v>
      </c>
      <c r="C85" s="294">
        <f>data!Q85</f>
        <v>2140231.2999999998</v>
      </c>
      <c r="D85" s="294">
        <f>data!R85</f>
        <v>0</v>
      </c>
      <c r="E85" s="294">
        <f>data!S85</f>
        <v>1074814.3199999998</v>
      </c>
      <c r="F85" s="294">
        <f>data!T85</f>
        <v>418266.81</v>
      </c>
      <c r="G85" s="294">
        <f>data!U85</f>
        <v>7256602.3500000006</v>
      </c>
      <c r="H85" s="294">
        <f>data!V85</f>
        <v>718088.7</v>
      </c>
      <c r="I85" s="294">
        <f>data!W85</f>
        <v>1406302.35</v>
      </c>
    </row>
    <row r="86" spans="1:9" customFormat="1" ht="20.100000000000001" customHeight="1" x14ac:dyDescent="0.2">
      <c r="A86" s="293">
        <v>17</v>
      </c>
      <c r="B86" s="294" t="s">
        <v>286</v>
      </c>
      <c r="C86" s="304"/>
      <c r="D86" s="304"/>
      <c r="E86" s="304"/>
      <c r="F86" s="304"/>
      <c r="G86" s="304"/>
      <c r="H86" s="304"/>
      <c r="I86" s="304"/>
    </row>
    <row r="87" spans="1:9" customFormat="1" ht="20.100000000000001" customHeight="1" x14ac:dyDescent="0.2">
      <c r="A87" s="293">
        <v>18</v>
      </c>
      <c r="B87" s="294" t="s">
        <v>1010</v>
      </c>
      <c r="C87" s="302">
        <f>+data!M682</f>
        <v>953084</v>
      </c>
      <c r="D87" s="302">
        <f>+data!M683</f>
        <v>0</v>
      </c>
      <c r="E87" s="302">
        <f>+data!M684</f>
        <v>182455</v>
      </c>
      <c r="F87" s="302">
        <f>+data!M685</f>
        <v>90189</v>
      </c>
      <c r="G87" s="302">
        <f>+data!M686</f>
        <v>3050054</v>
      </c>
      <c r="H87" s="302">
        <f>+data!M687</f>
        <v>385643</v>
      </c>
      <c r="I87" s="302">
        <f>+data!M688</f>
        <v>496106</v>
      </c>
    </row>
    <row r="88" spans="1:9" customFormat="1" ht="20.100000000000001" customHeight="1" x14ac:dyDescent="0.2">
      <c r="A88" s="293">
        <v>19</v>
      </c>
      <c r="B88" s="302" t="s">
        <v>1011</v>
      </c>
      <c r="C88" s="294">
        <f>data!Q87</f>
        <v>2770903.57</v>
      </c>
      <c r="D88" s="294">
        <f>data!R87</f>
        <v>0</v>
      </c>
      <c r="E88" s="294">
        <f>data!S87</f>
        <v>0</v>
      </c>
      <c r="F88" s="294">
        <f>data!T87</f>
        <v>1722644.7599999998</v>
      </c>
      <c r="G88" s="294">
        <f>data!U87</f>
        <v>39232181.459999993</v>
      </c>
      <c r="H88" s="294">
        <f>data!V87</f>
        <v>8799923.9900000002</v>
      </c>
      <c r="I88" s="294">
        <f>data!W87</f>
        <v>4961718.5199999996</v>
      </c>
    </row>
    <row r="89" spans="1:9" customFormat="1" ht="20.100000000000001" customHeight="1" x14ac:dyDescent="0.2">
      <c r="A89" s="293">
        <v>20</v>
      </c>
      <c r="B89" s="302" t="s">
        <v>1012</v>
      </c>
      <c r="C89" s="294">
        <f>data!Q88</f>
        <v>11145761.520000001</v>
      </c>
      <c r="D89" s="294">
        <f>data!R88</f>
        <v>0</v>
      </c>
      <c r="E89" s="294">
        <f>data!S88</f>
        <v>0</v>
      </c>
      <c r="F89" s="294">
        <f>data!T88</f>
        <v>91182.19</v>
      </c>
      <c r="G89" s="294">
        <f>data!U88</f>
        <v>31886674.780000001</v>
      </c>
      <c r="H89" s="294">
        <f>data!V88</f>
        <v>8527850.2300000004</v>
      </c>
      <c r="I89" s="294">
        <f>data!W88</f>
        <v>14973771.269999998</v>
      </c>
    </row>
    <row r="90" spans="1:9" customFormat="1" ht="20.100000000000001" customHeight="1" x14ac:dyDescent="0.2">
      <c r="A90" s="293">
        <v>21</v>
      </c>
      <c r="B90" s="302" t="s">
        <v>1013</v>
      </c>
      <c r="C90" s="294">
        <f>data!Q89</f>
        <v>13916665.090000002</v>
      </c>
      <c r="D90" s="294">
        <f>data!R89</f>
        <v>0</v>
      </c>
      <c r="E90" s="294">
        <f>data!S89</f>
        <v>0</v>
      </c>
      <c r="F90" s="294">
        <f>data!T89</f>
        <v>1813826.9499999997</v>
      </c>
      <c r="G90" s="294">
        <f>data!U89</f>
        <v>71118856.239999995</v>
      </c>
      <c r="H90" s="294">
        <f>data!V89</f>
        <v>17327774.219999999</v>
      </c>
      <c r="I90" s="294">
        <f>data!W89</f>
        <v>19935489.789999999</v>
      </c>
    </row>
    <row r="91" spans="1:9" customFormat="1" ht="20.100000000000001" customHeight="1" x14ac:dyDescent="0.2">
      <c r="A91" s="293" t="s">
        <v>1014</v>
      </c>
      <c r="B91" s="294"/>
      <c r="C91" s="304"/>
      <c r="D91" s="304"/>
      <c r="E91" s="304"/>
      <c r="F91" s="304"/>
      <c r="G91" s="304"/>
      <c r="H91" s="304"/>
      <c r="I91" s="304"/>
    </row>
    <row r="92" spans="1:9" customFormat="1" ht="20.100000000000001" customHeight="1" x14ac:dyDescent="0.2">
      <c r="A92" s="293">
        <v>22</v>
      </c>
      <c r="B92" s="294" t="s">
        <v>1015</v>
      </c>
      <c r="C92" s="294">
        <f>data!Q90</f>
        <v>2295</v>
      </c>
      <c r="D92" s="294">
        <f>data!R90</f>
        <v>0</v>
      </c>
      <c r="E92" s="294">
        <f>data!S90</f>
        <v>0</v>
      </c>
      <c r="F92" s="294">
        <f>data!T90</f>
        <v>0</v>
      </c>
      <c r="G92" s="294">
        <f>data!U90</f>
        <v>8756</v>
      </c>
      <c r="H92" s="294">
        <f>data!V90</f>
        <v>0</v>
      </c>
      <c r="I92" s="294">
        <f>data!W90</f>
        <v>0</v>
      </c>
    </row>
    <row r="93" spans="1:9" customFormat="1" ht="20.100000000000001" customHeight="1" x14ac:dyDescent="0.2">
      <c r="A93" s="293">
        <v>23</v>
      </c>
      <c r="B93" s="294" t="s">
        <v>1016</v>
      </c>
      <c r="C93" s="294">
        <f>data!Q91</f>
        <v>0</v>
      </c>
      <c r="D93" s="294">
        <f>data!R91</f>
        <v>0</v>
      </c>
      <c r="E93" s="294">
        <f>data!S91</f>
        <v>0</v>
      </c>
      <c r="F93" s="294">
        <f>data!T91</f>
        <v>0</v>
      </c>
      <c r="G93" s="294">
        <f>data!U91</f>
        <v>0</v>
      </c>
      <c r="H93" s="294">
        <f>data!V91</f>
        <v>0</v>
      </c>
      <c r="I93" s="294">
        <f>data!W91</f>
        <v>0</v>
      </c>
    </row>
    <row r="94" spans="1:9" customFormat="1" ht="20.100000000000001" customHeight="1" x14ac:dyDescent="0.2">
      <c r="A94" s="293">
        <v>24</v>
      </c>
      <c r="B94" s="294" t="s">
        <v>1017</v>
      </c>
      <c r="C94" s="294">
        <f>data!Q92</f>
        <v>871.20398772674434</v>
      </c>
      <c r="D94" s="294">
        <f>data!R92</f>
        <v>0</v>
      </c>
      <c r="E94" s="294">
        <f>data!S92</f>
        <v>0</v>
      </c>
      <c r="F94" s="294">
        <f>data!T92</f>
        <v>0</v>
      </c>
      <c r="G94" s="294">
        <f>data!U92</f>
        <v>3323.861488686437</v>
      </c>
      <c r="H94" s="294">
        <f>data!V92</f>
        <v>0</v>
      </c>
      <c r="I94" s="294">
        <f>data!W92</f>
        <v>0</v>
      </c>
    </row>
    <row r="95" spans="1:9" customFormat="1" ht="20.100000000000001" customHeight="1" x14ac:dyDescent="0.2">
      <c r="A95" s="293">
        <v>25</v>
      </c>
      <c r="B95" s="294" t="s">
        <v>1018</v>
      </c>
      <c r="C95" s="294">
        <f>data!Q93</f>
        <v>16722.36</v>
      </c>
      <c r="D95" s="294">
        <f>data!R93</f>
        <v>0</v>
      </c>
      <c r="E95" s="294">
        <f>data!S93</f>
        <v>0</v>
      </c>
      <c r="F95" s="294">
        <f>data!T93</f>
        <v>0</v>
      </c>
      <c r="G95" s="294">
        <f>data!U93</f>
        <v>10.4</v>
      </c>
      <c r="H95" s="294">
        <f>data!V93</f>
        <v>0</v>
      </c>
      <c r="I95" s="294">
        <f>data!W93</f>
        <v>17678.11</v>
      </c>
    </row>
    <row r="96" spans="1:9" customFormat="1" ht="20.100000000000001" customHeight="1" x14ac:dyDescent="0.2">
      <c r="A96" s="293">
        <v>26</v>
      </c>
      <c r="B96" s="294" t="s">
        <v>294</v>
      </c>
      <c r="C96" s="301">
        <f>data!Q94</f>
        <v>7.1851201923076919</v>
      </c>
      <c r="D96" s="301">
        <f>data!R94</f>
        <v>0</v>
      </c>
      <c r="E96" s="301">
        <f>data!S94</f>
        <v>0</v>
      </c>
      <c r="F96" s="301">
        <f>data!T94</f>
        <v>0.30739903846153843</v>
      </c>
      <c r="G96" s="301">
        <f>data!U94</f>
        <v>0</v>
      </c>
      <c r="H96" s="301">
        <f>data!V94</f>
        <v>0.62278365384615386</v>
      </c>
      <c r="I96" s="301">
        <f>data!W94</f>
        <v>4.807692307692308E-4</v>
      </c>
    </row>
    <row r="97" spans="1:9" customFormat="1" ht="20.100000000000001" customHeight="1" x14ac:dyDescent="0.2">
      <c r="A97" s="287" t="s">
        <v>1000</v>
      </c>
      <c r="B97" s="288"/>
      <c r="C97" s="288"/>
      <c r="D97" s="288"/>
      <c r="E97" s="288"/>
      <c r="F97" s="288"/>
      <c r="G97" s="288"/>
      <c r="H97" s="288"/>
      <c r="I97" s="287"/>
    </row>
    <row r="98" spans="1:9" customFormat="1" ht="20.100000000000001" customHeight="1" x14ac:dyDescent="0.2">
      <c r="D98" s="289"/>
      <c r="I98" s="290" t="s">
        <v>1027</v>
      </c>
    </row>
    <row r="99" spans="1:9" customFormat="1" ht="20.100000000000001" customHeight="1" x14ac:dyDescent="0.2">
      <c r="A99" s="289"/>
    </row>
    <row r="100" spans="1:9" customFormat="1" ht="20.100000000000001" customHeight="1" x14ac:dyDescent="0.2">
      <c r="A100" s="291" t="str">
        <f>"Hospital: "&amp;data!C98</f>
        <v>Hospital: Highline Medical Center</v>
      </c>
      <c r="G100" s="292"/>
      <c r="H100" s="291" t="str">
        <f>"FYE: "&amp;data!C96</f>
        <v>FYE: 06/30/2024</v>
      </c>
    </row>
    <row r="101" spans="1:9" customFormat="1" ht="20.100000000000001" customHeight="1" x14ac:dyDescent="0.2">
      <c r="A101" s="293">
        <v>1</v>
      </c>
      <c r="B101" s="294" t="s">
        <v>236</v>
      </c>
      <c r="C101" s="296" t="s">
        <v>57</v>
      </c>
      <c r="D101" s="296" t="s">
        <v>58</v>
      </c>
      <c r="E101" s="296" t="s">
        <v>59</v>
      </c>
      <c r="F101" s="296" t="s">
        <v>60</v>
      </c>
      <c r="G101" s="296" t="s">
        <v>61</v>
      </c>
      <c r="H101" s="296" t="s">
        <v>62</v>
      </c>
      <c r="I101" s="296" t="s">
        <v>63</v>
      </c>
    </row>
    <row r="102" spans="1:9" customFormat="1" ht="20.100000000000001" customHeight="1" x14ac:dyDescent="0.2">
      <c r="A102" s="297">
        <v>2</v>
      </c>
      <c r="B102" s="298" t="s">
        <v>1002</v>
      </c>
      <c r="C102" s="300" t="s">
        <v>1028</v>
      </c>
      <c r="D102" s="300" t="s">
        <v>1029</v>
      </c>
      <c r="E102" s="300" t="s">
        <v>1029</v>
      </c>
      <c r="F102" s="300" t="s">
        <v>141</v>
      </c>
      <c r="G102" s="300"/>
      <c r="H102" s="300" t="s">
        <v>143</v>
      </c>
      <c r="I102" s="300"/>
    </row>
    <row r="103" spans="1:9" customFormat="1" ht="20.100000000000001" customHeight="1" x14ac:dyDescent="0.2">
      <c r="A103" s="297"/>
      <c r="B103" s="298"/>
      <c r="C103" s="300" t="s">
        <v>202</v>
      </c>
      <c r="D103" s="300" t="s">
        <v>203</v>
      </c>
      <c r="E103" s="300" t="s">
        <v>204</v>
      </c>
      <c r="F103" s="300" t="s">
        <v>205</v>
      </c>
      <c r="G103" s="300" t="s">
        <v>142</v>
      </c>
      <c r="H103" s="300" t="s">
        <v>199</v>
      </c>
      <c r="I103" s="300" t="s">
        <v>144</v>
      </c>
    </row>
    <row r="104" spans="1:9" customFormat="1" ht="20.100000000000001" customHeight="1" x14ac:dyDescent="0.2">
      <c r="A104" s="293">
        <v>3</v>
      </c>
      <c r="B104" s="294" t="s">
        <v>1006</v>
      </c>
      <c r="C104" s="295" t="s">
        <v>251</v>
      </c>
      <c r="D104" s="296" t="s">
        <v>1030</v>
      </c>
      <c r="E104" s="296" t="s">
        <v>1030</v>
      </c>
      <c r="F104" s="296" t="s">
        <v>1030</v>
      </c>
      <c r="G104" s="306"/>
      <c r="H104" s="296" t="s">
        <v>253</v>
      </c>
      <c r="I104" s="296" t="s">
        <v>254</v>
      </c>
    </row>
    <row r="105" spans="1:9" customFormat="1" ht="20.100000000000001" customHeight="1" x14ac:dyDescent="0.2">
      <c r="A105" s="293">
        <v>4</v>
      </c>
      <c r="B105" s="294" t="s">
        <v>261</v>
      </c>
      <c r="C105" s="294">
        <f>data!X59</f>
        <v>21393.64</v>
      </c>
      <c r="D105" s="294">
        <f>data!Y59</f>
        <v>20399.38</v>
      </c>
      <c r="E105" s="294">
        <f>data!Z59</f>
        <v>203256</v>
      </c>
      <c r="F105" s="294">
        <f>data!AA59</f>
        <v>2723.6</v>
      </c>
      <c r="G105" s="306"/>
      <c r="H105" s="294">
        <f>data!AC59</f>
        <v>63358.59</v>
      </c>
      <c r="I105" s="294">
        <f>data!AD59</f>
        <v>820</v>
      </c>
    </row>
    <row r="106" spans="1:9" customFormat="1" ht="20.100000000000001" customHeight="1" x14ac:dyDescent="0.2">
      <c r="A106" s="293">
        <v>5</v>
      </c>
      <c r="B106" s="294" t="s">
        <v>262</v>
      </c>
      <c r="C106" s="301">
        <f>data!X60</f>
        <v>5.5897932692307695</v>
      </c>
      <c r="D106" s="301">
        <f>data!Y60</f>
        <v>23.403591346153846</v>
      </c>
      <c r="E106" s="301">
        <f>data!Z60</f>
        <v>3.6205288461538463</v>
      </c>
      <c r="F106" s="301">
        <f>data!AA60</f>
        <v>2.6626778846153845</v>
      </c>
      <c r="G106" s="301">
        <f>data!AB60</f>
        <v>29.404552884615384</v>
      </c>
      <c r="H106" s="301">
        <f>data!AC60</f>
        <v>14.655259615384617</v>
      </c>
      <c r="I106" s="301">
        <f>data!AD60</f>
        <v>0</v>
      </c>
    </row>
    <row r="107" spans="1:9" customFormat="1" ht="20.100000000000001" customHeight="1" x14ac:dyDescent="0.2">
      <c r="A107" s="293">
        <v>6</v>
      </c>
      <c r="B107" s="294" t="s">
        <v>263</v>
      </c>
      <c r="C107" s="294">
        <f>data!X61</f>
        <v>765033.08000000007</v>
      </c>
      <c r="D107" s="294">
        <f>data!Y61</f>
        <v>2600496.6099999994</v>
      </c>
      <c r="E107" s="294">
        <f>data!Z61</f>
        <v>501054.53999999992</v>
      </c>
      <c r="F107" s="294">
        <f>data!AA61</f>
        <v>370191.99999999988</v>
      </c>
      <c r="G107" s="294">
        <f>data!AB61</f>
        <v>3962495.6100000008</v>
      </c>
      <c r="H107" s="294">
        <f>data!AC61</f>
        <v>1798196.53</v>
      </c>
      <c r="I107" s="294">
        <f>data!AD61</f>
        <v>0</v>
      </c>
    </row>
    <row r="108" spans="1:9" customFormat="1" ht="20.100000000000001" customHeight="1" x14ac:dyDescent="0.2">
      <c r="A108" s="293">
        <v>7</v>
      </c>
      <c r="B108" s="294" t="s">
        <v>11</v>
      </c>
      <c r="C108" s="294">
        <f>data!X62</f>
        <v>178566</v>
      </c>
      <c r="D108" s="294">
        <f>data!Y62</f>
        <v>609616</v>
      </c>
      <c r="E108" s="294">
        <f>data!Z62</f>
        <v>116951</v>
      </c>
      <c r="F108" s="294">
        <f>data!AA62</f>
        <v>86406</v>
      </c>
      <c r="G108" s="294">
        <f>data!AB62</f>
        <v>925038</v>
      </c>
      <c r="H108" s="294">
        <f>data!AC62</f>
        <v>420217</v>
      </c>
      <c r="I108" s="294">
        <f>data!AD62</f>
        <v>0</v>
      </c>
    </row>
    <row r="109" spans="1:9" customFormat="1" ht="20.100000000000001" customHeight="1" x14ac:dyDescent="0.2">
      <c r="A109" s="293">
        <v>8</v>
      </c>
      <c r="B109" s="294" t="s">
        <v>264</v>
      </c>
      <c r="C109" s="294">
        <f>data!X63</f>
        <v>0</v>
      </c>
      <c r="D109" s="294">
        <f>data!Y63</f>
        <v>30943.75</v>
      </c>
      <c r="E109" s="294">
        <f>data!Z63</f>
        <v>0</v>
      </c>
      <c r="F109" s="294">
        <f>data!AA63</f>
        <v>0</v>
      </c>
      <c r="G109" s="294">
        <f>data!AB63</f>
        <v>0</v>
      </c>
      <c r="H109" s="294">
        <f>data!AC63</f>
        <v>21908.33</v>
      </c>
      <c r="I109" s="294">
        <f>data!AD63</f>
        <v>0</v>
      </c>
    </row>
    <row r="110" spans="1:9" customFormat="1" ht="20.100000000000001" customHeight="1" x14ac:dyDescent="0.2">
      <c r="A110" s="293">
        <v>9</v>
      </c>
      <c r="B110" s="294" t="s">
        <v>265</v>
      </c>
      <c r="C110" s="294">
        <f>data!X64</f>
        <v>208083.87999999998</v>
      </c>
      <c r="D110" s="294">
        <f>data!Y64</f>
        <v>49339.33</v>
      </c>
      <c r="E110" s="294">
        <f>data!Z64</f>
        <v>14595.670000000002</v>
      </c>
      <c r="F110" s="294">
        <f>data!AA64</f>
        <v>247446.02000000002</v>
      </c>
      <c r="G110" s="294">
        <f>data!AB64</f>
        <v>9531232.0600000005</v>
      </c>
      <c r="H110" s="294">
        <f>data!AC64</f>
        <v>475875.81999999995</v>
      </c>
      <c r="I110" s="294">
        <f>data!AD64</f>
        <v>7071.1399999999994</v>
      </c>
    </row>
    <row r="111" spans="1:9" customFormat="1" ht="20.100000000000001" customHeight="1" x14ac:dyDescent="0.2">
      <c r="A111" s="293">
        <v>10</v>
      </c>
      <c r="B111" s="294" t="s">
        <v>524</v>
      </c>
      <c r="C111" s="294">
        <f>data!X65</f>
        <v>0</v>
      </c>
      <c r="D111" s="294">
        <f>data!Y65</f>
        <v>9252.27</v>
      </c>
      <c r="E111" s="294">
        <f>data!Z65</f>
        <v>886.07999999999993</v>
      </c>
      <c r="F111" s="294">
        <f>data!AA65</f>
        <v>0</v>
      </c>
      <c r="G111" s="294">
        <f>data!AB65</f>
        <v>211.36</v>
      </c>
      <c r="H111" s="294">
        <f>data!AC65</f>
        <v>211.36</v>
      </c>
      <c r="I111" s="294">
        <f>data!AD65</f>
        <v>0</v>
      </c>
    </row>
    <row r="112" spans="1:9" customFormat="1" ht="20.100000000000001" customHeight="1" x14ac:dyDescent="0.2">
      <c r="A112" s="293">
        <v>11</v>
      </c>
      <c r="B112" s="294" t="s">
        <v>525</v>
      </c>
      <c r="C112" s="294">
        <f>data!X66</f>
        <v>38026.06</v>
      </c>
      <c r="D112" s="294">
        <f>data!Y66</f>
        <v>1453079.6900000002</v>
      </c>
      <c r="E112" s="294">
        <f>data!Z66</f>
        <v>769650.21</v>
      </c>
      <c r="F112" s="294">
        <f>data!AA66</f>
        <v>354518.08000000007</v>
      </c>
      <c r="G112" s="294">
        <f>data!AB66</f>
        <v>362110.14</v>
      </c>
      <c r="H112" s="294">
        <f>data!AC66</f>
        <v>53759.099999999991</v>
      </c>
      <c r="I112" s="294">
        <f>data!AD66</f>
        <v>583900.81999999995</v>
      </c>
    </row>
    <row r="113" spans="1:9" customFormat="1" ht="20.100000000000001" customHeight="1" x14ac:dyDescent="0.2">
      <c r="A113" s="293">
        <v>12</v>
      </c>
      <c r="B113" s="294" t="s">
        <v>16</v>
      </c>
      <c r="C113" s="294">
        <f>data!X67</f>
        <v>192947</v>
      </c>
      <c r="D113" s="294">
        <f>data!Y67</f>
        <v>1027528</v>
      </c>
      <c r="E113" s="294">
        <f>data!Z67</f>
        <v>732298</v>
      </c>
      <c r="F113" s="294">
        <f>data!AA67</f>
        <v>118298</v>
      </c>
      <c r="G113" s="294">
        <f>data!AB67</f>
        <v>251704</v>
      </c>
      <c r="H113" s="294">
        <f>data!AC67</f>
        <v>118421</v>
      </c>
      <c r="I113" s="294">
        <f>data!AD67</f>
        <v>0</v>
      </c>
    </row>
    <row r="114" spans="1:9" customFormat="1" ht="20.100000000000001" customHeight="1" x14ac:dyDescent="0.2">
      <c r="A114" s="293">
        <v>13</v>
      </c>
      <c r="B114" s="294" t="s">
        <v>1007</v>
      </c>
      <c r="C114" s="294">
        <f>data!X68</f>
        <v>0</v>
      </c>
      <c r="D114" s="294">
        <f>data!Y68</f>
        <v>224901.68999999997</v>
      </c>
      <c r="E114" s="294">
        <f>data!Z68</f>
        <v>2284.77</v>
      </c>
      <c r="F114" s="294">
        <f>data!AA68</f>
        <v>449.9</v>
      </c>
      <c r="G114" s="294">
        <f>data!AB68</f>
        <v>138262.47</v>
      </c>
      <c r="H114" s="294">
        <f>data!AC68</f>
        <v>4055.03</v>
      </c>
      <c r="I114" s="294">
        <f>data!AD68</f>
        <v>0</v>
      </c>
    </row>
    <row r="115" spans="1:9" customFormat="1" ht="20.100000000000001" customHeight="1" x14ac:dyDescent="0.2">
      <c r="A115" s="293">
        <v>14</v>
      </c>
      <c r="B115" s="294" t="s">
        <v>1008</v>
      </c>
      <c r="C115" s="294">
        <f>data!X69</f>
        <v>450773.37</v>
      </c>
      <c r="D115" s="294">
        <f>data!Y69</f>
        <v>475144.18</v>
      </c>
      <c r="E115" s="294">
        <f>data!Z69</f>
        <v>40030.21</v>
      </c>
      <c r="F115" s="294">
        <f>data!AA69</f>
        <v>3061.6800000000003</v>
      </c>
      <c r="G115" s="294">
        <f>data!AB69</f>
        <v>485768.35</v>
      </c>
      <c r="H115" s="294">
        <f>data!AC69</f>
        <v>8418.82</v>
      </c>
      <c r="I115" s="294">
        <f>data!AD69</f>
        <v>0</v>
      </c>
    </row>
    <row r="116" spans="1:9" customFormat="1" ht="20.100000000000001" customHeight="1" x14ac:dyDescent="0.2">
      <c r="A116" s="293">
        <v>15</v>
      </c>
      <c r="B116" s="294" t="s">
        <v>284</v>
      </c>
      <c r="C116" s="294">
        <f>-data!X84</f>
        <v>0</v>
      </c>
      <c r="D116" s="294">
        <f>-data!Y84</f>
        <v>0</v>
      </c>
      <c r="E116" s="294">
        <f>-data!Z84</f>
        <v>-203128.49</v>
      </c>
      <c r="F116" s="294">
        <f>-data!AA84</f>
        <v>0</v>
      </c>
      <c r="G116" s="294">
        <f>-data!AB84</f>
        <v>-769222.69</v>
      </c>
      <c r="H116" s="294">
        <f>-data!AC84</f>
        <v>-4417.97</v>
      </c>
      <c r="I116" s="294">
        <f>-data!AD84</f>
        <v>0</v>
      </c>
    </row>
    <row r="117" spans="1:9" customFormat="1" ht="20.100000000000001" customHeight="1" x14ac:dyDescent="0.2">
      <c r="A117" s="293">
        <v>16</v>
      </c>
      <c r="B117" s="302" t="s">
        <v>1009</v>
      </c>
      <c r="C117" s="294">
        <f>data!X85</f>
        <v>1833429.3900000001</v>
      </c>
      <c r="D117" s="294">
        <f>data!Y85</f>
        <v>6480301.5199999996</v>
      </c>
      <c r="E117" s="294">
        <f>data!Z85</f>
        <v>1974621.99</v>
      </c>
      <c r="F117" s="294">
        <f>data!AA85</f>
        <v>1180371.68</v>
      </c>
      <c r="G117" s="294">
        <f>data!AB85</f>
        <v>14887599.300000003</v>
      </c>
      <c r="H117" s="294">
        <f>data!AC85</f>
        <v>2896645.0199999996</v>
      </c>
      <c r="I117" s="294">
        <f>data!AD85</f>
        <v>590971.96</v>
      </c>
    </row>
    <row r="118" spans="1:9" customFormat="1" ht="20.100000000000001" customHeight="1" x14ac:dyDescent="0.2">
      <c r="A118" s="293">
        <v>17</v>
      </c>
      <c r="B118" s="294" t="s">
        <v>286</v>
      </c>
      <c r="C118" s="304"/>
      <c r="D118" s="304"/>
      <c r="E118" s="304"/>
      <c r="F118" s="304"/>
      <c r="G118" s="304"/>
      <c r="H118" s="304"/>
      <c r="I118" s="304"/>
    </row>
    <row r="119" spans="1:9" customFormat="1" ht="20.100000000000001" customHeight="1" x14ac:dyDescent="0.2">
      <c r="A119" s="293">
        <v>18</v>
      </c>
      <c r="B119" s="294" t="s">
        <v>1010</v>
      </c>
      <c r="C119" s="302">
        <f>+data!M689</f>
        <v>2464105</v>
      </c>
      <c r="D119" s="302">
        <f>+data!M690</f>
        <v>2877846</v>
      </c>
      <c r="E119" s="302">
        <f>+data!M691</f>
        <v>517274</v>
      </c>
      <c r="F119" s="302">
        <f>+data!M692</f>
        <v>690068</v>
      </c>
      <c r="G119" s="302">
        <f>+data!M693</f>
        <v>5675521</v>
      </c>
      <c r="H119" s="302">
        <f>+data!M694</f>
        <v>1001860</v>
      </c>
      <c r="I119" s="302">
        <f>+data!M695</f>
        <v>113614</v>
      </c>
    </row>
    <row r="120" spans="1:9" customFormat="1" ht="20.100000000000001" customHeight="1" x14ac:dyDescent="0.2">
      <c r="A120" s="293">
        <v>19</v>
      </c>
      <c r="B120" s="302" t="s">
        <v>1011</v>
      </c>
      <c r="C120" s="294">
        <f>data!X87</f>
        <v>41184347.670000002</v>
      </c>
      <c r="D120" s="294">
        <f>data!Y87</f>
        <v>9156257.6399999987</v>
      </c>
      <c r="E120" s="294">
        <f>data!Z87</f>
        <v>590526.53</v>
      </c>
      <c r="F120" s="294">
        <f>data!AA87</f>
        <v>636374.6</v>
      </c>
      <c r="G120" s="294">
        <f>data!AB87</f>
        <v>59524533.319999993</v>
      </c>
      <c r="H120" s="294">
        <f>data!AC87</f>
        <v>23777039.119999997</v>
      </c>
      <c r="I120" s="294">
        <f>data!AD87</f>
        <v>2473455.8400000003</v>
      </c>
    </row>
    <row r="121" spans="1:9" customFormat="1" ht="20.100000000000001" customHeight="1" x14ac:dyDescent="0.2">
      <c r="A121" s="293">
        <v>20</v>
      </c>
      <c r="B121" s="302" t="s">
        <v>1012</v>
      </c>
      <c r="C121" s="294">
        <f>data!X88</f>
        <v>100324692.60000001</v>
      </c>
      <c r="D121" s="294">
        <f>data!Y88</f>
        <v>33315206.159999989</v>
      </c>
      <c r="E121" s="294">
        <f>data!Z88</f>
        <v>14859250.58</v>
      </c>
      <c r="F121" s="294">
        <f>data!AA88</f>
        <v>9365226.1599999983</v>
      </c>
      <c r="G121" s="294">
        <f>data!AB88</f>
        <v>106608433.06</v>
      </c>
      <c r="H121" s="294">
        <f>data!AC88</f>
        <v>8021594.0299999993</v>
      </c>
      <c r="I121" s="294">
        <f>data!AD88</f>
        <v>64978.37</v>
      </c>
    </row>
    <row r="122" spans="1:9" customFormat="1" ht="20.100000000000001" customHeight="1" x14ac:dyDescent="0.2">
      <c r="A122" s="293">
        <v>21</v>
      </c>
      <c r="B122" s="302" t="s">
        <v>1013</v>
      </c>
      <c r="C122" s="294">
        <f>data!X89</f>
        <v>141509040.27000001</v>
      </c>
      <c r="D122" s="294">
        <f>data!Y89</f>
        <v>42471463.79999999</v>
      </c>
      <c r="E122" s="294">
        <f>data!Z89</f>
        <v>15449777.109999999</v>
      </c>
      <c r="F122" s="294">
        <f>data!AA89</f>
        <v>10001600.759999998</v>
      </c>
      <c r="G122" s="294">
        <f>data!AB89</f>
        <v>166132966.38</v>
      </c>
      <c r="H122" s="294">
        <f>data!AC89</f>
        <v>31798633.149999999</v>
      </c>
      <c r="I122" s="294">
        <f>data!AD89</f>
        <v>2538434.2100000004</v>
      </c>
    </row>
    <row r="123" spans="1:9" customFormat="1" ht="20.100000000000001" customHeight="1" x14ac:dyDescent="0.2">
      <c r="A123" s="293" t="s">
        <v>1014</v>
      </c>
      <c r="B123" s="294"/>
      <c r="C123" s="304"/>
      <c r="D123" s="304"/>
      <c r="E123" s="304"/>
      <c r="F123" s="304"/>
      <c r="G123" s="304"/>
      <c r="H123" s="304"/>
      <c r="I123" s="304"/>
    </row>
    <row r="124" spans="1:9" customFormat="1" ht="20.100000000000001" customHeight="1" x14ac:dyDescent="0.2">
      <c r="A124" s="293">
        <v>22</v>
      </c>
      <c r="B124" s="294" t="s">
        <v>1015</v>
      </c>
      <c r="C124" s="294">
        <f>data!X90</f>
        <v>792</v>
      </c>
      <c r="D124" s="294">
        <f>data!Y90</f>
        <v>14335</v>
      </c>
      <c r="E124" s="294">
        <f>data!Z90</f>
        <v>0</v>
      </c>
      <c r="F124" s="294">
        <f>data!AA90</f>
        <v>3771</v>
      </c>
      <c r="G124" s="294">
        <f>data!AB90</f>
        <v>1770</v>
      </c>
      <c r="H124" s="294">
        <f>data!AC90</f>
        <v>724</v>
      </c>
      <c r="I124" s="294">
        <f>data!AD90</f>
        <v>0</v>
      </c>
    </row>
    <row r="125" spans="1:9" customFormat="1" ht="20.100000000000001" customHeight="1" x14ac:dyDescent="0.2">
      <c r="A125" s="293">
        <v>23</v>
      </c>
      <c r="B125" s="294" t="s">
        <v>1016</v>
      </c>
      <c r="C125" s="294">
        <f>data!X91</f>
        <v>0</v>
      </c>
      <c r="D125" s="294">
        <f>data!Y91</f>
        <v>0</v>
      </c>
      <c r="E125" s="294">
        <f>data!Z91</f>
        <v>0</v>
      </c>
      <c r="F125" s="294">
        <f>data!AA91</f>
        <v>0</v>
      </c>
      <c r="G125" s="294">
        <f>data!AB91</f>
        <v>0</v>
      </c>
      <c r="H125" s="294">
        <f>data!AC91</f>
        <v>0</v>
      </c>
      <c r="I125" s="294">
        <f>data!AD91</f>
        <v>0</v>
      </c>
    </row>
    <row r="126" spans="1:9" customFormat="1" ht="20.100000000000001" customHeight="1" x14ac:dyDescent="0.2">
      <c r="A126" s="293">
        <v>24</v>
      </c>
      <c r="B126" s="294" t="s">
        <v>1017</v>
      </c>
      <c r="C126" s="294">
        <f>data!X92</f>
        <v>300.65078792138627</v>
      </c>
      <c r="D126" s="294">
        <f>data!Y92</f>
        <v>5441.7033394609498</v>
      </c>
      <c r="E126" s="294">
        <f>data!Z92</f>
        <v>0</v>
      </c>
      <c r="F126" s="294">
        <f>data!AA92</f>
        <v>1431.5077288529642</v>
      </c>
      <c r="G126" s="294">
        <f>data!AB92</f>
        <v>671.90895785461328</v>
      </c>
      <c r="H126" s="294">
        <f>data!AC92</f>
        <v>274.83733643318647</v>
      </c>
      <c r="I126" s="294">
        <f>data!AD92</f>
        <v>0</v>
      </c>
    </row>
    <row r="127" spans="1:9" customFormat="1" ht="20.100000000000001" customHeight="1" x14ac:dyDescent="0.2">
      <c r="A127" s="293">
        <v>25</v>
      </c>
      <c r="B127" s="294" t="s">
        <v>1018</v>
      </c>
      <c r="C127" s="294">
        <f>data!X93</f>
        <v>14764.9</v>
      </c>
      <c r="D127" s="294">
        <f>data!Y93</f>
        <v>15187.01</v>
      </c>
      <c r="E127" s="294">
        <f>data!Z93</f>
        <v>5801.83</v>
      </c>
      <c r="F127" s="294">
        <f>data!AA93</f>
        <v>3029.42</v>
      </c>
      <c r="G127" s="294">
        <f>data!AB93</f>
        <v>0</v>
      </c>
      <c r="H127" s="294">
        <f>data!AC93</f>
        <v>1063.1199999999999</v>
      </c>
      <c r="I127" s="294">
        <f>data!AD93</f>
        <v>0</v>
      </c>
    </row>
    <row r="128" spans="1:9" customFormat="1" ht="20.100000000000001" customHeight="1" x14ac:dyDescent="0.2">
      <c r="A128" s="293">
        <v>26</v>
      </c>
      <c r="B128" s="294" t="s">
        <v>294</v>
      </c>
      <c r="C128" s="301">
        <f>data!X94</f>
        <v>1.6346153846153847E-2</v>
      </c>
      <c r="D128" s="301">
        <f>data!Y94</f>
        <v>0</v>
      </c>
      <c r="E128" s="301">
        <f>data!Z94</f>
        <v>0.79649519230769228</v>
      </c>
      <c r="F128" s="301">
        <f>data!AA94</f>
        <v>0</v>
      </c>
      <c r="G128" s="301">
        <f>data!AB94</f>
        <v>0</v>
      </c>
      <c r="H128" s="301">
        <f>data!AC94</f>
        <v>1.201923076923077E-3</v>
      </c>
      <c r="I128" s="301">
        <f>data!AD94</f>
        <v>0</v>
      </c>
    </row>
    <row r="129" spans="1:14" customFormat="1" ht="20.100000000000001" customHeight="1" x14ac:dyDescent="0.2">
      <c r="A129" s="287" t="s">
        <v>1000</v>
      </c>
      <c r="B129" s="288"/>
      <c r="C129" s="288"/>
      <c r="D129" s="288"/>
      <c r="E129" s="288"/>
      <c r="F129" s="288"/>
      <c r="G129" s="288"/>
      <c r="H129" s="288"/>
      <c r="I129" s="287"/>
    </row>
    <row r="130" spans="1:14" customFormat="1" ht="20.100000000000001" customHeight="1" x14ac:dyDescent="0.2">
      <c r="D130" s="289"/>
      <c r="I130" s="290" t="s">
        <v>1031</v>
      </c>
    </row>
    <row r="131" spans="1:14" customFormat="1" ht="20.100000000000001" customHeight="1" x14ac:dyDescent="0.2">
      <c r="A131" s="289"/>
    </row>
    <row r="132" spans="1:14" customFormat="1" ht="20.100000000000001" customHeight="1" x14ac:dyDescent="0.2">
      <c r="A132" s="291" t="str">
        <f>"Hospital: "&amp;data!C98</f>
        <v>Hospital: Highline Medical Center</v>
      </c>
      <c r="G132" s="292"/>
      <c r="H132" s="291" t="str">
        <f>"FYE: "&amp;data!C96</f>
        <v>FYE: 06/30/2024</v>
      </c>
    </row>
    <row r="133" spans="1:14" customFormat="1" ht="20.100000000000001" customHeight="1" x14ac:dyDescent="0.2">
      <c r="A133" s="293">
        <v>1</v>
      </c>
      <c r="B133" s="294" t="s">
        <v>236</v>
      </c>
      <c r="C133" s="296" t="s">
        <v>64</v>
      </c>
      <c r="D133" s="296" t="s">
        <v>65</v>
      </c>
      <c r="E133" s="296" t="s">
        <v>66</v>
      </c>
      <c r="F133" s="296" t="s">
        <v>67</v>
      </c>
      <c r="G133" s="296" t="s">
        <v>68</v>
      </c>
      <c r="H133" s="296" t="s">
        <v>69</v>
      </c>
      <c r="I133" s="296" t="s">
        <v>70</v>
      </c>
    </row>
    <row r="134" spans="1:14" customFormat="1" ht="20.100000000000001" customHeight="1" x14ac:dyDescent="0.2">
      <c r="A134" s="297">
        <v>2</v>
      </c>
      <c r="B134" s="298" t="s">
        <v>1002</v>
      </c>
      <c r="C134" s="300" t="s">
        <v>122</v>
      </c>
      <c r="D134" s="300" t="s">
        <v>123</v>
      </c>
      <c r="E134" s="300" t="s">
        <v>145</v>
      </c>
      <c r="F134" s="300"/>
      <c r="G134" s="300" t="s">
        <v>1032</v>
      </c>
      <c r="H134" s="300"/>
      <c r="I134" s="300" t="s">
        <v>149</v>
      </c>
    </row>
    <row r="135" spans="1:14" customFormat="1" ht="20.100000000000001" customHeight="1" x14ac:dyDescent="0.2">
      <c r="A135" s="297"/>
      <c r="B135" s="298"/>
      <c r="C135" s="300" t="s">
        <v>199</v>
      </c>
      <c r="D135" s="300" t="s">
        <v>206</v>
      </c>
      <c r="E135" s="300" t="s">
        <v>198</v>
      </c>
      <c r="F135" s="300" t="s">
        <v>146</v>
      </c>
      <c r="G135" s="300" t="s">
        <v>207</v>
      </c>
      <c r="H135" s="300" t="s">
        <v>148</v>
      </c>
      <c r="I135" s="300" t="s">
        <v>199</v>
      </c>
    </row>
    <row r="136" spans="1:14" customFormat="1" ht="20.100000000000001" customHeight="1" x14ac:dyDescent="0.2">
      <c r="A136" s="293">
        <v>3</v>
      </c>
      <c r="B136" s="294" t="s">
        <v>1006</v>
      </c>
      <c r="C136" s="296" t="s">
        <v>253</v>
      </c>
      <c r="D136" s="296" t="s">
        <v>255</v>
      </c>
      <c r="E136" s="296" t="s">
        <v>255</v>
      </c>
      <c r="F136" s="296" t="s">
        <v>256</v>
      </c>
      <c r="G136" s="295" t="s">
        <v>1033</v>
      </c>
      <c r="H136" s="296" t="s">
        <v>255</v>
      </c>
      <c r="I136" s="296" t="s">
        <v>253</v>
      </c>
    </row>
    <row r="137" spans="1:14" customFormat="1" ht="20.100000000000001" customHeight="1" x14ac:dyDescent="0.25">
      <c r="A137" s="293">
        <v>4</v>
      </c>
      <c r="B137" s="294" t="s">
        <v>261</v>
      </c>
      <c r="C137" s="294">
        <f>data!AE59</f>
        <v>11466</v>
      </c>
      <c r="D137" s="294">
        <f>data!AF59</f>
        <v>0</v>
      </c>
      <c r="E137" s="294">
        <f>data!AG59</f>
        <v>38876</v>
      </c>
      <c r="F137" s="294">
        <f>data!AH59</f>
        <v>0</v>
      </c>
      <c r="G137" s="294">
        <f>data!AI59</f>
        <v>0</v>
      </c>
      <c r="H137" s="294">
        <f>data!AJ59</f>
        <v>265426.79000000004</v>
      </c>
      <c r="I137" s="294">
        <f>data!AK59</f>
        <v>6437</v>
      </c>
      <c r="K137" s="305"/>
      <c r="L137" s="307"/>
      <c r="M137" s="307"/>
      <c r="N137" s="307"/>
    </row>
    <row r="138" spans="1:14" customFormat="1" ht="20.100000000000001" customHeight="1" x14ac:dyDescent="0.2">
      <c r="A138" s="293">
        <v>5</v>
      </c>
      <c r="B138" s="294" t="s">
        <v>262</v>
      </c>
      <c r="C138" s="301">
        <f>data!AE60</f>
        <v>0</v>
      </c>
      <c r="D138" s="301">
        <f>data!AF60</f>
        <v>0</v>
      </c>
      <c r="E138" s="301">
        <f>data!AG60</f>
        <v>49.063673076923095</v>
      </c>
      <c r="F138" s="301">
        <f>data!AH60</f>
        <v>0</v>
      </c>
      <c r="G138" s="301">
        <f>data!AI60</f>
        <v>0</v>
      </c>
      <c r="H138" s="301">
        <f>data!AJ60</f>
        <v>308.85642307692302</v>
      </c>
      <c r="I138" s="301">
        <f>data!AK60</f>
        <v>1.8785096153846153</v>
      </c>
    </row>
    <row r="139" spans="1:14" customFormat="1" ht="20.100000000000001" customHeight="1" x14ac:dyDescent="0.2">
      <c r="A139" s="293">
        <v>6</v>
      </c>
      <c r="B139" s="294" t="s">
        <v>263</v>
      </c>
      <c r="C139" s="294">
        <f>data!AE61</f>
        <v>0</v>
      </c>
      <c r="D139" s="294">
        <f>data!AF61</f>
        <v>0</v>
      </c>
      <c r="E139" s="294">
        <f>data!AG61</f>
        <v>5723009.3099999996</v>
      </c>
      <c r="F139" s="294">
        <f>data!AH61</f>
        <v>0</v>
      </c>
      <c r="G139" s="294">
        <f>data!AI61</f>
        <v>0</v>
      </c>
      <c r="H139" s="294">
        <f>data!AJ61</f>
        <v>35044319.780000009</v>
      </c>
      <c r="I139" s="294">
        <f>data!AK61</f>
        <v>232780.93999999997</v>
      </c>
    </row>
    <row r="140" spans="1:14" customFormat="1" ht="20.100000000000001" customHeight="1" x14ac:dyDescent="0.2">
      <c r="A140" s="293">
        <v>7</v>
      </c>
      <c r="B140" s="294" t="s">
        <v>11</v>
      </c>
      <c r="C140" s="294">
        <f>data!AE62</f>
        <v>0</v>
      </c>
      <c r="D140" s="294">
        <f>data!AF62</f>
        <v>0</v>
      </c>
      <c r="E140" s="294">
        <f>data!AG62</f>
        <v>1336156</v>
      </c>
      <c r="F140" s="294">
        <f>data!AH62</f>
        <v>0</v>
      </c>
      <c r="G140" s="294">
        <f>data!AI62</f>
        <v>0</v>
      </c>
      <c r="H140" s="294">
        <f>data!AJ62</f>
        <v>8180597</v>
      </c>
      <c r="I140" s="294">
        <f>data!AK62</f>
        <v>54333</v>
      </c>
    </row>
    <row r="141" spans="1:14" customFormat="1" ht="20.100000000000001" customHeight="1" x14ac:dyDescent="0.2">
      <c r="A141" s="293">
        <v>8</v>
      </c>
      <c r="B141" s="294" t="s">
        <v>264</v>
      </c>
      <c r="C141" s="294">
        <f>data!AE63</f>
        <v>0</v>
      </c>
      <c r="D141" s="294">
        <f>data!AF63</f>
        <v>0</v>
      </c>
      <c r="E141" s="294">
        <f>data!AG63</f>
        <v>2266461.7799999998</v>
      </c>
      <c r="F141" s="294">
        <f>data!AH63</f>
        <v>0</v>
      </c>
      <c r="G141" s="294">
        <f>data!AI63</f>
        <v>0</v>
      </c>
      <c r="H141" s="294">
        <f>data!AJ63</f>
        <v>1366953.57</v>
      </c>
      <c r="I141" s="294">
        <f>data!AK63</f>
        <v>0</v>
      </c>
    </row>
    <row r="142" spans="1:14" customFormat="1" ht="20.100000000000001" customHeight="1" x14ac:dyDescent="0.2">
      <c r="A142" s="293">
        <v>9</v>
      </c>
      <c r="B142" s="294" t="s">
        <v>265</v>
      </c>
      <c r="C142" s="294">
        <f>data!AE64</f>
        <v>1127.05</v>
      </c>
      <c r="D142" s="294">
        <f>data!AF64</f>
        <v>0</v>
      </c>
      <c r="E142" s="294">
        <f>data!AG64</f>
        <v>1355437.7399999998</v>
      </c>
      <c r="F142" s="294">
        <f>data!AH64</f>
        <v>0</v>
      </c>
      <c r="G142" s="294">
        <f>data!AI64</f>
        <v>0</v>
      </c>
      <c r="H142" s="294">
        <f>data!AJ64</f>
        <v>2835599.58</v>
      </c>
      <c r="I142" s="294">
        <f>data!AK64</f>
        <v>82.51</v>
      </c>
    </row>
    <row r="143" spans="1:14" customFormat="1" ht="20.100000000000001" customHeight="1" x14ac:dyDescent="0.2">
      <c r="A143" s="293">
        <v>10</v>
      </c>
      <c r="B143" s="294" t="s">
        <v>524</v>
      </c>
      <c r="C143" s="294">
        <f>data!AE65</f>
        <v>0</v>
      </c>
      <c r="D143" s="294">
        <f>data!AF65</f>
        <v>0</v>
      </c>
      <c r="E143" s="294">
        <f>data!AG65</f>
        <v>0</v>
      </c>
      <c r="F143" s="294">
        <f>data!AH65</f>
        <v>0</v>
      </c>
      <c r="G143" s="294">
        <f>data!AI65</f>
        <v>0</v>
      </c>
      <c r="H143" s="294">
        <f>data!AJ65</f>
        <v>176032.03999999998</v>
      </c>
      <c r="I143" s="294">
        <f>data!AK65</f>
        <v>0</v>
      </c>
    </row>
    <row r="144" spans="1:14" customFormat="1" ht="20.100000000000001" customHeight="1" x14ac:dyDescent="0.2">
      <c r="A144" s="293">
        <v>11</v>
      </c>
      <c r="B144" s="294" t="s">
        <v>525</v>
      </c>
      <c r="C144" s="294">
        <f>data!AE66</f>
        <v>971954.60000000009</v>
      </c>
      <c r="D144" s="294">
        <f>data!AF66</f>
        <v>0</v>
      </c>
      <c r="E144" s="294">
        <f>data!AG66</f>
        <v>94855.37</v>
      </c>
      <c r="F144" s="294">
        <f>data!AH66</f>
        <v>0</v>
      </c>
      <c r="G144" s="294">
        <f>data!AI66</f>
        <v>0</v>
      </c>
      <c r="H144" s="294">
        <f>data!AJ66</f>
        <v>7338988.25</v>
      </c>
      <c r="I144" s="294">
        <f>data!AK66</f>
        <v>35780.400000000001</v>
      </c>
    </row>
    <row r="145" spans="1:9" customFormat="1" ht="20.100000000000001" customHeight="1" x14ac:dyDescent="0.2">
      <c r="A145" s="293">
        <v>12</v>
      </c>
      <c r="B145" s="294" t="s">
        <v>16</v>
      </c>
      <c r="C145" s="294">
        <f>data!AE67</f>
        <v>11696</v>
      </c>
      <c r="D145" s="294">
        <f>data!AF67</f>
        <v>0</v>
      </c>
      <c r="E145" s="294">
        <f>data!AG67</f>
        <v>896717</v>
      </c>
      <c r="F145" s="294">
        <f>data!AH67</f>
        <v>0</v>
      </c>
      <c r="G145" s="294">
        <f>data!AI67</f>
        <v>0</v>
      </c>
      <c r="H145" s="294">
        <f>data!AJ67</f>
        <v>1999285</v>
      </c>
      <c r="I145" s="294">
        <f>data!AK67</f>
        <v>2334</v>
      </c>
    </row>
    <row r="146" spans="1:9" customFormat="1" ht="20.100000000000001" customHeight="1" x14ac:dyDescent="0.2">
      <c r="A146" s="293">
        <v>13</v>
      </c>
      <c r="B146" s="294" t="s">
        <v>1007</v>
      </c>
      <c r="C146" s="294">
        <f>data!AE68</f>
        <v>0</v>
      </c>
      <c r="D146" s="294">
        <f>data!AF68</f>
        <v>0</v>
      </c>
      <c r="E146" s="294">
        <f>data!AG68</f>
        <v>17471.13</v>
      </c>
      <c r="F146" s="294">
        <f>data!AH68</f>
        <v>0</v>
      </c>
      <c r="G146" s="294">
        <f>data!AI68</f>
        <v>0</v>
      </c>
      <c r="H146" s="294">
        <f>data!AJ68</f>
        <v>4844133.0600000005</v>
      </c>
      <c r="I146" s="294">
        <f>data!AK68</f>
        <v>0</v>
      </c>
    </row>
    <row r="147" spans="1:9" customFormat="1" ht="20.100000000000001" customHeight="1" x14ac:dyDescent="0.2">
      <c r="A147" s="293">
        <v>14</v>
      </c>
      <c r="B147" s="294" t="s">
        <v>1008</v>
      </c>
      <c r="C147" s="294">
        <f>data!AE69</f>
        <v>0</v>
      </c>
      <c r="D147" s="294">
        <f>data!AF69</f>
        <v>0</v>
      </c>
      <c r="E147" s="294">
        <f>data!AG69</f>
        <v>1225557.47</v>
      </c>
      <c r="F147" s="294">
        <f>data!AH69</f>
        <v>0</v>
      </c>
      <c r="G147" s="294">
        <f>data!AI69</f>
        <v>0</v>
      </c>
      <c r="H147" s="294">
        <f>data!AJ69</f>
        <v>3511149.59</v>
      </c>
      <c r="I147" s="294">
        <f>data!AK69</f>
        <v>47438.9</v>
      </c>
    </row>
    <row r="148" spans="1:9" customFormat="1" ht="20.100000000000001" customHeight="1" x14ac:dyDescent="0.2">
      <c r="A148" s="293">
        <v>15</v>
      </c>
      <c r="B148" s="294" t="s">
        <v>284</v>
      </c>
      <c r="C148" s="294">
        <f>-data!AE84</f>
        <v>0</v>
      </c>
      <c r="D148" s="294">
        <f>-data!AF84</f>
        <v>0</v>
      </c>
      <c r="E148" s="294">
        <f>-data!AG84</f>
        <v>-15000</v>
      </c>
      <c r="F148" s="294">
        <f>-data!AH84</f>
        <v>0</v>
      </c>
      <c r="G148" s="294">
        <f>-data!AI84</f>
        <v>0</v>
      </c>
      <c r="H148" s="294">
        <f>-data!AJ84</f>
        <v>-1103517.31</v>
      </c>
      <c r="I148" s="294">
        <f>-data!AK84</f>
        <v>0</v>
      </c>
    </row>
    <row r="149" spans="1:9" customFormat="1" ht="20.100000000000001" customHeight="1" x14ac:dyDescent="0.2">
      <c r="A149" s="293">
        <v>16</v>
      </c>
      <c r="B149" s="302" t="s">
        <v>1009</v>
      </c>
      <c r="C149" s="294">
        <f>data!AE85</f>
        <v>984777.65000000014</v>
      </c>
      <c r="D149" s="294">
        <f>data!AF85</f>
        <v>0</v>
      </c>
      <c r="E149" s="294">
        <f>data!AG85</f>
        <v>12900665.800000001</v>
      </c>
      <c r="F149" s="294">
        <f>data!AH85</f>
        <v>0</v>
      </c>
      <c r="G149" s="294">
        <f>data!AI85</f>
        <v>0</v>
      </c>
      <c r="H149" s="294">
        <f>data!AJ85</f>
        <v>64193540.560000002</v>
      </c>
      <c r="I149" s="294">
        <f>data!AK85</f>
        <v>372749.75</v>
      </c>
    </row>
    <row r="150" spans="1:9" customFormat="1" ht="20.100000000000001" customHeight="1" x14ac:dyDescent="0.2">
      <c r="A150" s="293">
        <v>17</v>
      </c>
      <c r="B150" s="294" t="s">
        <v>286</v>
      </c>
      <c r="C150" s="304"/>
      <c r="D150" s="304"/>
      <c r="E150" s="304"/>
      <c r="F150" s="304"/>
      <c r="G150" s="304"/>
      <c r="H150" s="304"/>
      <c r="I150" s="304"/>
    </row>
    <row r="151" spans="1:9" customFormat="1" ht="20.100000000000001" customHeight="1" x14ac:dyDescent="0.2">
      <c r="A151" s="293">
        <v>18</v>
      </c>
      <c r="B151" s="294" t="s">
        <v>1010</v>
      </c>
      <c r="C151" s="302">
        <f>+data!M696</f>
        <v>173038</v>
      </c>
      <c r="D151" s="302">
        <f>+data!M697</f>
        <v>0</v>
      </c>
      <c r="E151" s="302">
        <f>+data!M698</f>
        <v>8205383</v>
      </c>
      <c r="F151" s="302">
        <f>+data!M699</f>
        <v>0</v>
      </c>
      <c r="G151" s="302">
        <f>+data!M700</f>
        <v>0</v>
      </c>
      <c r="H151" s="302">
        <f>+data!M701</f>
        <v>13386757</v>
      </c>
      <c r="I151" s="302">
        <f>+data!M702</f>
        <v>88852</v>
      </c>
    </row>
    <row r="152" spans="1:9" customFormat="1" ht="20.100000000000001" customHeight="1" x14ac:dyDescent="0.2">
      <c r="A152" s="293">
        <v>19</v>
      </c>
      <c r="B152" s="302" t="s">
        <v>1011</v>
      </c>
      <c r="C152" s="294">
        <f>data!AE87</f>
        <v>2824026.9500000007</v>
      </c>
      <c r="D152" s="294">
        <f>data!AF87</f>
        <v>0</v>
      </c>
      <c r="E152" s="294">
        <f>data!AG87</f>
        <v>40805029.510000005</v>
      </c>
      <c r="F152" s="294">
        <f>data!AH87</f>
        <v>0</v>
      </c>
      <c r="G152" s="294">
        <f>data!AI87</f>
        <v>0</v>
      </c>
      <c r="H152" s="294">
        <f>data!AJ87</f>
        <v>315782.05</v>
      </c>
      <c r="I152" s="294">
        <f>data!AK87</f>
        <v>1719202.26</v>
      </c>
    </row>
    <row r="153" spans="1:9" customFormat="1" ht="20.100000000000001" customHeight="1" x14ac:dyDescent="0.2">
      <c r="A153" s="293">
        <v>20</v>
      </c>
      <c r="B153" s="302" t="s">
        <v>1012</v>
      </c>
      <c r="C153" s="294">
        <f>data!AE88</f>
        <v>396388.80999999994</v>
      </c>
      <c r="D153" s="294">
        <f>data!AF88</f>
        <v>0</v>
      </c>
      <c r="E153" s="294">
        <f>data!AG88</f>
        <v>131535976.84000002</v>
      </c>
      <c r="F153" s="294">
        <f>data!AH88</f>
        <v>0</v>
      </c>
      <c r="G153" s="294">
        <f>data!AI88</f>
        <v>0</v>
      </c>
      <c r="H153" s="294">
        <f>data!AJ88</f>
        <v>109124037.58</v>
      </c>
      <c r="I153" s="294">
        <f>data!AK88</f>
        <v>260722.43999999997</v>
      </c>
    </row>
    <row r="154" spans="1:9" customFormat="1" ht="20.100000000000001" customHeight="1" x14ac:dyDescent="0.2">
      <c r="A154" s="293">
        <v>21</v>
      </c>
      <c r="B154" s="302" t="s">
        <v>1013</v>
      </c>
      <c r="C154" s="294">
        <f>data!AE89</f>
        <v>3220415.7600000007</v>
      </c>
      <c r="D154" s="294">
        <f>data!AF89</f>
        <v>0</v>
      </c>
      <c r="E154" s="294">
        <f>data!AG89</f>
        <v>172341006.35000002</v>
      </c>
      <c r="F154" s="294">
        <f>data!AH89</f>
        <v>0</v>
      </c>
      <c r="G154" s="294">
        <f>data!AI89</f>
        <v>0</v>
      </c>
      <c r="H154" s="294">
        <f>data!AJ89</f>
        <v>109439819.63</v>
      </c>
      <c r="I154" s="294">
        <f>data!AK89</f>
        <v>1979924.7</v>
      </c>
    </row>
    <row r="155" spans="1:9" customFormat="1" ht="20.100000000000001" customHeight="1" x14ac:dyDescent="0.2">
      <c r="A155" s="293" t="s">
        <v>1014</v>
      </c>
      <c r="B155" s="294"/>
      <c r="C155" s="304"/>
      <c r="D155" s="304"/>
      <c r="E155" s="304"/>
      <c r="F155" s="304"/>
      <c r="G155" s="304"/>
      <c r="H155" s="304"/>
      <c r="I155" s="304"/>
    </row>
    <row r="156" spans="1:9" customFormat="1" ht="20.100000000000001" customHeight="1" x14ac:dyDescent="0.2">
      <c r="A156" s="293">
        <v>22</v>
      </c>
      <c r="B156" s="294" t="s">
        <v>1015</v>
      </c>
      <c r="C156" s="294">
        <f>data!AE90</f>
        <v>0</v>
      </c>
      <c r="D156" s="294">
        <f>data!AF90</f>
        <v>0</v>
      </c>
      <c r="E156" s="294">
        <f>data!AG90</f>
        <v>27038</v>
      </c>
      <c r="F156" s="294">
        <f>data!AH90</f>
        <v>0</v>
      </c>
      <c r="G156" s="294">
        <f>data!AI90</f>
        <v>0</v>
      </c>
      <c r="H156" s="294">
        <f>data!AJ90</f>
        <v>15672</v>
      </c>
      <c r="I156" s="294">
        <f>data!AK90</f>
        <v>76</v>
      </c>
    </row>
    <row r="157" spans="1:9" customFormat="1" ht="20.100000000000001" customHeight="1" x14ac:dyDescent="0.2">
      <c r="A157" s="293">
        <v>23</v>
      </c>
      <c r="B157" s="294" t="s">
        <v>1016</v>
      </c>
      <c r="C157" s="294">
        <f>data!AE91</f>
        <v>0</v>
      </c>
      <c r="D157" s="294">
        <f>data!AF91</f>
        <v>0</v>
      </c>
      <c r="E157" s="294">
        <f>data!AG91</f>
        <v>12101</v>
      </c>
      <c r="F157" s="294">
        <f>data!AH91</f>
        <v>0</v>
      </c>
      <c r="G157" s="294">
        <f>data!AI91</f>
        <v>0</v>
      </c>
      <c r="H157" s="294">
        <f>data!AJ91</f>
        <v>0</v>
      </c>
      <c r="I157" s="294">
        <f>data!AK91</f>
        <v>0</v>
      </c>
    </row>
    <row r="158" spans="1:9" customFormat="1" ht="20.100000000000001" customHeight="1" x14ac:dyDescent="0.2">
      <c r="A158" s="293">
        <v>24</v>
      </c>
      <c r="B158" s="294" t="s">
        <v>1017</v>
      </c>
      <c r="C158" s="294">
        <f>data!AE92</f>
        <v>0</v>
      </c>
      <c r="D158" s="294">
        <f>data!AF92</f>
        <v>0</v>
      </c>
      <c r="E158" s="294">
        <f>data!AG92</f>
        <v>10263.883843205105</v>
      </c>
      <c r="F158" s="294">
        <f>data!AH92</f>
        <v>0</v>
      </c>
      <c r="G158" s="294">
        <f>data!AI92</f>
        <v>0</v>
      </c>
      <c r="H158" s="294">
        <f>data!AJ92</f>
        <v>5949.2413488686443</v>
      </c>
      <c r="I158" s="294">
        <f>data!AK92</f>
        <v>28.850328133870402</v>
      </c>
    </row>
    <row r="159" spans="1:9" customFormat="1" ht="20.100000000000001" customHeight="1" x14ac:dyDescent="0.2">
      <c r="A159" s="293">
        <v>25</v>
      </c>
      <c r="B159" s="294" t="s">
        <v>1018</v>
      </c>
      <c r="C159" s="294">
        <f>data!AE93</f>
        <v>0</v>
      </c>
      <c r="D159" s="294">
        <f>data!AF93</f>
        <v>0</v>
      </c>
      <c r="E159" s="294">
        <f>data!AG93</f>
        <v>142009.28</v>
      </c>
      <c r="F159" s="294">
        <f>data!AH93</f>
        <v>0</v>
      </c>
      <c r="G159" s="294">
        <f>data!AI93</f>
        <v>0</v>
      </c>
      <c r="H159" s="294">
        <f>data!AJ93</f>
        <v>9057.0800000000017</v>
      </c>
      <c r="I159" s="294">
        <f>data!AK93</f>
        <v>0</v>
      </c>
    </row>
    <row r="160" spans="1:9" customFormat="1" ht="20.100000000000001" customHeight="1" x14ac:dyDescent="0.2">
      <c r="A160" s="293">
        <v>26</v>
      </c>
      <c r="B160" s="294" t="s">
        <v>294</v>
      </c>
      <c r="C160" s="301">
        <f>data!AE94</f>
        <v>0</v>
      </c>
      <c r="D160" s="301">
        <f>data!AF94</f>
        <v>0</v>
      </c>
      <c r="E160" s="301">
        <f>data!AG94</f>
        <v>25.06909615384615</v>
      </c>
      <c r="F160" s="301">
        <f>data!AH94</f>
        <v>0</v>
      </c>
      <c r="G160" s="301">
        <f>data!AI94</f>
        <v>0</v>
      </c>
      <c r="H160" s="301">
        <f>data!AJ94</f>
        <v>33.944221153846151</v>
      </c>
      <c r="I160" s="301">
        <f>data!AK94</f>
        <v>0</v>
      </c>
    </row>
    <row r="161" spans="1:9" customFormat="1" ht="20.100000000000001" customHeight="1" x14ac:dyDescent="0.2">
      <c r="A161" s="287" t="s">
        <v>1000</v>
      </c>
      <c r="B161" s="288"/>
      <c r="C161" s="288"/>
      <c r="D161" s="288"/>
      <c r="E161" s="288"/>
      <c r="F161" s="288"/>
      <c r="G161" s="288"/>
      <c r="H161" s="288"/>
      <c r="I161" s="287"/>
    </row>
    <row r="162" spans="1:9" customFormat="1" ht="20.100000000000001" customHeight="1" x14ac:dyDescent="0.2">
      <c r="D162" s="289"/>
      <c r="I162" s="290" t="s">
        <v>1034</v>
      </c>
    </row>
    <row r="163" spans="1:9" customFormat="1" ht="20.100000000000001" customHeight="1" x14ac:dyDescent="0.2">
      <c r="A163" s="289"/>
    </row>
    <row r="164" spans="1:9" customFormat="1" ht="20.100000000000001" customHeight="1" x14ac:dyDescent="0.2">
      <c r="A164" s="291" t="str">
        <f>"Hospital: "&amp;data!C98</f>
        <v>Hospital: Highline Medical Center</v>
      </c>
      <c r="G164" s="292"/>
      <c r="H164" s="291" t="str">
        <f>"FYE: "&amp;data!C96</f>
        <v>FYE: 06/30/2024</v>
      </c>
    </row>
    <row r="165" spans="1:9" customFormat="1" ht="20.100000000000001" customHeight="1" x14ac:dyDescent="0.2">
      <c r="A165" s="293">
        <v>1</v>
      </c>
      <c r="B165" s="294" t="s">
        <v>236</v>
      </c>
      <c r="C165" s="296" t="s">
        <v>71</v>
      </c>
      <c r="D165" s="296" t="s">
        <v>72</v>
      </c>
      <c r="E165" s="296" t="s">
        <v>73</v>
      </c>
      <c r="F165" s="296" t="s">
        <v>74</v>
      </c>
      <c r="G165" s="296" t="s">
        <v>75</v>
      </c>
      <c r="H165" s="296" t="s">
        <v>76</v>
      </c>
      <c r="I165" s="296" t="s">
        <v>77</v>
      </c>
    </row>
    <row r="166" spans="1:9" customFormat="1" ht="20.100000000000001" customHeight="1" x14ac:dyDescent="0.2">
      <c r="A166" s="297">
        <v>2</v>
      </c>
      <c r="B166" s="298" t="s">
        <v>1002</v>
      </c>
      <c r="C166" s="300" t="s">
        <v>150</v>
      </c>
      <c r="D166" s="300" t="s">
        <v>151</v>
      </c>
      <c r="E166" s="300" t="s">
        <v>137</v>
      </c>
      <c r="F166" s="300" t="s">
        <v>152</v>
      </c>
      <c r="G166" s="300" t="s">
        <v>1035</v>
      </c>
      <c r="H166" s="300" t="s">
        <v>154</v>
      </c>
      <c r="I166" s="300" t="s">
        <v>155</v>
      </c>
    </row>
    <row r="167" spans="1:9" customFormat="1" ht="20.100000000000001" customHeight="1" x14ac:dyDescent="0.2">
      <c r="A167" s="297"/>
      <c r="B167" s="298"/>
      <c r="C167" s="300" t="s">
        <v>199</v>
      </c>
      <c r="D167" s="300" t="s">
        <v>199</v>
      </c>
      <c r="E167" s="300" t="s">
        <v>1036</v>
      </c>
      <c r="F167" s="300" t="s">
        <v>209</v>
      </c>
      <c r="G167" s="300" t="s">
        <v>148</v>
      </c>
      <c r="H167" s="299" t="s">
        <v>1037</v>
      </c>
      <c r="I167" s="300" t="s">
        <v>196</v>
      </c>
    </row>
    <row r="168" spans="1:9" customFormat="1" ht="20.100000000000001" customHeight="1" x14ac:dyDescent="0.2">
      <c r="A168" s="293">
        <v>3</v>
      </c>
      <c r="B168" s="294" t="s">
        <v>1006</v>
      </c>
      <c r="C168" s="296" t="s">
        <v>253</v>
      </c>
      <c r="D168" s="296" t="s">
        <v>253</v>
      </c>
      <c r="E168" s="296" t="s">
        <v>244</v>
      </c>
      <c r="F168" s="296" t="s">
        <v>254</v>
      </c>
      <c r="G168" s="296" t="s">
        <v>255</v>
      </c>
      <c r="H168" s="296" t="s">
        <v>256</v>
      </c>
      <c r="I168" s="296" t="s">
        <v>255</v>
      </c>
    </row>
    <row r="169" spans="1:9" customFormat="1" ht="20.100000000000001" customHeight="1" x14ac:dyDescent="0.2">
      <c r="A169" s="293">
        <v>4</v>
      </c>
      <c r="B169" s="294" t="s">
        <v>261</v>
      </c>
      <c r="C169" s="294">
        <f>data!AL59</f>
        <v>2204</v>
      </c>
      <c r="D169" s="294">
        <f>data!AM59</f>
        <v>0</v>
      </c>
      <c r="E169" s="294">
        <f>data!AN59</f>
        <v>0</v>
      </c>
      <c r="F169" s="294">
        <f>data!AO59</f>
        <v>0</v>
      </c>
      <c r="G169" s="294">
        <f>data!AP59</f>
        <v>0</v>
      </c>
      <c r="H169" s="294">
        <f>data!AQ59</f>
        <v>0</v>
      </c>
      <c r="I169" s="294">
        <f>data!AR59</f>
        <v>0</v>
      </c>
    </row>
    <row r="170" spans="1:9" customFormat="1" ht="20.100000000000001" customHeight="1" x14ac:dyDescent="0.2">
      <c r="A170" s="293">
        <v>5</v>
      </c>
      <c r="B170" s="294" t="s">
        <v>262</v>
      </c>
      <c r="C170" s="301">
        <f>data!AL60</f>
        <v>0.4091538461538462</v>
      </c>
      <c r="D170" s="301">
        <f>data!AM60</f>
        <v>0</v>
      </c>
      <c r="E170" s="301">
        <f>data!AN60</f>
        <v>0</v>
      </c>
      <c r="F170" s="301">
        <f>data!AO60</f>
        <v>0</v>
      </c>
      <c r="G170" s="301">
        <f>data!AP60</f>
        <v>0</v>
      </c>
      <c r="H170" s="301">
        <f>data!AQ60</f>
        <v>0</v>
      </c>
      <c r="I170" s="301">
        <f>data!AR60</f>
        <v>0</v>
      </c>
    </row>
    <row r="171" spans="1:9" customFormat="1" ht="20.100000000000001" customHeight="1" x14ac:dyDescent="0.2">
      <c r="A171" s="293">
        <v>6</v>
      </c>
      <c r="B171" s="294" t="s">
        <v>263</v>
      </c>
      <c r="C171" s="294">
        <f>data!AL61</f>
        <v>43127.340000000004</v>
      </c>
      <c r="D171" s="294">
        <f>data!AM61</f>
        <v>0</v>
      </c>
      <c r="E171" s="294">
        <f>data!AN61</f>
        <v>0</v>
      </c>
      <c r="F171" s="294">
        <f>data!AO61</f>
        <v>0</v>
      </c>
      <c r="G171" s="294">
        <f>data!AP61</f>
        <v>0</v>
      </c>
      <c r="H171" s="294">
        <f>data!AQ61</f>
        <v>0</v>
      </c>
      <c r="I171" s="294">
        <f>data!AR61</f>
        <v>0</v>
      </c>
    </row>
    <row r="172" spans="1:9" customFormat="1" ht="20.100000000000001" customHeight="1" x14ac:dyDescent="0.2">
      <c r="A172" s="293">
        <v>7</v>
      </c>
      <c r="B172" s="294" t="s">
        <v>11</v>
      </c>
      <c r="C172" s="294">
        <f>data!AL62</f>
        <v>10066</v>
      </c>
      <c r="D172" s="294">
        <f>data!AM62</f>
        <v>0</v>
      </c>
      <c r="E172" s="294">
        <f>data!AN62</f>
        <v>0</v>
      </c>
      <c r="F172" s="294">
        <f>data!AO62</f>
        <v>0</v>
      </c>
      <c r="G172" s="294">
        <f>data!AP62</f>
        <v>0</v>
      </c>
      <c r="H172" s="294">
        <f>data!AQ62</f>
        <v>0</v>
      </c>
      <c r="I172" s="294">
        <f>data!AR62</f>
        <v>0</v>
      </c>
    </row>
    <row r="173" spans="1:9" customFormat="1" ht="20.100000000000001" customHeight="1" x14ac:dyDescent="0.2">
      <c r="A173" s="293">
        <v>8</v>
      </c>
      <c r="B173" s="294" t="s">
        <v>264</v>
      </c>
      <c r="C173" s="294">
        <f>data!AL63</f>
        <v>0</v>
      </c>
      <c r="D173" s="294">
        <f>data!AM63</f>
        <v>0</v>
      </c>
      <c r="E173" s="294">
        <f>data!AN63</f>
        <v>0</v>
      </c>
      <c r="F173" s="294">
        <f>data!AO63</f>
        <v>0</v>
      </c>
      <c r="G173" s="294">
        <f>data!AP63</f>
        <v>0</v>
      </c>
      <c r="H173" s="294">
        <f>data!AQ63</f>
        <v>0</v>
      </c>
      <c r="I173" s="294">
        <f>data!AR63</f>
        <v>0</v>
      </c>
    </row>
    <row r="174" spans="1:9" customFormat="1" ht="20.100000000000001" customHeight="1" x14ac:dyDescent="0.2">
      <c r="A174" s="293">
        <v>9</v>
      </c>
      <c r="B174" s="294" t="s">
        <v>265</v>
      </c>
      <c r="C174" s="294">
        <f>data!AL64</f>
        <v>0</v>
      </c>
      <c r="D174" s="294">
        <f>data!AM64</f>
        <v>0</v>
      </c>
      <c r="E174" s="294">
        <f>data!AN64</f>
        <v>0</v>
      </c>
      <c r="F174" s="294">
        <f>data!AO64</f>
        <v>0</v>
      </c>
      <c r="G174" s="294">
        <f>data!AP64</f>
        <v>0</v>
      </c>
      <c r="H174" s="294">
        <f>data!AQ64</f>
        <v>0</v>
      </c>
      <c r="I174" s="294">
        <f>data!AR64</f>
        <v>0</v>
      </c>
    </row>
    <row r="175" spans="1:9" customFormat="1" ht="20.100000000000001" customHeight="1" x14ac:dyDescent="0.2">
      <c r="A175" s="293">
        <v>10</v>
      </c>
      <c r="B175" s="294" t="s">
        <v>524</v>
      </c>
      <c r="C175" s="294">
        <f>data!AL65</f>
        <v>0</v>
      </c>
      <c r="D175" s="294">
        <f>data!AM65</f>
        <v>0</v>
      </c>
      <c r="E175" s="294">
        <f>data!AN65</f>
        <v>0</v>
      </c>
      <c r="F175" s="294">
        <f>data!AO65</f>
        <v>0</v>
      </c>
      <c r="G175" s="294">
        <f>data!AP65</f>
        <v>0</v>
      </c>
      <c r="H175" s="294">
        <f>data!AQ65</f>
        <v>0</v>
      </c>
      <c r="I175" s="294">
        <f>data!AR65</f>
        <v>0</v>
      </c>
    </row>
    <row r="176" spans="1:9" customFormat="1" ht="20.100000000000001" customHeight="1" x14ac:dyDescent="0.2">
      <c r="A176" s="293">
        <v>11</v>
      </c>
      <c r="B176" s="294" t="s">
        <v>525</v>
      </c>
      <c r="C176" s="294">
        <f>data!AL66</f>
        <v>31568.19</v>
      </c>
      <c r="D176" s="294">
        <f>data!AM66</f>
        <v>0</v>
      </c>
      <c r="E176" s="294">
        <f>data!AN66</f>
        <v>0</v>
      </c>
      <c r="F176" s="294">
        <f>data!AO66</f>
        <v>0</v>
      </c>
      <c r="G176" s="294">
        <f>data!AP66</f>
        <v>0</v>
      </c>
      <c r="H176" s="294">
        <f>data!AQ66</f>
        <v>0</v>
      </c>
      <c r="I176" s="294">
        <f>data!AR66</f>
        <v>167674.34</v>
      </c>
    </row>
    <row r="177" spans="1:9" customFormat="1" ht="20.100000000000001" customHeight="1" x14ac:dyDescent="0.2">
      <c r="A177" s="293">
        <v>12</v>
      </c>
      <c r="B177" s="294" t="s">
        <v>16</v>
      </c>
      <c r="C177" s="294">
        <f>data!AL67</f>
        <v>2365</v>
      </c>
      <c r="D177" s="294">
        <f>data!AM67</f>
        <v>0</v>
      </c>
      <c r="E177" s="294">
        <f>data!AN67</f>
        <v>0</v>
      </c>
      <c r="F177" s="294">
        <f>data!AO67</f>
        <v>0</v>
      </c>
      <c r="G177" s="294">
        <f>data!AP67</f>
        <v>0</v>
      </c>
      <c r="H177" s="294">
        <f>data!AQ67</f>
        <v>0</v>
      </c>
      <c r="I177" s="294">
        <f>data!AR67</f>
        <v>0</v>
      </c>
    </row>
    <row r="178" spans="1:9" customFormat="1" ht="20.100000000000001" customHeight="1" x14ac:dyDescent="0.2">
      <c r="A178" s="293">
        <v>13</v>
      </c>
      <c r="B178" s="294" t="s">
        <v>1007</v>
      </c>
      <c r="C178" s="294">
        <f>data!AL68</f>
        <v>0</v>
      </c>
      <c r="D178" s="294">
        <f>data!AM68</f>
        <v>0</v>
      </c>
      <c r="E178" s="294">
        <f>data!AN68</f>
        <v>0</v>
      </c>
      <c r="F178" s="294">
        <f>data!AO68</f>
        <v>0</v>
      </c>
      <c r="G178" s="294">
        <f>data!AP68</f>
        <v>0</v>
      </c>
      <c r="H178" s="294">
        <f>data!AQ68</f>
        <v>0</v>
      </c>
      <c r="I178" s="294">
        <f>data!AR68</f>
        <v>0</v>
      </c>
    </row>
    <row r="179" spans="1:9" customFormat="1" ht="20.100000000000001" customHeight="1" x14ac:dyDescent="0.2">
      <c r="A179" s="293">
        <v>14</v>
      </c>
      <c r="B179" s="294" t="s">
        <v>1008</v>
      </c>
      <c r="C179" s="294">
        <f>data!AL69</f>
        <v>71126.320000000007</v>
      </c>
      <c r="D179" s="294">
        <f>data!AM69</f>
        <v>0</v>
      </c>
      <c r="E179" s="294">
        <f>data!AN69</f>
        <v>0</v>
      </c>
      <c r="F179" s="294">
        <f>data!AO69</f>
        <v>0</v>
      </c>
      <c r="G179" s="294">
        <f>data!AP69</f>
        <v>0</v>
      </c>
      <c r="H179" s="294">
        <f>data!AQ69</f>
        <v>0</v>
      </c>
      <c r="I179" s="294">
        <f>data!AR69</f>
        <v>0</v>
      </c>
    </row>
    <row r="180" spans="1:9" customFormat="1" ht="20.100000000000001" customHeight="1" x14ac:dyDescent="0.2">
      <c r="A180" s="293">
        <v>15</v>
      </c>
      <c r="B180" s="294" t="s">
        <v>284</v>
      </c>
      <c r="C180" s="294">
        <f>-data!AL84</f>
        <v>0</v>
      </c>
      <c r="D180" s="294">
        <f>-data!AM84</f>
        <v>0</v>
      </c>
      <c r="E180" s="294">
        <f>-data!AN84</f>
        <v>0</v>
      </c>
      <c r="F180" s="294">
        <f>-data!AO84</f>
        <v>0</v>
      </c>
      <c r="G180" s="294">
        <f>-data!AP84</f>
        <v>0</v>
      </c>
      <c r="H180" s="294">
        <f>-data!AQ84</f>
        <v>0</v>
      </c>
      <c r="I180" s="294">
        <f>-data!AR84</f>
        <v>0</v>
      </c>
    </row>
    <row r="181" spans="1:9" customFormat="1" ht="20.100000000000001" customHeight="1" x14ac:dyDescent="0.2">
      <c r="A181" s="293">
        <v>16</v>
      </c>
      <c r="B181" s="302" t="s">
        <v>1009</v>
      </c>
      <c r="C181" s="294">
        <f>data!AL85</f>
        <v>158252.85</v>
      </c>
      <c r="D181" s="294">
        <f>data!AM85</f>
        <v>0</v>
      </c>
      <c r="E181" s="294">
        <f>data!AN85</f>
        <v>0</v>
      </c>
      <c r="F181" s="294">
        <f>data!AO85</f>
        <v>0</v>
      </c>
      <c r="G181" s="294">
        <f>data!AP85</f>
        <v>0</v>
      </c>
      <c r="H181" s="294">
        <f>data!AQ85</f>
        <v>0</v>
      </c>
      <c r="I181" s="294">
        <f>data!AR85</f>
        <v>167674.34</v>
      </c>
    </row>
    <row r="182" spans="1:9" customFormat="1" ht="20.100000000000001" customHeight="1" x14ac:dyDescent="0.2">
      <c r="A182" s="293">
        <v>17</v>
      </c>
      <c r="B182" s="294" t="s">
        <v>286</v>
      </c>
      <c r="C182" s="304"/>
      <c r="D182" s="304"/>
      <c r="E182" s="304"/>
      <c r="F182" s="304"/>
      <c r="G182" s="304"/>
      <c r="H182" s="304"/>
      <c r="I182" s="304"/>
    </row>
    <row r="183" spans="1:9" customFormat="1" ht="20.100000000000001" customHeight="1" x14ac:dyDescent="0.2">
      <c r="A183" s="293">
        <v>18</v>
      </c>
      <c r="B183" s="294" t="s">
        <v>1010</v>
      </c>
      <c r="C183" s="302">
        <f>+data!M703</f>
        <v>41848</v>
      </c>
      <c r="D183" s="302">
        <f>+data!M704</f>
        <v>0</v>
      </c>
      <c r="E183" s="302">
        <f>+data!M705</f>
        <v>0</v>
      </c>
      <c r="F183" s="302">
        <f>+data!M706</f>
        <v>0</v>
      </c>
      <c r="G183" s="302">
        <f>+data!M707</f>
        <v>0</v>
      </c>
      <c r="H183" s="302">
        <f>+data!M708</f>
        <v>0</v>
      </c>
      <c r="I183" s="302">
        <f>+data!M709</f>
        <v>21241</v>
      </c>
    </row>
    <row r="184" spans="1:9" customFormat="1" ht="20.100000000000001" customHeight="1" x14ac:dyDescent="0.2">
      <c r="A184" s="293">
        <v>19</v>
      </c>
      <c r="B184" s="302" t="s">
        <v>1011</v>
      </c>
      <c r="C184" s="294">
        <f>data!AL87</f>
        <v>886119.90000000026</v>
      </c>
      <c r="D184" s="294">
        <f>data!AM87</f>
        <v>0</v>
      </c>
      <c r="E184" s="294">
        <f>data!AN87</f>
        <v>0</v>
      </c>
      <c r="F184" s="294">
        <f>data!AO87</f>
        <v>0</v>
      </c>
      <c r="G184" s="294">
        <f>data!AP87</f>
        <v>0</v>
      </c>
      <c r="H184" s="294">
        <f>data!AQ87</f>
        <v>0</v>
      </c>
      <c r="I184" s="294">
        <f>data!AR87</f>
        <v>0</v>
      </c>
    </row>
    <row r="185" spans="1:9" customFormat="1" ht="20.100000000000001" customHeight="1" x14ac:dyDescent="0.2">
      <c r="A185" s="293">
        <v>20</v>
      </c>
      <c r="B185" s="302" t="s">
        <v>1012</v>
      </c>
      <c r="C185" s="294">
        <f>data!AL88</f>
        <v>15084.619999999999</v>
      </c>
      <c r="D185" s="294">
        <f>data!AM88</f>
        <v>0</v>
      </c>
      <c r="E185" s="294">
        <f>data!AN88</f>
        <v>0</v>
      </c>
      <c r="F185" s="294">
        <f>data!AO88</f>
        <v>0</v>
      </c>
      <c r="G185" s="294">
        <f>data!AP88</f>
        <v>0</v>
      </c>
      <c r="H185" s="294">
        <f>data!AQ88</f>
        <v>0</v>
      </c>
      <c r="I185" s="294">
        <f>data!AR88</f>
        <v>0</v>
      </c>
    </row>
    <row r="186" spans="1:9" customFormat="1" ht="20.100000000000001" customHeight="1" x14ac:dyDescent="0.2">
      <c r="A186" s="293">
        <v>21</v>
      </c>
      <c r="B186" s="302" t="s">
        <v>1013</v>
      </c>
      <c r="C186" s="294">
        <f>data!AL89</f>
        <v>901204.52000000025</v>
      </c>
      <c r="D186" s="294">
        <f>data!AM89</f>
        <v>0</v>
      </c>
      <c r="E186" s="294">
        <f>data!AN89</f>
        <v>0</v>
      </c>
      <c r="F186" s="294">
        <f>data!AO89</f>
        <v>0</v>
      </c>
      <c r="G186" s="294">
        <f>data!AP89</f>
        <v>0</v>
      </c>
      <c r="H186" s="294">
        <f>data!AQ89</f>
        <v>0</v>
      </c>
      <c r="I186" s="294">
        <f>data!AR89</f>
        <v>0</v>
      </c>
    </row>
    <row r="187" spans="1:9" customFormat="1" ht="20.100000000000001" customHeight="1" x14ac:dyDescent="0.2">
      <c r="A187" s="293" t="s">
        <v>1014</v>
      </c>
      <c r="B187" s="294"/>
      <c r="C187" s="304"/>
      <c r="D187" s="304"/>
      <c r="E187" s="304"/>
      <c r="F187" s="304"/>
      <c r="G187" s="304"/>
      <c r="H187" s="304"/>
      <c r="I187" s="304"/>
    </row>
    <row r="188" spans="1:9" customFormat="1" ht="20.100000000000001" customHeight="1" x14ac:dyDescent="0.2">
      <c r="A188" s="293">
        <v>22</v>
      </c>
      <c r="B188" s="294" t="s">
        <v>1015</v>
      </c>
      <c r="C188" s="294">
        <f>data!AL90</f>
        <v>77</v>
      </c>
      <c r="D188" s="294">
        <f>data!AM90</f>
        <v>0</v>
      </c>
      <c r="E188" s="294">
        <f>data!AN90</f>
        <v>0</v>
      </c>
      <c r="F188" s="294">
        <f>data!AO90</f>
        <v>0</v>
      </c>
      <c r="G188" s="294">
        <f>data!AP90</f>
        <v>0</v>
      </c>
      <c r="H188" s="294">
        <f>data!AQ90</f>
        <v>0</v>
      </c>
      <c r="I188" s="294">
        <f>data!AR90</f>
        <v>0</v>
      </c>
    </row>
    <row r="189" spans="1:9" customFormat="1" ht="20.100000000000001" customHeight="1" x14ac:dyDescent="0.2">
      <c r="A189" s="293">
        <v>23</v>
      </c>
      <c r="B189" s="294" t="s">
        <v>1016</v>
      </c>
      <c r="C189" s="294">
        <f>data!AL91</f>
        <v>0</v>
      </c>
      <c r="D189" s="294">
        <f>data!AM91</f>
        <v>0</v>
      </c>
      <c r="E189" s="294">
        <f>data!AN91</f>
        <v>0</v>
      </c>
      <c r="F189" s="294">
        <f>data!AO91</f>
        <v>0</v>
      </c>
      <c r="G189" s="294">
        <f>data!AP91</f>
        <v>0</v>
      </c>
      <c r="H189" s="294">
        <f>data!AQ91</f>
        <v>0</v>
      </c>
      <c r="I189" s="294">
        <f>data!AR91</f>
        <v>0</v>
      </c>
    </row>
    <row r="190" spans="1:9" customFormat="1" ht="20.100000000000001" customHeight="1" x14ac:dyDescent="0.2">
      <c r="A190" s="293">
        <v>24</v>
      </c>
      <c r="B190" s="294" t="s">
        <v>1017</v>
      </c>
      <c r="C190" s="294">
        <f>data!AL92</f>
        <v>29.229937714579222</v>
      </c>
      <c r="D190" s="294">
        <f>data!AM92</f>
        <v>0</v>
      </c>
      <c r="E190" s="294">
        <f>data!AN92</f>
        <v>0</v>
      </c>
      <c r="F190" s="294">
        <f>data!AO92</f>
        <v>0</v>
      </c>
      <c r="G190" s="294">
        <f>data!AP92</f>
        <v>0</v>
      </c>
      <c r="H190" s="294">
        <f>data!AQ92</f>
        <v>0</v>
      </c>
      <c r="I190" s="294">
        <f>data!AR92</f>
        <v>0</v>
      </c>
    </row>
    <row r="191" spans="1:9" customFormat="1" ht="20.100000000000001" customHeight="1" x14ac:dyDescent="0.2">
      <c r="A191" s="293">
        <v>25</v>
      </c>
      <c r="B191" s="294" t="s">
        <v>1018</v>
      </c>
      <c r="C191" s="294">
        <f>data!AL93</f>
        <v>0</v>
      </c>
      <c r="D191" s="294">
        <f>data!AM93</f>
        <v>0</v>
      </c>
      <c r="E191" s="294">
        <f>data!AN93</f>
        <v>0</v>
      </c>
      <c r="F191" s="294">
        <f>data!AO93</f>
        <v>0</v>
      </c>
      <c r="G191" s="294">
        <f>data!AP93</f>
        <v>0</v>
      </c>
      <c r="H191" s="294">
        <f>data!AQ93</f>
        <v>0</v>
      </c>
      <c r="I191" s="294">
        <f>data!AR93</f>
        <v>0</v>
      </c>
    </row>
    <row r="192" spans="1:9" customFormat="1" ht="20.100000000000001" customHeight="1" x14ac:dyDescent="0.2">
      <c r="A192" s="293">
        <v>26</v>
      </c>
      <c r="B192" s="294" t="s">
        <v>294</v>
      </c>
      <c r="C192" s="301">
        <f>data!AL94</f>
        <v>0</v>
      </c>
      <c r="D192" s="301">
        <f>data!AM94</f>
        <v>0</v>
      </c>
      <c r="E192" s="301">
        <f>data!AN94</f>
        <v>0</v>
      </c>
      <c r="F192" s="301">
        <f>data!AO94</f>
        <v>0</v>
      </c>
      <c r="G192" s="301">
        <f>data!AP94</f>
        <v>0</v>
      </c>
      <c r="H192" s="301">
        <f>data!AQ94</f>
        <v>0</v>
      </c>
      <c r="I192" s="301">
        <f>data!AR94</f>
        <v>0</v>
      </c>
    </row>
    <row r="193" spans="1:9" customFormat="1" ht="20.100000000000001" customHeight="1" x14ac:dyDescent="0.2">
      <c r="A193" s="287" t="s">
        <v>1000</v>
      </c>
      <c r="B193" s="288"/>
      <c r="C193" s="288"/>
      <c r="D193" s="288"/>
      <c r="E193" s="288"/>
      <c r="F193" s="288"/>
      <c r="G193" s="288"/>
      <c r="H193" s="288"/>
      <c r="I193" s="287"/>
    </row>
    <row r="194" spans="1:9" customFormat="1" ht="20.100000000000001" customHeight="1" x14ac:dyDescent="0.2">
      <c r="D194" s="289"/>
      <c r="I194" s="290" t="s">
        <v>1038</v>
      </c>
    </row>
    <row r="195" spans="1:9" customFormat="1" ht="20.100000000000001" customHeight="1" x14ac:dyDescent="0.2">
      <c r="A195" s="289"/>
    </row>
    <row r="196" spans="1:9" customFormat="1" ht="20.100000000000001" customHeight="1" x14ac:dyDescent="0.2">
      <c r="A196" s="291" t="str">
        <f>"Hospital: "&amp;data!C98</f>
        <v>Hospital: Highline Medical Center</v>
      </c>
      <c r="G196" s="292"/>
      <c r="H196" s="291" t="str">
        <f>"FYE: "&amp;data!C96</f>
        <v>FYE: 06/30/2024</v>
      </c>
    </row>
    <row r="197" spans="1:9" customFormat="1" ht="20.100000000000001" customHeight="1" x14ac:dyDescent="0.2">
      <c r="A197" s="293">
        <v>1</v>
      </c>
      <c r="B197" s="294" t="s">
        <v>236</v>
      </c>
      <c r="C197" s="296" t="s">
        <v>78</v>
      </c>
      <c r="D197" s="296" t="s">
        <v>79</v>
      </c>
      <c r="E197" s="296" t="s">
        <v>80</v>
      </c>
      <c r="F197" s="296" t="s">
        <v>81</v>
      </c>
      <c r="G197" s="296" t="s">
        <v>82</v>
      </c>
      <c r="H197" s="296" t="s">
        <v>83</v>
      </c>
      <c r="I197" s="296" t="s">
        <v>84</v>
      </c>
    </row>
    <row r="198" spans="1:9" customFormat="1" ht="20.100000000000001" customHeight="1" x14ac:dyDescent="0.2">
      <c r="A198" s="297">
        <v>2</v>
      </c>
      <c r="B198" s="298" t="s">
        <v>1002</v>
      </c>
      <c r="C198" s="300"/>
      <c r="D198" s="300" t="s">
        <v>157</v>
      </c>
      <c r="E198" s="300" t="s">
        <v>158</v>
      </c>
      <c r="F198" s="300" t="s">
        <v>159</v>
      </c>
      <c r="G198" s="300" t="s">
        <v>1039</v>
      </c>
      <c r="H198" s="300" t="s">
        <v>161</v>
      </c>
      <c r="I198" s="300"/>
    </row>
    <row r="199" spans="1:9" customFormat="1" ht="20.100000000000001" customHeight="1" x14ac:dyDescent="0.2">
      <c r="A199" s="297"/>
      <c r="B199" s="298"/>
      <c r="C199" s="300" t="s">
        <v>156</v>
      </c>
      <c r="D199" s="300" t="s">
        <v>258</v>
      </c>
      <c r="E199" s="300" t="s">
        <v>1040</v>
      </c>
      <c r="F199" s="300" t="s">
        <v>213</v>
      </c>
      <c r="G199" s="300" t="s">
        <v>228</v>
      </c>
      <c r="H199" s="300" t="s">
        <v>215</v>
      </c>
      <c r="I199" s="300" t="s">
        <v>162</v>
      </c>
    </row>
    <row r="200" spans="1:9" customFormat="1" ht="20.100000000000001" customHeight="1" x14ac:dyDescent="0.2">
      <c r="A200" s="293">
        <v>3</v>
      </c>
      <c r="B200" s="294" t="s">
        <v>1006</v>
      </c>
      <c r="C200" s="296" t="s">
        <v>253</v>
      </c>
      <c r="D200" s="296" t="s">
        <v>258</v>
      </c>
      <c r="E200" s="296" t="s">
        <v>255</v>
      </c>
      <c r="F200" s="306"/>
      <c r="G200" s="306"/>
      <c r="H200" s="306"/>
      <c r="I200" s="296" t="s">
        <v>259</v>
      </c>
    </row>
    <row r="201" spans="1:9" customFormat="1" ht="20.100000000000001" customHeight="1" x14ac:dyDescent="0.2">
      <c r="A201" s="293">
        <v>4</v>
      </c>
      <c r="B201" s="294" t="s">
        <v>261</v>
      </c>
      <c r="C201" s="294">
        <f>data!AS59</f>
        <v>0</v>
      </c>
      <c r="D201" s="294">
        <f>data!AT59</f>
        <v>0</v>
      </c>
      <c r="E201" s="294">
        <f>data!AU59</f>
        <v>0</v>
      </c>
      <c r="F201" s="306"/>
      <c r="G201" s="306"/>
      <c r="H201" s="306"/>
      <c r="I201" s="294">
        <f>data!AY59</f>
        <v>98378</v>
      </c>
    </row>
    <row r="202" spans="1:9" customFormat="1" ht="20.100000000000001" customHeight="1" x14ac:dyDescent="0.2">
      <c r="A202" s="293">
        <v>5</v>
      </c>
      <c r="B202" s="294" t="s">
        <v>262</v>
      </c>
      <c r="C202" s="301">
        <f>data!AS60</f>
        <v>0</v>
      </c>
      <c r="D202" s="301">
        <f>data!AT60</f>
        <v>0</v>
      </c>
      <c r="E202" s="301">
        <f>data!AU60</f>
        <v>0</v>
      </c>
      <c r="F202" s="301">
        <f>data!AV60</f>
        <v>11.913245192307693</v>
      </c>
      <c r="G202" s="301">
        <f>data!AW60</f>
        <v>0</v>
      </c>
      <c r="H202" s="301">
        <f>data!AX60</f>
        <v>0</v>
      </c>
      <c r="I202" s="301">
        <f>data!AY60</f>
        <v>25.786317307692308</v>
      </c>
    </row>
    <row r="203" spans="1:9" customFormat="1" ht="20.100000000000001" customHeight="1" x14ac:dyDescent="0.2">
      <c r="A203" s="293">
        <v>6</v>
      </c>
      <c r="B203" s="294" t="s">
        <v>263</v>
      </c>
      <c r="C203" s="294">
        <f>data!AS61</f>
        <v>0</v>
      </c>
      <c r="D203" s="294">
        <f>data!AT61</f>
        <v>0</v>
      </c>
      <c r="E203" s="294">
        <f>data!AU61</f>
        <v>0</v>
      </c>
      <c r="F203" s="294">
        <f>data!AV61</f>
        <v>1653699.0299999996</v>
      </c>
      <c r="G203" s="294">
        <f>data!AW61</f>
        <v>0</v>
      </c>
      <c r="H203" s="294">
        <f>data!AX61</f>
        <v>0</v>
      </c>
      <c r="I203" s="294">
        <f>data!AY61</f>
        <v>1779452.78</v>
      </c>
    </row>
    <row r="204" spans="1:9" customFormat="1" ht="20.100000000000001" customHeight="1" x14ac:dyDescent="0.2">
      <c r="A204" s="293">
        <v>7</v>
      </c>
      <c r="B204" s="294" t="s">
        <v>11</v>
      </c>
      <c r="C204" s="294">
        <f>data!AS62</f>
        <v>0</v>
      </c>
      <c r="D204" s="294">
        <f>data!AT62</f>
        <v>0</v>
      </c>
      <c r="E204" s="294">
        <f>data!AU62</f>
        <v>0</v>
      </c>
      <c r="F204" s="294">
        <f>data!AV62</f>
        <v>386158</v>
      </c>
      <c r="G204" s="294">
        <f>data!AW62</f>
        <v>0</v>
      </c>
      <c r="H204" s="294">
        <f>data!AX62</f>
        <v>0</v>
      </c>
      <c r="I204" s="294">
        <f>data!AY62</f>
        <v>415375</v>
      </c>
    </row>
    <row r="205" spans="1:9" customFormat="1" ht="20.100000000000001" customHeight="1" x14ac:dyDescent="0.2">
      <c r="A205" s="293">
        <v>8</v>
      </c>
      <c r="B205" s="294" t="s">
        <v>264</v>
      </c>
      <c r="C205" s="294">
        <f>data!AS63</f>
        <v>0</v>
      </c>
      <c r="D205" s="294">
        <f>data!AT63</f>
        <v>0</v>
      </c>
      <c r="E205" s="294">
        <f>data!AU63</f>
        <v>0</v>
      </c>
      <c r="F205" s="294">
        <f>data!AV63</f>
        <v>4544411.3</v>
      </c>
      <c r="G205" s="294">
        <f>data!AW63</f>
        <v>0</v>
      </c>
      <c r="H205" s="294">
        <f>data!AX63</f>
        <v>0</v>
      </c>
      <c r="I205" s="294">
        <f>data!AY63</f>
        <v>0</v>
      </c>
    </row>
    <row r="206" spans="1:9" customFormat="1" ht="20.100000000000001" customHeight="1" x14ac:dyDescent="0.2">
      <c r="A206" s="293">
        <v>9</v>
      </c>
      <c r="B206" s="294" t="s">
        <v>265</v>
      </c>
      <c r="C206" s="294">
        <f>data!AS64</f>
        <v>0</v>
      </c>
      <c r="D206" s="294">
        <f>data!AT64</f>
        <v>0</v>
      </c>
      <c r="E206" s="294">
        <f>data!AU64</f>
        <v>0</v>
      </c>
      <c r="F206" s="294">
        <f>data!AV64</f>
        <v>7802.36</v>
      </c>
      <c r="G206" s="294">
        <f>data!AW64</f>
        <v>0</v>
      </c>
      <c r="H206" s="294">
        <f>data!AX64</f>
        <v>0</v>
      </c>
      <c r="I206" s="294">
        <f>data!AY64</f>
        <v>763349.82999999984</v>
      </c>
    </row>
    <row r="207" spans="1:9" customFormat="1" ht="20.100000000000001" customHeight="1" x14ac:dyDescent="0.2">
      <c r="A207" s="293">
        <v>10</v>
      </c>
      <c r="B207" s="294" t="s">
        <v>524</v>
      </c>
      <c r="C207" s="294">
        <f>data!AS65</f>
        <v>0</v>
      </c>
      <c r="D207" s="294">
        <f>data!AT65</f>
        <v>0</v>
      </c>
      <c r="E207" s="294">
        <f>data!AU65</f>
        <v>0</v>
      </c>
      <c r="F207" s="294">
        <f>data!AV65</f>
        <v>175</v>
      </c>
      <c r="G207" s="294">
        <f>data!AW65</f>
        <v>0</v>
      </c>
      <c r="H207" s="294">
        <f>data!AX65</f>
        <v>0</v>
      </c>
      <c r="I207" s="294">
        <f>data!AY65</f>
        <v>317.04000000000002</v>
      </c>
    </row>
    <row r="208" spans="1:9" customFormat="1" ht="20.100000000000001" customHeight="1" x14ac:dyDescent="0.2">
      <c r="A208" s="293">
        <v>11</v>
      </c>
      <c r="B208" s="294" t="s">
        <v>525</v>
      </c>
      <c r="C208" s="294">
        <f>data!AS66</f>
        <v>0</v>
      </c>
      <c r="D208" s="294">
        <f>data!AT66</f>
        <v>0</v>
      </c>
      <c r="E208" s="294">
        <f>data!AU66</f>
        <v>0</v>
      </c>
      <c r="F208" s="294">
        <f>data!AV66</f>
        <v>1267199.1499999999</v>
      </c>
      <c r="G208" s="294">
        <f>data!AW66</f>
        <v>0</v>
      </c>
      <c r="H208" s="294">
        <f>data!AX66</f>
        <v>123169.34</v>
      </c>
      <c r="I208" s="294">
        <f>data!AY66</f>
        <v>67773.600000000006</v>
      </c>
    </row>
    <row r="209" spans="1:9" customFormat="1" ht="20.100000000000001" customHeight="1" x14ac:dyDescent="0.2">
      <c r="A209" s="293">
        <v>12</v>
      </c>
      <c r="B209" s="294" t="s">
        <v>16</v>
      </c>
      <c r="C209" s="294">
        <f>data!AS67</f>
        <v>0</v>
      </c>
      <c r="D209" s="294">
        <f>data!AT67</f>
        <v>0</v>
      </c>
      <c r="E209" s="294">
        <f>data!AU67</f>
        <v>0</v>
      </c>
      <c r="F209" s="294">
        <f>data!AV67</f>
        <v>60143</v>
      </c>
      <c r="G209" s="294">
        <f>data!AW67</f>
        <v>0</v>
      </c>
      <c r="H209" s="294">
        <f>data!AX67</f>
        <v>175882</v>
      </c>
      <c r="I209" s="294">
        <f>data!AY67</f>
        <v>29292</v>
      </c>
    </row>
    <row r="210" spans="1:9" customFormat="1" ht="20.100000000000001" customHeight="1" x14ac:dyDescent="0.2">
      <c r="A210" s="293">
        <v>13</v>
      </c>
      <c r="B210" s="294" t="s">
        <v>1007</v>
      </c>
      <c r="C210" s="294">
        <f>data!AS68</f>
        <v>0</v>
      </c>
      <c r="D210" s="294">
        <f>data!AT68</f>
        <v>0</v>
      </c>
      <c r="E210" s="294">
        <f>data!AU68</f>
        <v>0</v>
      </c>
      <c r="F210" s="294">
        <f>data!AV68</f>
        <v>3530.12</v>
      </c>
      <c r="G210" s="294">
        <f>data!AW68</f>
        <v>0</v>
      </c>
      <c r="H210" s="294">
        <f>data!AX68</f>
        <v>0</v>
      </c>
      <c r="I210" s="294">
        <f>data!AY68</f>
        <v>13548.31</v>
      </c>
    </row>
    <row r="211" spans="1:9" customFormat="1" ht="20.100000000000001" customHeight="1" x14ac:dyDescent="0.2">
      <c r="A211" s="293">
        <v>14</v>
      </c>
      <c r="B211" s="294" t="s">
        <v>1008</v>
      </c>
      <c r="C211" s="294">
        <f>data!AS69</f>
        <v>0</v>
      </c>
      <c r="D211" s="294">
        <f>data!AT69</f>
        <v>0</v>
      </c>
      <c r="E211" s="294">
        <f>data!AU69</f>
        <v>0</v>
      </c>
      <c r="F211" s="294">
        <f>data!AV69</f>
        <v>1031264.44</v>
      </c>
      <c r="G211" s="294">
        <f>data!AW69</f>
        <v>0</v>
      </c>
      <c r="H211" s="294">
        <f>data!AX69</f>
        <v>0</v>
      </c>
      <c r="I211" s="294">
        <f>data!AY69</f>
        <v>48482.47</v>
      </c>
    </row>
    <row r="212" spans="1:9" customFormat="1" ht="20.100000000000001" customHeight="1" x14ac:dyDescent="0.2">
      <c r="A212" s="293">
        <v>15</v>
      </c>
      <c r="B212" s="294" t="s">
        <v>284</v>
      </c>
      <c r="C212" s="294">
        <f>-data!AS84</f>
        <v>0</v>
      </c>
      <c r="D212" s="294">
        <f>-data!AT84</f>
        <v>0</v>
      </c>
      <c r="E212" s="294">
        <f>-data!AU84</f>
        <v>0</v>
      </c>
      <c r="F212" s="294">
        <f>-data!AV84</f>
        <v>-37847246</v>
      </c>
      <c r="G212" s="294">
        <f>-data!AW84</f>
        <v>0</v>
      </c>
      <c r="H212" s="294">
        <f>-data!AX84</f>
        <v>0</v>
      </c>
      <c r="I212" s="294">
        <f>-data!AY84</f>
        <v>-446281.91</v>
      </c>
    </row>
    <row r="213" spans="1:9" customFormat="1" ht="20.100000000000001" customHeight="1" x14ac:dyDescent="0.2">
      <c r="A213" s="293">
        <v>16</v>
      </c>
      <c r="B213" s="302" t="s">
        <v>1009</v>
      </c>
      <c r="C213" s="294">
        <f>data!AS85</f>
        <v>0</v>
      </c>
      <c r="D213" s="294">
        <f>data!AT85</f>
        <v>0</v>
      </c>
      <c r="E213" s="294">
        <f>data!AU85</f>
        <v>0</v>
      </c>
      <c r="F213" s="294">
        <f>data!AV85</f>
        <v>-28892863.600000001</v>
      </c>
      <c r="G213" s="294">
        <f>data!AW85</f>
        <v>0</v>
      </c>
      <c r="H213" s="294">
        <f>data!AX85</f>
        <v>299051.33999999997</v>
      </c>
      <c r="I213" s="294">
        <f>data!AY85</f>
        <v>2671309.1200000006</v>
      </c>
    </row>
    <row r="214" spans="1:9" customFormat="1" ht="20.100000000000001" customHeight="1" x14ac:dyDescent="0.2">
      <c r="A214" s="293">
        <v>17</v>
      </c>
      <c r="B214" s="294" t="s">
        <v>286</v>
      </c>
      <c r="C214" s="304"/>
      <c r="D214" s="304"/>
      <c r="E214" s="304"/>
      <c r="F214" s="304"/>
      <c r="G214" s="304"/>
      <c r="H214" s="304"/>
      <c r="I214" s="304"/>
    </row>
    <row r="215" spans="1:9" customFormat="1" ht="20.100000000000001" customHeight="1" x14ac:dyDescent="0.2">
      <c r="A215" s="293">
        <v>18</v>
      </c>
      <c r="B215" s="294" t="s">
        <v>1010</v>
      </c>
      <c r="C215" s="302">
        <f>+data!M710</f>
        <v>0</v>
      </c>
      <c r="D215" s="302">
        <f>+data!M711</f>
        <v>0</v>
      </c>
      <c r="E215" s="302">
        <f>+data!M712</f>
        <v>0</v>
      </c>
      <c r="F215" s="302">
        <f>+data!M713</f>
        <v>-2625435</v>
      </c>
      <c r="G215" s="308"/>
      <c r="H215" s="294"/>
      <c r="I215" s="294"/>
    </row>
    <row r="216" spans="1:9" customFormat="1" ht="20.100000000000001" customHeight="1" x14ac:dyDescent="0.2">
      <c r="A216" s="293">
        <v>19</v>
      </c>
      <c r="B216" s="302" t="s">
        <v>1011</v>
      </c>
      <c r="C216" s="294">
        <f>data!AS87</f>
        <v>0</v>
      </c>
      <c r="D216" s="294">
        <f>data!AT87</f>
        <v>0</v>
      </c>
      <c r="E216" s="294">
        <f>data!AU87</f>
        <v>0</v>
      </c>
      <c r="F216" s="294">
        <f>data!AV87</f>
        <v>352169.06999999995</v>
      </c>
      <c r="G216" s="309" t="str">
        <f>IF(data!AW87&gt;0,data!AW87,"")</f>
        <v>x</v>
      </c>
      <c r="H216" s="309" t="str">
        <f>IF(data!AX87&gt;0,data!AX87,"")</f>
        <v>x</v>
      </c>
      <c r="I216" s="309" t="str">
        <f>IF(data!AY87&gt;0,data!AY87,"")</f>
        <v>x</v>
      </c>
    </row>
    <row r="217" spans="1:9" customFormat="1" ht="20.100000000000001" customHeight="1" x14ac:dyDescent="0.2">
      <c r="A217" s="293">
        <v>20</v>
      </c>
      <c r="B217" s="302" t="s">
        <v>1012</v>
      </c>
      <c r="C217" s="294">
        <f>data!AS88</f>
        <v>0</v>
      </c>
      <c r="D217" s="294">
        <f>data!AT88</f>
        <v>0</v>
      </c>
      <c r="E217" s="294">
        <f>data!AU88</f>
        <v>0</v>
      </c>
      <c r="F217" s="294">
        <f>data!AV88</f>
        <v>764.35</v>
      </c>
      <c r="G217" s="309" t="str">
        <f>IF(data!AW88&gt;0,data!AW88,"")</f>
        <v>x</v>
      </c>
      <c r="H217" s="309" t="str">
        <f>IF(data!AX88&gt;0,data!AX88,"")</f>
        <v>x</v>
      </c>
      <c r="I217" s="309" t="str">
        <f>IF(data!AY88&gt;0,data!AY88,"")</f>
        <v>x</v>
      </c>
    </row>
    <row r="218" spans="1:9" customFormat="1" ht="20.100000000000001" customHeight="1" x14ac:dyDescent="0.2">
      <c r="A218" s="293">
        <v>21</v>
      </c>
      <c r="B218" s="302" t="s">
        <v>1013</v>
      </c>
      <c r="C218" s="294">
        <f>data!AS89</f>
        <v>0</v>
      </c>
      <c r="D218" s="294">
        <f>data!AT89</f>
        <v>0</v>
      </c>
      <c r="E218" s="294">
        <f>data!AU89</f>
        <v>0</v>
      </c>
      <c r="F218" s="294">
        <f>data!AV89</f>
        <v>352933.41999999993</v>
      </c>
      <c r="G218" s="309" t="str">
        <f>IF(data!AW89&gt;0,data!AW89,"")</f>
        <v>x</v>
      </c>
      <c r="H218" s="309" t="str">
        <f>IF(data!AX89&gt;0,data!AX89,"")</f>
        <v>x</v>
      </c>
      <c r="I218" s="309" t="str">
        <f>IF(data!AY89&gt;0,data!AY89,"")</f>
        <v>x</v>
      </c>
    </row>
    <row r="219" spans="1:9" customFormat="1" ht="20.100000000000001" customHeight="1" x14ac:dyDescent="0.2">
      <c r="A219" s="293" t="s">
        <v>1014</v>
      </c>
      <c r="B219" s="294"/>
      <c r="C219" s="304"/>
      <c r="D219" s="304"/>
      <c r="E219" s="304"/>
      <c r="F219" s="304"/>
      <c r="G219" s="304"/>
      <c r="H219" s="304"/>
      <c r="I219" s="304"/>
    </row>
    <row r="220" spans="1:9" customFormat="1" ht="20.100000000000001" customHeight="1" x14ac:dyDescent="0.2">
      <c r="A220" s="293">
        <v>22</v>
      </c>
      <c r="B220" s="294" t="s">
        <v>1015</v>
      </c>
      <c r="C220" s="294">
        <f>data!AS90</f>
        <v>0</v>
      </c>
      <c r="D220" s="294">
        <f>data!AT90</f>
        <v>0</v>
      </c>
      <c r="E220" s="294">
        <f>data!AU90</f>
        <v>0</v>
      </c>
      <c r="F220" s="294">
        <f>data!AV90</f>
        <v>1958</v>
      </c>
      <c r="G220" s="294">
        <f>data!AW90</f>
        <v>0</v>
      </c>
      <c r="H220" s="294">
        <f>data!AX90</f>
        <v>5726</v>
      </c>
      <c r="I220" s="294">
        <f>data!AY90</f>
        <v>0</v>
      </c>
    </row>
    <row r="221" spans="1:9" customFormat="1" ht="20.100000000000001" customHeight="1" x14ac:dyDescent="0.2">
      <c r="A221" s="293">
        <v>23</v>
      </c>
      <c r="B221" s="294" t="s">
        <v>1016</v>
      </c>
      <c r="C221" s="294">
        <f>data!AS91</f>
        <v>0</v>
      </c>
      <c r="D221" s="294">
        <f>data!AT91</f>
        <v>0</v>
      </c>
      <c r="E221" s="294">
        <f>data!AU91</f>
        <v>0</v>
      </c>
      <c r="F221" s="294">
        <f>data!AV91</f>
        <v>0</v>
      </c>
      <c r="G221" s="294">
        <f>data!AW91</f>
        <v>0</v>
      </c>
      <c r="H221" s="309" t="str">
        <f>IF(data!AX91&gt;0,data!AX91,"")</f>
        <v>x</v>
      </c>
      <c r="I221" s="309" t="str">
        <f>IF(data!AY91&gt;0,data!AY91,"")</f>
        <v>x</v>
      </c>
    </row>
    <row r="222" spans="1:9" customFormat="1" ht="20.100000000000001" customHeight="1" x14ac:dyDescent="0.2">
      <c r="A222" s="293">
        <v>24</v>
      </c>
      <c r="B222" s="294" t="s">
        <v>1017</v>
      </c>
      <c r="C222" s="294">
        <f>data!AS92</f>
        <v>0</v>
      </c>
      <c r="D222" s="294">
        <f>data!AT92</f>
        <v>0</v>
      </c>
      <c r="E222" s="294">
        <f>data!AU92</f>
        <v>0</v>
      </c>
      <c r="F222" s="294">
        <f>data!AV92</f>
        <v>743.27555902787162</v>
      </c>
      <c r="G222" s="294">
        <f>data!AW92</f>
        <v>0</v>
      </c>
      <c r="H222" s="309" t="str">
        <f>IF(data!AX92&gt;0,data!AX92,"")</f>
        <v>x</v>
      </c>
      <c r="I222" s="309" t="str">
        <f>IF(data!AY92&gt;0,data!AY92,"")</f>
        <v>x</v>
      </c>
    </row>
    <row r="223" spans="1:9" customFormat="1" ht="20.100000000000001" customHeight="1" x14ac:dyDescent="0.2">
      <c r="A223" s="293">
        <v>25</v>
      </c>
      <c r="B223" s="294" t="s">
        <v>1018</v>
      </c>
      <c r="C223" s="294">
        <f>data!AS93</f>
        <v>0</v>
      </c>
      <c r="D223" s="294">
        <f>data!AT93</f>
        <v>0</v>
      </c>
      <c r="E223" s="294">
        <f>data!AU93</f>
        <v>0</v>
      </c>
      <c r="F223" s="294">
        <f>data!AV93</f>
        <v>0</v>
      </c>
      <c r="G223" s="294">
        <f>data!AW93</f>
        <v>0</v>
      </c>
      <c r="H223" s="309" t="str">
        <f>IF(data!AX93&gt;0,data!AX93,"")</f>
        <v>x</v>
      </c>
      <c r="I223" s="309" t="str">
        <f>IF(data!AY93&gt;0,data!AY93,"")</f>
        <v>x</v>
      </c>
    </row>
    <row r="224" spans="1:9" customFormat="1" ht="20.100000000000001" customHeight="1" x14ac:dyDescent="0.2">
      <c r="A224" s="293">
        <v>26</v>
      </c>
      <c r="B224" s="294" t="s">
        <v>294</v>
      </c>
      <c r="C224" s="301">
        <f>data!AS94</f>
        <v>0</v>
      </c>
      <c r="D224" s="301">
        <f>data!AT94</f>
        <v>0</v>
      </c>
      <c r="E224" s="301">
        <f>data!AU94</f>
        <v>0</v>
      </c>
      <c r="F224" s="301">
        <f>data!AV94</f>
        <v>26.913596153846136</v>
      </c>
      <c r="G224" s="309" t="str">
        <f>IF(data!AW94&gt;0,data!AW94,"")</f>
        <v>x</v>
      </c>
      <c r="H224" s="309" t="str">
        <f>IF(data!AX94&gt;0,data!AX94,"")</f>
        <v>x</v>
      </c>
      <c r="I224" s="309" t="str">
        <f>IF(data!AY94&gt;0,data!AY94,"")</f>
        <v>x</v>
      </c>
    </row>
    <row r="225" spans="1:9" customFormat="1" ht="20.100000000000001" customHeight="1" x14ac:dyDescent="0.2">
      <c r="A225" s="287" t="s">
        <v>1000</v>
      </c>
      <c r="B225" s="288"/>
      <c r="C225" s="288"/>
      <c r="D225" s="288"/>
      <c r="E225" s="288"/>
      <c r="F225" s="288"/>
      <c r="G225" s="288"/>
      <c r="H225" s="288"/>
      <c r="I225" s="287"/>
    </row>
    <row r="226" spans="1:9" customFormat="1" ht="20.100000000000001" customHeight="1" x14ac:dyDescent="0.2">
      <c r="D226" s="289"/>
      <c r="I226" s="290" t="s">
        <v>1041</v>
      </c>
    </row>
    <row r="227" spans="1:9" customFormat="1" ht="20.100000000000001" customHeight="1" x14ac:dyDescent="0.2">
      <c r="A227" s="289"/>
    </row>
    <row r="228" spans="1:9" customFormat="1" ht="20.100000000000001" customHeight="1" x14ac:dyDescent="0.2">
      <c r="A228" s="291" t="str">
        <f>"Hospital: "&amp;data!C98</f>
        <v>Hospital: Highline Medical Center</v>
      </c>
      <c r="G228" s="292"/>
      <c r="H228" s="291" t="str">
        <f>"FYE: "&amp;data!C96</f>
        <v>FYE: 06/30/2024</v>
      </c>
    </row>
    <row r="229" spans="1:9" customFormat="1" ht="20.100000000000001" customHeight="1" x14ac:dyDescent="0.2">
      <c r="A229" s="293">
        <v>1</v>
      </c>
      <c r="B229" s="294" t="s">
        <v>236</v>
      </c>
      <c r="C229" s="296" t="s">
        <v>85</v>
      </c>
      <c r="D229" s="296" t="s">
        <v>86</v>
      </c>
      <c r="E229" s="296" t="s">
        <v>87</v>
      </c>
      <c r="F229" s="296" t="s">
        <v>88</v>
      </c>
      <c r="G229" s="296" t="s">
        <v>89</v>
      </c>
      <c r="H229" s="296" t="s">
        <v>90</v>
      </c>
      <c r="I229" s="296" t="s">
        <v>91</v>
      </c>
    </row>
    <row r="230" spans="1:9" customFormat="1" ht="20.100000000000001" customHeight="1" x14ac:dyDescent="0.2">
      <c r="A230" s="297">
        <v>2</v>
      </c>
      <c r="B230" s="298" t="s">
        <v>1002</v>
      </c>
      <c r="C230" s="300"/>
      <c r="D230" s="300" t="s">
        <v>164</v>
      </c>
      <c r="E230" s="300" t="s">
        <v>165</v>
      </c>
      <c r="F230" s="300" t="s">
        <v>134</v>
      </c>
      <c r="G230" s="300"/>
      <c r="H230" s="300"/>
      <c r="I230" s="300"/>
    </row>
    <row r="231" spans="1:9" customFormat="1" ht="20.100000000000001" customHeight="1" x14ac:dyDescent="0.2">
      <c r="A231" s="297"/>
      <c r="B231" s="298"/>
      <c r="C231" s="300" t="s">
        <v>163</v>
      </c>
      <c r="D231" s="300" t="s">
        <v>216</v>
      </c>
      <c r="E231" s="300" t="s">
        <v>1042</v>
      </c>
      <c r="F231" s="300" t="s">
        <v>1043</v>
      </c>
      <c r="G231" s="300" t="s">
        <v>166</v>
      </c>
      <c r="H231" s="300" t="s">
        <v>167</v>
      </c>
      <c r="I231" s="300" t="s">
        <v>168</v>
      </c>
    </row>
    <row r="232" spans="1:9" customFormat="1" ht="20.100000000000001" customHeight="1" x14ac:dyDescent="0.2">
      <c r="A232" s="293">
        <v>3</v>
      </c>
      <c r="B232" s="294" t="s">
        <v>1006</v>
      </c>
      <c r="C232" s="296" t="s">
        <v>1044</v>
      </c>
      <c r="D232" s="296" t="s">
        <v>1045</v>
      </c>
      <c r="E232" s="306"/>
      <c r="F232" s="306"/>
      <c r="G232" s="306"/>
      <c r="H232" s="296" t="s">
        <v>260</v>
      </c>
      <c r="I232" s="306"/>
    </row>
    <row r="233" spans="1:9" customFormat="1" ht="20.100000000000001" customHeight="1" x14ac:dyDescent="0.2">
      <c r="A233" s="293">
        <v>4</v>
      </c>
      <c r="B233" s="294" t="s">
        <v>261</v>
      </c>
      <c r="C233" s="294">
        <f>data!AZ59</f>
        <v>58086</v>
      </c>
      <c r="D233" s="294">
        <f>data!BA59</f>
        <v>0</v>
      </c>
      <c r="E233" s="306"/>
      <c r="F233" s="306"/>
      <c r="G233" s="306"/>
      <c r="H233" s="294">
        <f>data!BE59</f>
        <v>242643</v>
      </c>
      <c r="I233" s="306"/>
    </row>
    <row r="234" spans="1:9" customFormat="1" ht="20.100000000000001" customHeight="1" x14ac:dyDescent="0.2">
      <c r="A234" s="293">
        <v>5</v>
      </c>
      <c r="B234" s="294" t="s">
        <v>262</v>
      </c>
      <c r="C234" s="301">
        <f>data!AZ60</f>
        <v>0</v>
      </c>
      <c r="D234" s="301">
        <f>data!BA60</f>
        <v>0</v>
      </c>
      <c r="E234" s="301">
        <f>data!BB60</f>
        <v>0</v>
      </c>
      <c r="F234" s="301">
        <f>data!BC60</f>
        <v>0</v>
      </c>
      <c r="G234" s="301">
        <f>data!BD60</f>
        <v>0</v>
      </c>
      <c r="H234" s="301">
        <f>data!BE60</f>
        <v>22.14001442307692</v>
      </c>
      <c r="I234" s="301">
        <f>data!BF60</f>
        <v>33.755139423076926</v>
      </c>
    </row>
    <row r="235" spans="1:9" customFormat="1" ht="20.100000000000001" customHeight="1" x14ac:dyDescent="0.2">
      <c r="A235" s="293">
        <v>6</v>
      </c>
      <c r="B235" s="294" t="s">
        <v>263</v>
      </c>
      <c r="C235" s="294">
        <f>data!AZ61</f>
        <v>0</v>
      </c>
      <c r="D235" s="294">
        <f>data!BA61</f>
        <v>0</v>
      </c>
      <c r="E235" s="294">
        <f>data!BB61</f>
        <v>0</v>
      </c>
      <c r="F235" s="294">
        <f>data!BC61</f>
        <v>0</v>
      </c>
      <c r="G235" s="294">
        <f>data!BD61</f>
        <v>0</v>
      </c>
      <c r="H235" s="294">
        <f>data!BE61</f>
        <v>1672604.53</v>
      </c>
      <c r="I235" s="294">
        <f>data!BF61</f>
        <v>2310552.0499999998</v>
      </c>
    </row>
    <row r="236" spans="1:9" customFormat="1" ht="20.100000000000001" customHeight="1" x14ac:dyDescent="0.2">
      <c r="A236" s="293">
        <v>7</v>
      </c>
      <c r="B236" s="294" t="s">
        <v>11</v>
      </c>
      <c r="C236" s="294">
        <f>data!AZ62</f>
        <v>0</v>
      </c>
      <c r="D236" s="294">
        <f>data!BA62</f>
        <v>0</v>
      </c>
      <c r="E236" s="294">
        <f>data!BB62</f>
        <v>0</v>
      </c>
      <c r="F236" s="294">
        <f>data!BC62</f>
        <v>0</v>
      </c>
      <c r="G236" s="294">
        <f>data!BD62</f>
        <v>0</v>
      </c>
      <c r="H236" s="294">
        <f>data!BE62</f>
        <v>390402</v>
      </c>
      <c r="I236" s="294">
        <f>data!BF62</f>
        <v>539305</v>
      </c>
    </row>
    <row r="237" spans="1:9" customFormat="1" ht="20.100000000000001" customHeight="1" x14ac:dyDescent="0.2">
      <c r="A237" s="293">
        <v>8</v>
      </c>
      <c r="B237" s="294" t="s">
        <v>264</v>
      </c>
      <c r="C237" s="294">
        <f>data!AZ63</f>
        <v>0</v>
      </c>
      <c r="D237" s="294">
        <f>data!BA63</f>
        <v>0</v>
      </c>
      <c r="E237" s="294">
        <f>data!BB63</f>
        <v>0</v>
      </c>
      <c r="F237" s="294">
        <f>data!BC63</f>
        <v>0</v>
      </c>
      <c r="G237" s="294">
        <f>data!BD63</f>
        <v>0</v>
      </c>
      <c r="H237" s="294">
        <f>data!BE63</f>
        <v>0</v>
      </c>
      <c r="I237" s="294">
        <f>data!BF63</f>
        <v>0</v>
      </c>
    </row>
    <row r="238" spans="1:9" customFormat="1" ht="20.100000000000001" customHeight="1" x14ac:dyDescent="0.2">
      <c r="A238" s="293">
        <v>9</v>
      </c>
      <c r="B238" s="294" t="s">
        <v>265</v>
      </c>
      <c r="C238" s="294">
        <f>data!AZ64</f>
        <v>0</v>
      </c>
      <c r="D238" s="294">
        <f>data!BA64</f>
        <v>0</v>
      </c>
      <c r="E238" s="294">
        <f>data!BB64</f>
        <v>0</v>
      </c>
      <c r="F238" s="294">
        <f>data!BC64</f>
        <v>0</v>
      </c>
      <c r="G238" s="294">
        <f>data!BD64</f>
        <v>21150.879999999997</v>
      </c>
      <c r="H238" s="294">
        <f>data!BE64</f>
        <v>54157.109999999993</v>
      </c>
      <c r="I238" s="294">
        <f>data!BF64</f>
        <v>121682.26999999999</v>
      </c>
    </row>
    <row r="239" spans="1:9" customFormat="1" ht="20.100000000000001" customHeight="1" x14ac:dyDescent="0.2">
      <c r="A239" s="293">
        <v>10</v>
      </c>
      <c r="B239" s="294" t="s">
        <v>524</v>
      </c>
      <c r="C239" s="294">
        <f>data!AZ65</f>
        <v>0</v>
      </c>
      <c r="D239" s="294">
        <f>data!BA65</f>
        <v>0</v>
      </c>
      <c r="E239" s="294">
        <f>data!BB65</f>
        <v>0</v>
      </c>
      <c r="F239" s="294">
        <f>data!BC65</f>
        <v>0</v>
      </c>
      <c r="G239" s="294">
        <f>data!BD65</f>
        <v>0</v>
      </c>
      <c r="H239" s="294">
        <f>data!BE65</f>
        <v>1835928.54</v>
      </c>
      <c r="I239" s="294">
        <f>data!BF65</f>
        <v>15886.16</v>
      </c>
    </row>
    <row r="240" spans="1:9" customFormat="1" ht="20.100000000000001" customHeight="1" x14ac:dyDescent="0.2">
      <c r="A240" s="293">
        <v>11</v>
      </c>
      <c r="B240" s="294" t="s">
        <v>525</v>
      </c>
      <c r="C240" s="294">
        <f>data!AZ66</f>
        <v>0</v>
      </c>
      <c r="D240" s="294">
        <f>data!BA66</f>
        <v>103885</v>
      </c>
      <c r="E240" s="294">
        <f>data!BB66</f>
        <v>0</v>
      </c>
      <c r="F240" s="294">
        <f>data!BC66</f>
        <v>49262.63</v>
      </c>
      <c r="G240" s="294">
        <f>data!BD66</f>
        <v>298673.77</v>
      </c>
      <c r="H240" s="294">
        <f>data!BE66</f>
        <v>3336997.7799999993</v>
      </c>
      <c r="I240" s="294">
        <f>data!BF66</f>
        <v>562680.9</v>
      </c>
    </row>
    <row r="241" spans="1:9" customFormat="1" ht="20.100000000000001" customHeight="1" x14ac:dyDescent="0.2">
      <c r="A241" s="293">
        <v>12</v>
      </c>
      <c r="B241" s="294" t="s">
        <v>16</v>
      </c>
      <c r="C241" s="294">
        <f>data!AZ67</f>
        <v>0</v>
      </c>
      <c r="D241" s="294">
        <f>data!BA67</f>
        <v>0</v>
      </c>
      <c r="E241" s="294">
        <f>data!BB67</f>
        <v>0</v>
      </c>
      <c r="F241" s="294">
        <f>data!BC67</f>
        <v>0</v>
      </c>
      <c r="G241" s="294">
        <f>data!BD67</f>
        <v>717043</v>
      </c>
      <c r="H241" s="294">
        <f>data!BE67</f>
        <v>1498329</v>
      </c>
      <c r="I241" s="294">
        <f>data!BF67</f>
        <v>19848</v>
      </c>
    </row>
    <row r="242" spans="1:9" customFormat="1" ht="20.100000000000001" customHeight="1" x14ac:dyDescent="0.2">
      <c r="A242" s="293">
        <v>13</v>
      </c>
      <c r="B242" s="294" t="s">
        <v>1007</v>
      </c>
      <c r="C242" s="294">
        <f>data!AZ68</f>
        <v>0</v>
      </c>
      <c r="D242" s="294">
        <f>data!BA68</f>
        <v>0</v>
      </c>
      <c r="E242" s="294">
        <f>data!BB68</f>
        <v>0</v>
      </c>
      <c r="F242" s="294">
        <f>data!BC68</f>
        <v>0</v>
      </c>
      <c r="G242" s="294">
        <f>data!BD68</f>
        <v>236673.89</v>
      </c>
      <c r="H242" s="294">
        <f>data!BE68</f>
        <v>202984.74999999997</v>
      </c>
      <c r="I242" s="294">
        <f>data!BF68</f>
        <v>1320.3400000000001</v>
      </c>
    </row>
    <row r="243" spans="1:9" customFormat="1" ht="20.100000000000001" customHeight="1" x14ac:dyDescent="0.2">
      <c r="A243" s="293">
        <v>14</v>
      </c>
      <c r="B243" s="294" t="s">
        <v>1008</v>
      </c>
      <c r="C243" s="294">
        <f>data!AZ69</f>
        <v>0</v>
      </c>
      <c r="D243" s="294">
        <f>data!BA69</f>
        <v>0</v>
      </c>
      <c r="E243" s="294">
        <f>data!BB69</f>
        <v>0</v>
      </c>
      <c r="F243" s="294">
        <f>data!BC69</f>
        <v>0</v>
      </c>
      <c r="G243" s="294">
        <f>data!BD69</f>
        <v>0</v>
      </c>
      <c r="H243" s="294">
        <f>data!BE69</f>
        <v>2592850.810000001</v>
      </c>
      <c r="I243" s="294">
        <f>data!BF69</f>
        <v>-253125.31</v>
      </c>
    </row>
    <row r="244" spans="1:9" customFormat="1" ht="20.100000000000001" customHeight="1" x14ac:dyDescent="0.2">
      <c r="A244" s="293">
        <v>15</v>
      </c>
      <c r="B244" s="294" t="s">
        <v>284</v>
      </c>
      <c r="C244" s="294">
        <f>-data!AZ84</f>
        <v>0</v>
      </c>
      <c r="D244" s="294">
        <f>-data!BA84</f>
        <v>0</v>
      </c>
      <c r="E244" s="294">
        <f>-data!BB84</f>
        <v>0</v>
      </c>
      <c r="F244" s="294">
        <f>-data!BC84</f>
        <v>0</v>
      </c>
      <c r="G244" s="294">
        <f>-data!BD84</f>
        <v>0</v>
      </c>
      <c r="H244" s="294">
        <f>-data!BE84</f>
        <v>-2490531.7000000002</v>
      </c>
      <c r="I244" s="294">
        <f>-data!BF84</f>
        <v>104.79</v>
      </c>
    </row>
    <row r="245" spans="1:9" customFormat="1" ht="20.100000000000001" customHeight="1" x14ac:dyDescent="0.2">
      <c r="A245" s="293">
        <v>16</v>
      </c>
      <c r="B245" s="302" t="s">
        <v>1009</v>
      </c>
      <c r="C245" s="294">
        <f>data!AZ85</f>
        <v>0</v>
      </c>
      <c r="D245" s="294">
        <f>data!BA85</f>
        <v>103885</v>
      </c>
      <c r="E245" s="294">
        <f>data!BB85</f>
        <v>0</v>
      </c>
      <c r="F245" s="294">
        <f>data!BC85</f>
        <v>49262.63</v>
      </c>
      <c r="G245" s="294">
        <f>data!BD85</f>
        <v>1273541.54</v>
      </c>
      <c r="H245" s="294">
        <f>data!BE85</f>
        <v>9093722.8200000003</v>
      </c>
      <c r="I245" s="294">
        <f>data!BF85</f>
        <v>3318254.1999999997</v>
      </c>
    </row>
    <row r="246" spans="1:9" customFormat="1" ht="20.100000000000001" customHeight="1" x14ac:dyDescent="0.2">
      <c r="A246" s="293">
        <v>17</v>
      </c>
      <c r="B246" s="294" t="s">
        <v>286</v>
      </c>
      <c r="C246" s="304"/>
      <c r="D246" s="304"/>
      <c r="E246" s="304"/>
      <c r="F246" s="304"/>
      <c r="G246" s="304"/>
      <c r="H246" s="304"/>
      <c r="I246" s="304"/>
    </row>
    <row r="247" spans="1:9" customFormat="1" ht="20.100000000000001" customHeight="1" x14ac:dyDescent="0.2">
      <c r="A247" s="293">
        <v>18</v>
      </c>
      <c r="B247" s="294" t="s">
        <v>1010</v>
      </c>
      <c r="C247" s="294"/>
      <c r="D247" s="294"/>
      <c r="E247" s="294"/>
      <c r="F247" s="294"/>
      <c r="G247" s="294"/>
      <c r="H247" s="294"/>
      <c r="I247" s="294"/>
    </row>
    <row r="248" spans="1:9" customFormat="1" ht="20.100000000000001" customHeight="1" x14ac:dyDescent="0.2">
      <c r="A248" s="293">
        <v>19</v>
      </c>
      <c r="B248" s="302" t="s">
        <v>1011</v>
      </c>
      <c r="C248" s="309" t="str">
        <f>IF(data!AZ87&gt;0,data!AZ87,"")</f>
        <v>x</v>
      </c>
      <c r="D248" s="309" t="str">
        <f>IF(data!BA87&gt;0,data!BA87,"")</f>
        <v>x</v>
      </c>
      <c r="E248" s="309" t="str">
        <f>IF(data!BB87&gt;0,data!BB87,"")</f>
        <v>x</v>
      </c>
      <c r="F248" s="309" t="str">
        <f>IF(data!BC87&gt;0,data!BC87,"")</f>
        <v>x</v>
      </c>
      <c r="G248" s="309" t="str">
        <f>IF(data!BD87&gt;0,data!BD87,"")</f>
        <v>x</v>
      </c>
      <c r="H248" s="309" t="str">
        <f>IF(data!BE87&gt;0,data!BE87,"")</f>
        <v>x</v>
      </c>
      <c r="I248" s="309" t="str">
        <f>IF(data!BF87&gt;0,data!BF87,"")</f>
        <v>x</v>
      </c>
    </row>
    <row r="249" spans="1:9" customFormat="1" ht="20.100000000000001" customHeight="1" x14ac:dyDescent="0.2">
      <c r="A249" s="293">
        <v>20</v>
      </c>
      <c r="B249" s="302" t="s">
        <v>1012</v>
      </c>
      <c r="C249" s="309" t="str">
        <f>IF(data!AZ88&gt;0,data!AZ88,"")</f>
        <v>x</v>
      </c>
      <c r="D249" s="309" t="str">
        <f>IF(data!BA88&gt;0,data!BA88,"")</f>
        <v>x</v>
      </c>
      <c r="E249" s="309" t="str">
        <f>IF(data!BB88&gt;0,data!BB88,"")</f>
        <v>x</v>
      </c>
      <c r="F249" s="309" t="str">
        <f>IF(data!BC88&gt;0,data!BC88,"")</f>
        <v>x</v>
      </c>
      <c r="G249" s="309" t="str">
        <f>IF(data!BD88&gt;0,data!BD88,"")</f>
        <v>x</v>
      </c>
      <c r="H249" s="309" t="str">
        <f>IF(data!BE88&gt;0,data!BE88,"")</f>
        <v>x</v>
      </c>
      <c r="I249" s="309" t="str">
        <f>IF(data!BF88&gt;0,data!BF88,"")</f>
        <v>x</v>
      </c>
    </row>
    <row r="250" spans="1:9" customFormat="1" ht="20.100000000000001" customHeight="1" x14ac:dyDescent="0.2">
      <c r="A250" s="293">
        <v>21</v>
      </c>
      <c r="B250" s="302" t="s">
        <v>1013</v>
      </c>
      <c r="C250" s="309" t="str">
        <f>IF(data!AZ89&gt;0,data!AZ89,"")</f>
        <v>x</v>
      </c>
      <c r="D250" s="309" t="str">
        <f>IF(data!BA89&gt;0,data!BA89,"")</f>
        <v>x</v>
      </c>
      <c r="E250" s="309" t="str">
        <f>IF(data!BB89&gt;0,data!BB89,"")</f>
        <v>x</v>
      </c>
      <c r="F250" s="309" t="str">
        <f>IF(data!BC89&gt;0,data!BC89,"")</f>
        <v>x</v>
      </c>
      <c r="G250" s="309" t="str">
        <f>IF(data!BD89&gt;0,data!BD89,"")</f>
        <v>x</v>
      </c>
      <c r="H250" s="309" t="str">
        <f>IF(data!BE89&gt;0,data!BE89,"")</f>
        <v>x</v>
      </c>
      <c r="I250" s="309" t="str">
        <f>IF(data!BF89&gt;0,data!BF89,"")</f>
        <v>x</v>
      </c>
    </row>
    <row r="251" spans="1:9" customFormat="1" ht="20.100000000000001" customHeight="1" x14ac:dyDescent="0.2">
      <c r="A251" s="293" t="s">
        <v>1014</v>
      </c>
      <c r="B251" s="294"/>
      <c r="C251" s="304"/>
      <c r="D251" s="304"/>
      <c r="E251" s="304"/>
      <c r="F251" s="304"/>
      <c r="G251" s="304"/>
      <c r="H251" s="304"/>
      <c r="I251" s="304"/>
    </row>
    <row r="252" spans="1:9" customFormat="1" ht="20.100000000000001" customHeight="1" x14ac:dyDescent="0.2">
      <c r="A252" s="293">
        <v>22</v>
      </c>
      <c r="B252" s="294" t="s">
        <v>1015</v>
      </c>
      <c r="C252" s="310">
        <f>data!AZ90</f>
        <v>0</v>
      </c>
      <c r="D252" s="310">
        <f>data!BA90</f>
        <v>0</v>
      </c>
      <c r="E252" s="310">
        <f>data!BB90</f>
        <v>0</v>
      </c>
      <c r="F252" s="310">
        <f>data!BC90</f>
        <v>0</v>
      </c>
      <c r="G252" s="310">
        <f>data!BD90</f>
        <v>23344</v>
      </c>
      <c r="H252" s="310">
        <f>data!BE90</f>
        <v>4143</v>
      </c>
      <c r="I252" s="310">
        <f>data!BF90</f>
        <v>0</v>
      </c>
    </row>
    <row r="253" spans="1:9" customFormat="1" ht="20.100000000000001" customHeight="1" x14ac:dyDescent="0.2">
      <c r="A253" s="293">
        <v>23</v>
      </c>
      <c r="B253" s="294" t="s">
        <v>1016</v>
      </c>
      <c r="C253" s="310">
        <f>data!AZ91</f>
        <v>43</v>
      </c>
      <c r="D253" s="310">
        <f>data!BA91</f>
        <v>0</v>
      </c>
      <c r="E253" s="310">
        <f>data!BB91</f>
        <v>0</v>
      </c>
      <c r="F253" s="310">
        <f>data!BC91</f>
        <v>0</v>
      </c>
      <c r="G253" s="309" t="str">
        <f>IF(data!BD91&gt;0,data!BD91,"")</f>
        <v>x</v>
      </c>
      <c r="H253" s="309" t="str">
        <f>IF(data!BE91&gt;0,data!BE91,"")</f>
        <v>x</v>
      </c>
      <c r="I253" s="310">
        <f>data!BF91</f>
        <v>0</v>
      </c>
    </row>
    <row r="254" spans="1:9" customFormat="1" ht="20.100000000000001" customHeight="1" x14ac:dyDescent="0.2">
      <c r="A254" s="293">
        <v>24</v>
      </c>
      <c r="B254" s="294" t="s">
        <v>1017</v>
      </c>
      <c r="C254" s="309" t="str">
        <f>IF(data!AZ92&gt;0,data!AZ92,"")</f>
        <v>x</v>
      </c>
      <c r="D254" s="310">
        <f>data!BA92</f>
        <v>0</v>
      </c>
      <c r="E254" s="310">
        <f>data!BB92</f>
        <v>0</v>
      </c>
      <c r="F254" s="310">
        <f>data!BC92</f>
        <v>0</v>
      </c>
      <c r="G254" s="309" t="str">
        <f>IF(data!BD92&gt;0,data!BD92,"")</f>
        <v>x</v>
      </c>
      <c r="H254" s="309" t="str">
        <f>IF(data!BE92&gt;0,data!BE92,"")</f>
        <v>x</v>
      </c>
      <c r="I254" s="309" t="str">
        <f>IF(data!BF92&gt;0,data!BF92,"")</f>
        <v>x</v>
      </c>
    </row>
    <row r="255" spans="1:9" customFormat="1" ht="20.100000000000001" customHeight="1" x14ac:dyDescent="0.2">
      <c r="A255" s="293">
        <v>25</v>
      </c>
      <c r="B255" s="294" t="s">
        <v>1018</v>
      </c>
      <c r="C255" s="309" t="str">
        <f>IF(data!AZ93&gt;0,data!AZ93,"")</f>
        <v>x</v>
      </c>
      <c r="D255" s="309" t="str">
        <f>IF(data!BA93&gt;0,data!BA93,"")</f>
        <v>x</v>
      </c>
      <c r="E255" s="310">
        <f>data!BB93</f>
        <v>0</v>
      </c>
      <c r="F255" s="310">
        <f>data!BC93</f>
        <v>0</v>
      </c>
      <c r="G255" s="309" t="str">
        <f>IF(data!BD93&gt;0,data!BD93,"")</f>
        <v>x</v>
      </c>
      <c r="H255" s="309" t="str">
        <f>IF(data!BE93&gt;0,data!BE93,"")</f>
        <v>x</v>
      </c>
      <c r="I255" s="309" t="str">
        <f>IF(data!BF93&gt;0,data!BF93,"")</f>
        <v>x</v>
      </c>
    </row>
    <row r="256" spans="1:9" customFormat="1" ht="20.100000000000001" customHeight="1" x14ac:dyDescent="0.2">
      <c r="A256" s="293">
        <v>26</v>
      </c>
      <c r="B256" s="294" t="s">
        <v>294</v>
      </c>
      <c r="C256" s="309" t="str">
        <f>IF(data!AZ94&gt;0,data!AZ94,"")</f>
        <v>x</v>
      </c>
      <c r="D256" s="309" t="str">
        <f>IF(data!BA94&gt;0,data!BA94,"")</f>
        <v>x</v>
      </c>
      <c r="E256" s="309" t="str">
        <f>IF(data!BB94&gt;0,data!BB94,"")</f>
        <v>x</v>
      </c>
      <c r="F256" s="309" t="str">
        <f>IF(data!BC94&gt;0,data!BC94,"")</f>
        <v>x</v>
      </c>
      <c r="G256" s="309" t="str">
        <f>IF(data!BD94&gt;0,data!BD94,"")</f>
        <v>x</v>
      </c>
      <c r="H256" s="309" t="str">
        <f>IF(data!BE94&gt;0,data!BE94,"")</f>
        <v>x</v>
      </c>
      <c r="I256" s="309" t="str">
        <f>IF(data!BF94&gt;0,data!BF94,"")</f>
        <v>x</v>
      </c>
    </row>
    <row r="257" spans="1:9" customFormat="1" ht="20.100000000000001" customHeight="1" x14ac:dyDescent="0.2">
      <c r="A257" s="287" t="s">
        <v>1000</v>
      </c>
      <c r="B257" s="288"/>
      <c r="C257" s="288"/>
      <c r="D257" s="288"/>
      <c r="E257" s="288"/>
      <c r="F257" s="288"/>
      <c r="G257" s="288"/>
      <c r="H257" s="288"/>
      <c r="I257" s="287"/>
    </row>
    <row r="258" spans="1:9" customFormat="1" ht="20.100000000000001" customHeight="1" x14ac:dyDescent="0.2">
      <c r="D258" s="289"/>
      <c r="I258" s="290" t="s">
        <v>1046</v>
      </c>
    </row>
    <row r="259" spans="1:9" customFormat="1" ht="20.100000000000001" customHeight="1" x14ac:dyDescent="0.2">
      <c r="A259" s="289"/>
    </row>
    <row r="260" spans="1:9" customFormat="1" ht="20.100000000000001" customHeight="1" x14ac:dyDescent="0.2">
      <c r="A260" s="291" t="str">
        <f>"Hospital: "&amp;data!C98</f>
        <v>Hospital: Highline Medical Center</v>
      </c>
      <c r="G260" s="292"/>
      <c r="H260" s="291" t="str">
        <f>"FYE: "&amp;data!C96</f>
        <v>FYE: 06/30/2024</v>
      </c>
    </row>
    <row r="261" spans="1:9" customFormat="1" ht="20.100000000000001" customHeight="1" x14ac:dyDescent="0.2">
      <c r="A261" s="293">
        <v>1</v>
      </c>
      <c r="B261" s="294" t="s">
        <v>236</v>
      </c>
      <c r="C261" s="296" t="s">
        <v>92</v>
      </c>
      <c r="D261" s="296" t="s">
        <v>93</v>
      </c>
      <c r="E261" s="296" t="s">
        <v>94</v>
      </c>
      <c r="F261" s="296" t="s">
        <v>95</v>
      </c>
      <c r="G261" s="296" t="s">
        <v>96</v>
      </c>
      <c r="H261" s="296" t="s">
        <v>97</v>
      </c>
      <c r="I261" s="296" t="s">
        <v>98</v>
      </c>
    </row>
    <row r="262" spans="1:9" customFormat="1" ht="20.100000000000001" customHeight="1" x14ac:dyDescent="0.2">
      <c r="A262" s="297">
        <v>2</v>
      </c>
      <c r="B262" s="298" t="s">
        <v>1002</v>
      </c>
      <c r="C262" s="300" t="s">
        <v>1047</v>
      </c>
      <c r="D262" s="300" t="s">
        <v>170</v>
      </c>
      <c r="E262" s="300" t="s">
        <v>171</v>
      </c>
      <c r="F262" s="300"/>
      <c r="G262" s="300" t="s">
        <v>173</v>
      </c>
      <c r="H262" s="300"/>
      <c r="I262" s="300" t="s">
        <v>159</v>
      </c>
    </row>
    <row r="263" spans="1:9" customFormat="1" ht="20.100000000000001" customHeight="1" x14ac:dyDescent="0.2">
      <c r="A263" s="297"/>
      <c r="B263" s="298"/>
      <c r="C263" s="300" t="s">
        <v>1048</v>
      </c>
      <c r="D263" s="300" t="s">
        <v>217</v>
      </c>
      <c r="E263" s="300" t="s">
        <v>196</v>
      </c>
      <c r="F263" s="300" t="s">
        <v>172</v>
      </c>
      <c r="G263" s="300" t="s">
        <v>218</v>
      </c>
      <c r="H263" s="300" t="s">
        <v>174</v>
      </c>
      <c r="I263" s="300" t="s">
        <v>1049</v>
      </c>
    </row>
    <row r="264" spans="1:9" customFormat="1" ht="20.100000000000001" customHeight="1" x14ac:dyDescent="0.2">
      <c r="A264" s="293">
        <v>3</v>
      </c>
      <c r="B264" s="294" t="s">
        <v>1006</v>
      </c>
      <c r="C264" s="306"/>
      <c r="D264" s="306"/>
      <c r="E264" s="306"/>
      <c r="F264" s="306"/>
      <c r="G264" s="306"/>
      <c r="H264" s="306"/>
      <c r="I264" s="306"/>
    </row>
    <row r="265" spans="1:9" customFormat="1" ht="20.100000000000001" customHeight="1" x14ac:dyDescent="0.2">
      <c r="A265" s="293">
        <v>4</v>
      </c>
      <c r="B265" s="294" t="s">
        <v>261</v>
      </c>
      <c r="C265" s="306"/>
      <c r="D265" s="306"/>
      <c r="E265" s="306"/>
      <c r="F265" s="306"/>
      <c r="G265" s="306"/>
      <c r="H265" s="306"/>
      <c r="I265" s="306"/>
    </row>
    <row r="266" spans="1:9" customFormat="1" ht="20.100000000000001" customHeight="1" x14ac:dyDescent="0.2">
      <c r="A266" s="293">
        <v>5</v>
      </c>
      <c r="B266" s="294" t="s">
        <v>262</v>
      </c>
      <c r="C266" s="301">
        <f>data!BG60</f>
        <v>0</v>
      </c>
      <c r="D266" s="301">
        <f>data!BH60</f>
        <v>0</v>
      </c>
      <c r="E266" s="301">
        <f>data!BI60</f>
        <v>0</v>
      </c>
      <c r="F266" s="301">
        <f>data!BJ60</f>
        <v>1.1795480769230768</v>
      </c>
      <c r="G266" s="301">
        <f>data!BK60</f>
        <v>0</v>
      </c>
      <c r="H266" s="301">
        <f>data!BL60</f>
        <v>1.8461538461538463</v>
      </c>
      <c r="I266" s="301">
        <f>data!BM60</f>
        <v>1.0947115384615385</v>
      </c>
    </row>
    <row r="267" spans="1:9" customFormat="1" ht="20.100000000000001" customHeight="1" x14ac:dyDescent="0.2">
      <c r="A267" s="293">
        <v>6</v>
      </c>
      <c r="B267" s="294" t="s">
        <v>263</v>
      </c>
      <c r="C267" s="294">
        <f>data!BG61</f>
        <v>0</v>
      </c>
      <c r="D267" s="294">
        <f>data!BH61</f>
        <v>0</v>
      </c>
      <c r="E267" s="294">
        <f>data!BI61</f>
        <v>0</v>
      </c>
      <c r="F267" s="294">
        <f>data!BJ61</f>
        <v>182118.32</v>
      </c>
      <c r="G267" s="294">
        <f>data!BK61</f>
        <v>0</v>
      </c>
      <c r="H267" s="294">
        <f>data!BL61</f>
        <v>94963.199999999997</v>
      </c>
      <c r="I267" s="294">
        <f>data!BM61</f>
        <v>160846.94999999998</v>
      </c>
    </row>
    <row r="268" spans="1:9" customFormat="1" ht="20.100000000000001" customHeight="1" x14ac:dyDescent="0.2">
      <c r="A268" s="293">
        <v>7</v>
      </c>
      <c r="B268" s="294" t="s">
        <v>11</v>
      </c>
      <c r="C268" s="294">
        <f>data!BG62</f>
        <v>0</v>
      </c>
      <c r="D268" s="294">
        <f>data!BH62</f>
        <v>0</v>
      </c>
      <c r="E268" s="294">
        <f>data!BI62</f>
        <v>0</v>
      </c>
      <c r="F268" s="294">
        <f>data!BJ62</f>
        <v>42508</v>
      </c>
      <c r="G268" s="294">
        <f>data!BK62</f>
        <v>0</v>
      </c>
      <c r="H268" s="294">
        <f>data!BL62</f>
        <v>22165</v>
      </c>
      <c r="I268" s="294">
        <f>data!BM62</f>
        <v>37543</v>
      </c>
    </row>
    <row r="269" spans="1:9" customFormat="1" ht="20.100000000000001" customHeight="1" x14ac:dyDescent="0.2">
      <c r="A269" s="293">
        <v>8</v>
      </c>
      <c r="B269" s="294" t="s">
        <v>264</v>
      </c>
      <c r="C269" s="294">
        <f>data!BG63</f>
        <v>0</v>
      </c>
      <c r="D269" s="294">
        <f>data!BH63</f>
        <v>0</v>
      </c>
      <c r="E269" s="294">
        <f>data!BI63</f>
        <v>0</v>
      </c>
      <c r="F269" s="294">
        <f>data!BJ63</f>
        <v>0</v>
      </c>
      <c r="G269" s="294">
        <f>data!BK63</f>
        <v>0</v>
      </c>
      <c r="H269" s="294">
        <f>data!BL63</f>
        <v>0</v>
      </c>
      <c r="I269" s="294">
        <f>data!BM63</f>
        <v>0</v>
      </c>
    </row>
    <row r="270" spans="1:9" customFormat="1" ht="20.100000000000001" customHeight="1" x14ac:dyDescent="0.2">
      <c r="A270" s="293">
        <v>9</v>
      </c>
      <c r="B270" s="294" t="s">
        <v>265</v>
      </c>
      <c r="C270" s="294">
        <f>data!BG64</f>
        <v>0</v>
      </c>
      <c r="D270" s="294">
        <f>data!BH64</f>
        <v>0</v>
      </c>
      <c r="E270" s="294">
        <f>data!BI64</f>
        <v>0</v>
      </c>
      <c r="F270" s="294">
        <f>data!BJ64</f>
        <v>0</v>
      </c>
      <c r="G270" s="294">
        <f>data!BK64</f>
        <v>0</v>
      </c>
      <c r="H270" s="294">
        <f>data!BL64</f>
        <v>28989.420000000006</v>
      </c>
      <c r="I270" s="294">
        <f>data!BM64</f>
        <v>0</v>
      </c>
    </row>
    <row r="271" spans="1:9" customFormat="1" ht="20.100000000000001" customHeight="1" x14ac:dyDescent="0.2">
      <c r="A271" s="293">
        <v>10</v>
      </c>
      <c r="B271" s="294" t="s">
        <v>524</v>
      </c>
      <c r="C271" s="294">
        <f>data!BG65</f>
        <v>0</v>
      </c>
      <c r="D271" s="294">
        <f>data!BH65</f>
        <v>0</v>
      </c>
      <c r="E271" s="294">
        <f>data!BI65</f>
        <v>0</v>
      </c>
      <c r="F271" s="294">
        <f>data!BJ65</f>
        <v>0</v>
      </c>
      <c r="G271" s="294">
        <f>data!BK65</f>
        <v>0</v>
      </c>
      <c r="H271" s="294">
        <f>data!BL65</f>
        <v>335.9</v>
      </c>
      <c r="I271" s="294">
        <f>data!BM65</f>
        <v>0</v>
      </c>
    </row>
    <row r="272" spans="1:9" customFormat="1" ht="20.100000000000001" customHeight="1" x14ac:dyDescent="0.2">
      <c r="A272" s="293">
        <v>11</v>
      </c>
      <c r="B272" s="294" t="s">
        <v>525</v>
      </c>
      <c r="C272" s="294">
        <f>data!BG66</f>
        <v>285655.57</v>
      </c>
      <c r="D272" s="294">
        <f>data!BH66</f>
        <v>243706.93</v>
      </c>
      <c r="E272" s="294">
        <f>data!BI66</f>
        <v>0</v>
      </c>
      <c r="F272" s="294">
        <f>data!BJ66</f>
        <v>1184.1300000000017</v>
      </c>
      <c r="G272" s="294">
        <f>data!BK66</f>
        <v>12241753.430000002</v>
      </c>
      <c r="H272" s="294">
        <f>data!BL66</f>
        <v>106172.89</v>
      </c>
      <c r="I272" s="294">
        <f>data!BM66</f>
        <v>0</v>
      </c>
    </row>
    <row r="273" spans="1:9" customFormat="1" ht="20.100000000000001" customHeight="1" x14ac:dyDescent="0.2">
      <c r="A273" s="293">
        <v>12</v>
      </c>
      <c r="B273" s="294" t="s">
        <v>16</v>
      </c>
      <c r="C273" s="294">
        <f>data!BG67</f>
        <v>0</v>
      </c>
      <c r="D273" s="294">
        <f>data!BH67</f>
        <v>0</v>
      </c>
      <c r="E273" s="294">
        <f>data!BI67</f>
        <v>209</v>
      </c>
      <c r="F273" s="294">
        <f>data!BJ67</f>
        <v>0</v>
      </c>
      <c r="G273" s="294">
        <f>data!BK67</f>
        <v>0</v>
      </c>
      <c r="H273" s="294">
        <f>data!BL67</f>
        <v>8114</v>
      </c>
      <c r="I273" s="294">
        <f>data!BM67</f>
        <v>0</v>
      </c>
    </row>
    <row r="274" spans="1:9" customFormat="1" ht="20.100000000000001" customHeight="1" x14ac:dyDescent="0.2">
      <c r="A274" s="293">
        <v>13</v>
      </c>
      <c r="B274" s="294" t="s">
        <v>1007</v>
      </c>
      <c r="C274" s="294">
        <f>data!BG68</f>
        <v>0</v>
      </c>
      <c r="D274" s="294">
        <f>data!BH68</f>
        <v>0</v>
      </c>
      <c r="E274" s="294">
        <f>data!BI68</f>
        <v>605.01</v>
      </c>
      <c r="F274" s="294">
        <f>data!BJ68</f>
        <v>0</v>
      </c>
      <c r="G274" s="294">
        <f>data!BK68</f>
        <v>0</v>
      </c>
      <c r="H274" s="294">
        <f>data!BL68</f>
        <v>3757.29</v>
      </c>
      <c r="I274" s="294">
        <f>data!BM68</f>
        <v>0</v>
      </c>
    </row>
    <row r="275" spans="1:9" customFormat="1" ht="20.100000000000001" customHeight="1" x14ac:dyDescent="0.2">
      <c r="A275" s="293">
        <v>14</v>
      </c>
      <c r="B275" s="294" t="s">
        <v>1008</v>
      </c>
      <c r="C275" s="294">
        <f>data!BG69</f>
        <v>0</v>
      </c>
      <c r="D275" s="294">
        <f>data!BH69</f>
        <v>0</v>
      </c>
      <c r="E275" s="294">
        <f>data!BI69</f>
        <v>0</v>
      </c>
      <c r="F275" s="294">
        <f>data!BJ69</f>
        <v>0</v>
      </c>
      <c r="G275" s="294">
        <f>data!BK69</f>
        <v>80691</v>
      </c>
      <c r="H275" s="294">
        <f>data!BL69</f>
        <v>0</v>
      </c>
      <c r="I275" s="294">
        <f>data!BM69</f>
        <v>0</v>
      </c>
    </row>
    <row r="276" spans="1:9" customFormat="1" ht="20.100000000000001" customHeight="1" x14ac:dyDescent="0.2">
      <c r="A276" s="293">
        <v>15</v>
      </c>
      <c r="B276" s="294" t="s">
        <v>284</v>
      </c>
      <c r="C276" s="294">
        <f>-data!BG84</f>
        <v>0</v>
      </c>
      <c r="D276" s="294">
        <f>-data!BH84</f>
        <v>0</v>
      </c>
      <c r="E276" s="294">
        <f>-data!BI84</f>
        <v>0</v>
      </c>
      <c r="F276" s="294">
        <f>-data!BJ84</f>
        <v>0</v>
      </c>
      <c r="G276" s="294">
        <f>-data!BK84</f>
        <v>0</v>
      </c>
      <c r="H276" s="294">
        <f>-data!BL84</f>
        <v>0</v>
      </c>
      <c r="I276" s="294">
        <f>-data!BM84</f>
        <v>0</v>
      </c>
    </row>
    <row r="277" spans="1:9" customFormat="1" ht="20.100000000000001" customHeight="1" x14ac:dyDescent="0.2">
      <c r="A277" s="293">
        <v>16</v>
      </c>
      <c r="B277" s="302" t="s">
        <v>1009</v>
      </c>
      <c r="C277" s="294">
        <f>data!BG85</f>
        <v>285655.57</v>
      </c>
      <c r="D277" s="294">
        <f>data!BH85</f>
        <v>243706.93</v>
      </c>
      <c r="E277" s="294">
        <f>data!BI85</f>
        <v>814.01</v>
      </c>
      <c r="F277" s="294">
        <f>data!BJ85</f>
        <v>225810.45</v>
      </c>
      <c r="G277" s="294">
        <f>data!BK85</f>
        <v>12322444.430000002</v>
      </c>
      <c r="H277" s="294">
        <f>data!BL85</f>
        <v>264497.69999999995</v>
      </c>
      <c r="I277" s="294">
        <f>data!BM85</f>
        <v>198389.94999999998</v>
      </c>
    </row>
    <row r="278" spans="1:9" customFormat="1" ht="20.100000000000001" customHeight="1" x14ac:dyDescent="0.2">
      <c r="A278" s="293">
        <v>17</v>
      </c>
      <c r="B278" s="294" t="s">
        <v>286</v>
      </c>
      <c r="C278" s="304"/>
      <c r="D278" s="304"/>
      <c r="E278" s="304"/>
      <c r="F278" s="304"/>
      <c r="G278" s="304"/>
      <c r="H278" s="304"/>
      <c r="I278" s="304"/>
    </row>
    <row r="279" spans="1:9" customFormat="1" ht="20.100000000000001" customHeight="1" x14ac:dyDescent="0.2">
      <c r="A279" s="293">
        <v>18</v>
      </c>
      <c r="B279" s="294" t="s">
        <v>1010</v>
      </c>
      <c r="C279" s="294"/>
      <c r="D279" s="294"/>
      <c r="E279" s="294"/>
      <c r="F279" s="294"/>
      <c r="G279" s="294"/>
      <c r="H279" s="294"/>
      <c r="I279" s="294"/>
    </row>
    <row r="280" spans="1:9" customFormat="1" ht="20.100000000000001" customHeight="1" x14ac:dyDescent="0.2">
      <c r="A280" s="293">
        <v>19</v>
      </c>
      <c r="B280" s="302" t="s">
        <v>1011</v>
      </c>
      <c r="C280" s="309" t="str">
        <f>IF(data!BG87&gt;0,data!BG87,"")</f>
        <v>x</v>
      </c>
      <c r="D280" s="309" t="str">
        <f>IF(data!BH87&gt;0,data!BH87,"")</f>
        <v>x</v>
      </c>
      <c r="E280" s="309" t="str">
        <f>IF(data!BI87&gt;0,data!BI87,"")</f>
        <v>x</v>
      </c>
      <c r="F280" s="309" t="str">
        <f>IF(data!BJ87&gt;0,data!BJ87,"")</f>
        <v>x</v>
      </c>
      <c r="G280" s="309" t="str">
        <f>IF(data!BK87&gt;0,data!BK87,"")</f>
        <v>x</v>
      </c>
      <c r="H280" s="309" t="str">
        <f>IF(data!BL87&gt;0,data!BL87,"")</f>
        <v>x</v>
      </c>
      <c r="I280" s="309" t="str">
        <f>IF(data!BM87&gt;0,data!BM87,"")</f>
        <v>x</v>
      </c>
    </row>
    <row r="281" spans="1:9" customFormat="1" ht="20.100000000000001" customHeight="1" x14ac:dyDescent="0.2">
      <c r="A281" s="293">
        <v>20</v>
      </c>
      <c r="B281" s="302" t="s">
        <v>1012</v>
      </c>
      <c r="C281" s="309" t="str">
        <f>IF(data!BG88&gt;0,data!BG88,"")</f>
        <v>x</v>
      </c>
      <c r="D281" s="309" t="str">
        <f>IF(data!BH88&gt;0,data!BH88,"")</f>
        <v>x</v>
      </c>
      <c r="E281" s="309" t="str">
        <f>IF(data!BI88&gt;0,data!BI88,"")</f>
        <v>x</v>
      </c>
      <c r="F281" s="309" t="str">
        <f>IF(data!BJ88&gt;0,data!BJ88,"")</f>
        <v>x</v>
      </c>
      <c r="G281" s="309" t="str">
        <f>IF(data!BK88&gt;0,data!BK88,"")</f>
        <v>x</v>
      </c>
      <c r="H281" s="309" t="str">
        <f>IF(data!BL88&gt;0,data!BL88,"")</f>
        <v>x</v>
      </c>
      <c r="I281" s="309" t="str">
        <f>IF(data!BM88&gt;0,data!BM88,"")</f>
        <v>x</v>
      </c>
    </row>
    <row r="282" spans="1:9" customFormat="1" ht="20.100000000000001" customHeight="1" x14ac:dyDescent="0.2">
      <c r="A282" s="293">
        <v>21</v>
      </c>
      <c r="B282" s="302" t="s">
        <v>1013</v>
      </c>
      <c r="C282" s="309" t="str">
        <f>IF(data!BG89&gt;0,data!BG89,"")</f>
        <v>x</v>
      </c>
      <c r="D282" s="309" t="str">
        <f>IF(data!BH89&gt;0,data!BH89,"")</f>
        <v>x</v>
      </c>
      <c r="E282" s="309" t="str">
        <f>IF(data!BI89&gt;0,data!BI89,"")</f>
        <v>x</v>
      </c>
      <c r="F282" s="309" t="str">
        <f>IF(data!BJ89&gt;0,data!BJ89,"")</f>
        <v>x</v>
      </c>
      <c r="G282" s="309" t="str">
        <f>IF(data!BK89&gt;0,data!BK89,"")</f>
        <v>x</v>
      </c>
      <c r="H282" s="309" t="str">
        <f>IF(data!BL89&gt;0,data!BL89,"")</f>
        <v>x</v>
      </c>
      <c r="I282" s="309" t="str">
        <f>IF(data!BM89&gt;0,data!BM89,"")</f>
        <v>x</v>
      </c>
    </row>
    <row r="283" spans="1:9" customFormat="1" ht="20.100000000000001" customHeight="1" x14ac:dyDescent="0.2">
      <c r="A283" s="293" t="s">
        <v>1014</v>
      </c>
      <c r="B283" s="294"/>
      <c r="C283" s="311"/>
      <c r="D283" s="311"/>
      <c r="E283" s="311"/>
      <c r="F283" s="311"/>
      <c r="G283" s="311"/>
      <c r="H283" s="311"/>
      <c r="I283" s="311"/>
    </row>
    <row r="284" spans="1:9" customFormat="1" ht="20.100000000000001" customHeight="1" x14ac:dyDescent="0.2">
      <c r="A284" s="293">
        <v>22</v>
      </c>
      <c r="B284" s="294" t="s">
        <v>1015</v>
      </c>
      <c r="C284" s="310">
        <f>data!BG90</f>
        <v>0</v>
      </c>
      <c r="D284" s="310">
        <f>data!BH90</f>
        <v>0</v>
      </c>
      <c r="E284" s="310">
        <f>data!BI90</f>
        <v>0</v>
      </c>
      <c r="F284" s="310">
        <f>data!BJ90</f>
        <v>0</v>
      </c>
      <c r="G284" s="310">
        <f>data!BK90</f>
        <v>0</v>
      </c>
      <c r="H284" s="310">
        <f>data!BL90</f>
        <v>0</v>
      </c>
      <c r="I284" s="310">
        <f>data!BM90</f>
        <v>0</v>
      </c>
    </row>
    <row r="285" spans="1:9" customFormat="1" ht="20.100000000000001" customHeight="1" x14ac:dyDescent="0.2">
      <c r="A285" s="293">
        <v>23</v>
      </c>
      <c r="B285" s="294" t="s">
        <v>1016</v>
      </c>
      <c r="C285" s="309" t="str">
        <f>IF(data!BG91&gt;0,data!BG91,"")</f>
        <v>x</v>
      </c>
      <c r="D285" s="310">
        <f>data!BH91</f>
        <v>0</v>
      </c>
      <c r="E285" s="310">
        <f>data!BI91</f>
        <v>0</v>
      </c>
      <c r="F285" s="309" t="str">
        <f>IF(data!BJ91&gt;0,data!BJ91,"")</f>
        <v>x</v>
      </c>
      <c r="G285" s="310">
        <f>data!BK91</f>
        <v>0</v>
      </c>
      <c r="H285" s="310">
        <f>data!BL91</f>
        <v>0</v>
      </c>
      <c r="I285" s="310">
        <f>data!BM91</f>
        <v>0</v>
      </c>
    </row>
    <row r="286" spans="1:9" customFormat="1" ht="20.100000000000001" customHeight="1" x14ac:dyDescent="0.2">
      <c r="A286" s="293">
        <v>24</v>
      </c>
      <c r="B286" s="294" t="s">
        <v>1017</v>
      </c>
      <c r="C286" s="309" t="str">
        <f>IF(data!BG92&gt;0,data!BG92,"")</f>
        <v>x</v>
      </c>
      <c r="D286" s="310">
        <f>data!BH92</f>
        <v>0</v>
      </c>
      <c r="E286" s="310">
        <f>data!BI92</f>
        <v>0</v>
      </c>
      <c r="F286" s="309" t="str">
        <f>IF(data!BJ92&gt;0,data!BJ92,"")</f>
        <v>x</v>
      </c>
      <c r="G286" s="310">
        <f>data!BK92</f>
        <v>0</v>
      </c>
      <c r="H286" s="310">
        <f>data!BL92</f>
        <v>0</v>
      </c>
      <c r="I286" s="310">
        <f>data!BM92</f>
        <v>0</v>
      </c>
    </row>
    <row r="287" spans="1:9" customFormat="1" ht="20.100000000000001" customHeight="1" x14ac:dyDescent="0.2">
      <c r="A287" s="293">
        <v>25</v>
      </c>
      <c r="B287" s="294" t="s">
        <v>1018</v>
      </c>
      <c r="C287" s="309" t="str">
        <f>IF(data!BG93&gt;0,data!BG93,"")</f>
        <v>x</v>
      </c>
      <c r="D287" s="310">
        <f>data!BH93</f>
        <v>0</v>
      </c>
      <c r="E287" s="310">
        <f>data!BI93</f>
        <v>37.5</v>
      </c>
      <c r="F287" s="309" t="str">
        <f>IF(data!BJ93&gt;0,data!BJ93,"")</f>
        <v>x</v>
      </c>
      <c r="G287" s="310">
        <f>data!BK93</f>
        <v>0</v>
      </c>
      <c r="H287" s="310">
        <f>data!BL93</f>
        <v>0</v>
      </c>
      <c r="I287" s="310">
        <f>data!BM93</f>
        <v>0</v>
      </c>
    </row>
    <row r="288" spans="1:9" customFormat="1" ht="20.100000000000001" customHeight="1" x14ac:dyDescent="0.2">
      <c r="A288" s="293">
        <v>26</v>
      </c>
      <c r="B288" s="294" t="s">
        <v>294</v>
      </c>
      <c r="C288" s="309" t="str">
        <f>IF(data!BG94&gt;0,data!BG94,"")</f>
        <v>x</v>
      </c>
      <c r="D288" s="309" t="str">
        <f>IF(data!BH94&gt;0,data!BH94,"")</f>
        <v>x</v>
      </c>
      <c r="E288" s="309" t="str">
        <f>IF(data!BI94&gt;0,data!BI94,"")</f>
        <v>x</v>
      </c>
      <c r="F288" s="309" t="str">
        <f>IF(data!BJ94&gt;0,data!BJ94,"")</f>
        <v>x</v>
      </c>
      <c r="G288" s="309" t="str">
        <f>IF(data!BK94&gt;0,data!BK94,"")</f>
        <v>x</v>
      </c>
      <c r="H288" s="309" t="str">
        <f>IF(data!BL94&gt;0,data!BL94,"")</f>
        <v>x</v>
      </c>
      <c r="I288" s="309" t="str">
        <f>IF(data!BM94&gt;0,data!BM94,"")</f>
        <v>x</v>
      </c>
    </row>
    <row r="289" spans="1:9" customFormat="1" ht="20.100000000000001" customHeight="1" x14ac:dyDescent="0.2">
      <c r="A289" s="287" t="s">
        <v>1000</v>
      </c>
      <c r="B289" s="288"/>
      <c r="C289" s="288"/>
      <c r="D289" s="288"/>
      <c r="E289" s="288"/>
      <c r="F289" s="288"/>
      <c r="G289" s="288"/>
      <c r="H289" s="288"/>
      <c r="I289" s="287"/>
    </row>
    <row r="290" spans="1:9" customFormat="1" ht="20.100000000000001" customHeight="1" x14ac:dyDescent="0.2">
      <c r="D290" s="289"/>
      <c r="I290" s="290" t="s">
        <v>1050</v>
      </c>
    </row>
    <row r="291" spans="1:9" customFormat="1" ht="20.100000000000001" customHeight="1" x14ac:dyDescent="0.2">
      <c r="A291" s="289"/>
    </row>
    <row r="292" spans="1:9" customFormat="1" ht="20.100000000000001" customHeight="1" x14ac:dyDescent="0.2">
      <c r="A292" s="291" t="str">
        <f>"Hospital: "&amp;data!C98</f>
        <v>Hospital: Highline Medical Center</v>
      </c>
      <c r="G292" s="292"/>
      <c r="H292" s="291" t="str">
        <f>"FYE: "&amp;data!C96</f>
        <v>FYE: 06/30/2024</v>
      </c>
    </row>
    <row r="293" spans="1:9" customFormat="1" ht="20.100000000000001" customHeight="1" x14ac:dyDescent="0.2">
      <c r="A293" s="293">
        <v>1</v>
      </c>
      <c r="B293" s="294" t="s">
        <v>236</v>
      </c>
      <c r="C293" s="296" t="s">
        <v>99</v>
      </c>
      <c r="D293" s="296" t="s">
        <v>100</v>
      </c>
      <c r="E293" s="296" t="s">
        <v>101</v>
      </c>
      <c r="F293" s="296" t="s">
        <v>102</v>
      </c>
      <c r="G293" s="296" t="s">
        <v>103</v>
      </c>
      <c r="H293" s="296" t="s">
        <v>104</v>
      </c>
      <c r="I293" s="296" t="s">
        <v>105</v>
      </c>
    </row>
    <row r="294" spans="1:9" customFormat="1" ht="20.100000000000001" customHeight="1" x14ac:dyDescent="0.2">
      <c r="A294" s="297">
        <v>2</v>
      </c>
      <c r="B294" s="298" t="s">
        <v>1002</v>
      </c>
      <c r="C294" s="300" t="s">
        <v>175</v>
      </c>
      <c r="D294" s="300" t="s">
        <v>176</v>
      </c>
      <c r="E294" s="300" t="s">
        <v>177</v>
      </c>
      <c r="F294" s="300" t="s">
        <v>178</v>
      </c>
      <c r="G294" s="300"/>
      <c r="H294" s="300" t="s">
        <v>180</v>
      </c>
      <c r="I294" s="300" t="s">
        <v>181</v>
      </c>
    </row>
    <row r="295" spans="1:9" customFormat="1" ht="20.100000000000001" customHeight="1" x14ac:dyDescent="0.2">
      <c r="A295" s="297"/>
      <c r="B295" s="298"/>
      <c r="C295" s="300" t="s">
        <v>1051</v>
      </c>
      <c r="D295" s="300" t="s">
        <v>221</v>
      </c>
      <c r="E295" s="300" t="s">
        <v>222</v>
      </c>
      <c r="F295" s="300" t="s">
        <v>223</v>
      </c>
      <c r="G295" s="300" t="s">
        <v>179</v>
      </c>
      <c r="H295" s="300" t="s">
        <v>224</v>
      </c>
      <c r="I295" s="300" t="s">
        <v>196</v>
      </c>
    </row>
    <row r="296" spans="1:9" customFormat="1" ht="20.100000000000001" customHeight="1" x14ac:dyDescent="0.2">
      <c r="A296" s="293">
        <v>3</v>
      </c>
      <c r="B296" s="294" t="s">
        <v>1006</v>
      </c>
      <c r="C296" s="306"/>
      <c r="D296" s="306"/>
      <c r="E296" s="306"/>
      <c r="F296" s="306"/>
      <c r="G296" s="306"/>
      <c r="H296" s="306"/>
      <c r="I296" s="306"/>
    </row>
    <row r="297" spans="1:9" customFormat="1" ht="20.100000000000001" customHeight="1" x14ac:dyDescent="0.2">
      <c r="A297" s="293">
        <v>4</v>
      </c>
      <c r="B297" s="294" t="s">
        <v>261</v>
      </c>
      <c r="C297" s="306"/>
      <c r="D297" s="306"/>
      <c r="E297" s="306"/>
      <c r="F297" s="306"/>
      <c r="G297" s="306"/>
      <c r="H297" s="306"/>
      <c r="I297" s="306"/>
    </row>
    <row r="298" spans="1:9" customFormat="1" ht="20.100000000000001" customHeight="1" x14ac:dyDescent="0.2">
      <c r="A298" s="293">
        <v>5</v>
      </c>
      <c r="B298" s="294" t="s">
        <v>262</v>
      </c>
      <c r="C298" s="301">
        <f>data!BN60</f>
        <v>6.2168028846153849</v>
      </c>
      <c r="D298" s="301">
        <f>data!BO60</f>
        <v>0.85943749999999997</v>
      </c>
      <c r="E298" s="301">
        <f>data!BP60</f>
        <v>0</v>
      </c>
      <c r="F298" s="301">
        <f>data!BQ60</f>
        <v>0</v>
      </c>
      <c r="G298" s="301">
        <f>data!BR60</f>
        <v>0</v>
      </c>
      <c r="H298" s="301">
        <f>data!BS60</f>
        <v>9.676923076923076E-2</v>
      </c>
      <c r="I298" s="301">
        <f>data!BT60</f>
        <v>1.6863317307692309</v>
      </c>
    </row>
    <row r="299" spans="1:9" customFormat="1" ht="20.100000000000001" customHeight="1" x14ac:dyDescent="0.2">
      <c r="A299" s="293">
        <v>6</v>
      </c>
      <c r="B299" s="294" t="s">
        <v>263</v>
      </c>
      <c r="C299" s="294">
        <f>data!BN61</f>
        <v>737617.87</v>
      </c>
      <c r="D299" s="294">
        <f>data!BO61</f>
        <v>89944.54</v>
      </c>
      <c r="E299" s="294">
        <f>data!BP61</f>
        <v>0</v>
      </c>
      <c r="F299" s="294">
        <f>data!BQ61</f>
        <v>0</v>
      </c>
      <c r="G299" s="294">
        <f>data!BR61</f>
        <v>0</v>
      </c>
      <c r="H299" s="294">
        <f>data!BS61</f>
        <v>9471.7199999999993</v>
      </c>
      <c r="I299" s="294">
        <f>data!BT61</f>
        <v>150276.95000000001</v>
      </c>
    </row>
    <row r="300" spans="1:9" customFormat="1" ht="20.100000000000001" customHeight="1" x14ac:dyDescent="0.2">
      <c r="A300" s="293">
        <v>7</v>
      </c>
      <c r="B300" s="294" t="s">
        <v>11</v>
      </c>
      <c r="C300" s="294">
        <f>data!BN62</f>
        <v>175858</v>
      </c>
      <c r="D300" s="294">
        <f>data!BO62</f>
        <v>20994</v>
      </c>
      <c r="E300" s="294">
        <f>data!BP62</f>
        <v>0</v>
      </c>
      <c r="F300" s="294">
        <f>data!BQ62</f>
        <v>0</v>
      </c>
      <c r="G300" s="294">
        <f>data!BR62</f>
        <v>0</v>
      </c>
      <c r="H300" s="294">
        <f>data!BS62</f>
        <v>2211</v>
      </c>
      <c r="I300" s="294">
        <f>data!BT62</f>
        <v>35076</v>
      </c>
    </row>
    <row r="301" spans="1:9" customFormat="1" ht="20.100000000000001" customHeight="1" x14ac:dyDescent="0.2">
      <c r="A301" s="293">
        <v>8</v>
      </c>
      <c r="B301" s="294" t="s">
        <v>264</v>
      </c>
      <c r="C301" s="294">
        <f>data!BN63</f>
        <v>0</v>
      </c>
      <c r="D301" s="294">
        <f>data!BO63</f>
        <v>0</v>
      </c>
      <c r="E301" s="294">
        <f>data!BP63</f>
        <v>0</v>
      </c>
      <c r="F301" s="294">
        <f>data!BQ63</f>
        <v>0</v>
      </c>
      <c r="G301" s="294">
        <f>data!BR63</f>
        <v>0</v>
      </c>
      <c r="H301" s="294">
        <f>data!BS63</f>
        <v>0</v>
      </c>
      <c r="I301" s="294">
        <f>data!BT63</f>
        <v>0</v>
      </c>
    </row>
    <row r="302" spans="1:9" customFormat="1" ht="20.100000000000001" customHeight="1" x14ac:dyDescent="0.2">
      <c r="A302" s="293">
        <v>9</v>
      </c>
      <c r="B302" s="294" t="s">
        <v>265</v>
      </c>
      <c r="C302" s="294">
        <f>data!BN64</f>
        <v>23287.75</v>
      </c>
      <c r="D302" s="294">
        <f>data!BO64</f>
        <v>0</v>
      </c>
      <c r="E302" s="294">
        <f>data!BP64</f>
        <v>0</v>
      </c>
      <c r="F302" s="294">
        <f>data!BQ64</f>
        <v>0</v>
      </c>
      <c r="G302" s="294">
        <f>data!BR64</f>
        <v>0</v>
      </c>
      <c r="H302" s="294">
        <f>data!BS64</f>
        <v>0</v>
      </c>
      <c r="I302" s="294">
        <f>data!BT64</f>
        <v>0</v>
      </c>
    </row>
    <row r="303" spans="1:9" customFormat="1" ht="20.100000000000001" customHeight="1" x14ac:dyDescent="0.2">
      <c r="A303" s="293">
        <v>10</v>
      </c>
      <c r="B303" s="294" t="s">
        <v>524</v>
      </c>
      <c r="C303" s="294">
        <f>data!BN65</f>
        <v>8314.9500000000007</v>
      </c>
      <c r="D303" s="294">
        <f>data!BO65</f>
        <v>0</v>
      </c>
      <c r="E303" s="294">
        <f>data!BP65</f>
        <v>0</v>
      </c>
      <c r="F303" s="294">
        <f>data!BQ65</f>
        <v>0</v>
      </c>
      <c r="G303" s="294">
        <f>data!BR65</f>
        <v>0</v>
      </c>
      <c r="H303" s="294">
        <f>data!BS65</f>
        <v>0</v>
      </c>
      <c r="I303" s="294">
        <f>data!BT65</f>
        <v>0</v>
      </c>
    </row>
    <row r="304" spans="1:9" customFormat="1" ht="20.100000000000001" customHeight="1" x14ac:dyDescent="0.2">
      <c r="A304" s="293">
        <v>11</v>
      </c>
      <c r="B304" s="294" t="s">
        <v>525</v>
      </c>
      <c r="C304" s="294">
        <f>data!BN66</f>
        <v>2004742.5799999994</v>
      </c>
      <c r="D304" s="294">
        <f>data!BO66</f>
        <v>239643.12999999998</v>
      </c>
      <c r="E304" s="294">
        <f>data!BP66</f>
        <v>1263665.1600000001</v>
      </c>
      <c r="F304" s="294">
        <f>data!BQ66</f>
        <v>0</v>
      </c>
      <c r="G304" s="294">
        <f>data!BR66</f>
        <v>1106028.96</v>
      </c>
      <c r="H304" s="294">
        <f>data!BS66</f>
        <v>18813.440000000002</v>
      </c>
      <c r="I304" s="294">
        <f>data!BT66</f>
        <v>5263.1800000000021</v>
      </c>
    </row>
    <row r="305" spans="1:9" customFormat="1" ht="20.100000000000001" customHeight="1" x14ac:dyDescent="0.2">
      <c r="A305" s="293">
        <v>12</v>
      </c>
      <c r="B305" s="294" t="s">
        <v>16</v>
      </c>
      <c r="C305" s="294">
        <f>data!BN67</f>
        <v>695699</v>
      </c>
      <c r="D305" s="294">
        <f>data!BO67</f>
        <v>0</v>
      </c>
      <c r="E305" s="294">
        <f>data!BP67</f>
        <v>0</v>
      </c>
      <c r="F305" s="294">
        <f>data!BQ67</f>
        <v>0</v>
      </c>
      <c r="G305" s="294">
        <f>data!BR67</f>
        <v>96081</v>
      </c>
      <c r="H305" s="294">
        <f>data!BS67</f>
        <v>0</v>
      </c>
      <c r="I305" s="294">
        <f>data!BT67</f>
        <v>0</v>
      </c>
    </row>
    <row r="306" spans="1:9" customFormat="1" ht="20.100000000000001" customHeight="1" x14ac:dyDescent="0.2">
      <c r="A306" s="293">
        <v>13</v>
      </c>
      <c r="B306" s="294" t="s">
        <v>1007</v>
      </c>
      <c r="C306" s="294">
        <f>data!BN68</f>
        <v>49559.680000000008</v>
      </c>
      <c r="D306" s="294">
        <f>data!BO68</f>
        <v>0</v>
      </c>
      <c r="E306" s="294">
        <f>data!BP68</f>
        <v>0</v>
      </c>
      <c r="F306" s="294">
        <f>data!BQ68</f>
        <v>0</v>
      </c>
      <c r="G306" s="294">
        <f>data!BR68</f>
        <v>0</v>
      </c>
      <c r="H306" s="294">
        <f>data!BS68</f>
        <v>0</v>
      </c>
      <c r="I306" s="294">
        <f>data!BT68</f>
        <v>1249.8599999999999</v>
      </c>
    </row>
    <row r="307" spans="1:9" customFormat="1" ht="20.100000000000001" customHeight="1" x14ac:dyDescent="0.2">
      <c r="A307" s="293">
        <v>14</v>
      </c>
      <c r="B307" s="294" t="s">
        <v>1008</v>
      </c>
      <c r="C307" s="294">
        <f>data!BN69</f>
        <v>7633151.21</v>
      </c>
      <c r="D307" s="294">
        <f>data!BO69</f>
        <v>0</v>
      </c>
      <c r="E307" s="294">
        <f>data!BP69</f>
        <v>0</v>
      </c>
      <c r="F307" s="294">
        <f>data!BQ69</f>
        <v>0</v>
      </c>
      <c r="G307" s="294">
        <f>data!BR69</f>
        <v>-8633.4599999999991</v>
      </c>
      <c r="H307" s="294">
        <f>data!BS69</f>
        <v>0</v>
      </c>
      <c r="I307" s="294">
        <f>data!BT69</f>
        <v>0</v>
      </c>
    </row>
    <row r="308" spans="1:9" customFormat="1" ht="20.100000000000001" customHeight="1" x14ac:dyDescent="0.2">
      <c r="A308" s="293">
        <v>15</v>
      </c>
      <c r="B308" s="294" t="s">
        <v>284</v>
      </c>
      <c r="C308" s="294">
        <f>-data!BN84</f>
        <v>0</v>
      </c>
      <c r="D308" s="294">
        <f>-data!BO84</f>
        <v>126610.38</v>
      </c>
      <c r="E308" s="294">
        <f>-data!BP84</f>
        <v>0</v>
      </c>
      <c r="F308" s="294">
        <f>-data!BQ84</f>
        <v>0</v>
      </c>
      <c r="G308" s="294">
        <f>-data!BR84</f>
        <v>0</v>
      </c>
      <c r="H308" s="294">
        <f>-data!BS84</f>
        <v>0</v>
      </c>
      <c r="I308" s="294">
        <f>-data!BT84</f>
        <v>0</v>
      </c>
    </row>
    <row r="309" spans="1:9" customFormat="1" ht="20.100000000000001" customHeight="1" x14ac:dyDescent="0.2">
      <c r="A309" s="293">
        <v>16</v>
      </c>
      <c r="B309" s="302" t="s">
        <v>1009</v>
      </c>
      <c r="C309" s="294">
        <f>data!BN85</f>
        <v>11328231.039999999</v>
      </c>
      <c r="D309" s="294">
        <f>data!BO85</f>
        <v>477192.05</v>
      </c>
      <c r="E309" s="294">
        <f>data!BP85</f>
        <v>1263665.1600000001</v>
      </c>
      <c r="F309" s="294">
        <f>data!BQ85</f>
        <v>0</v>
      </c>
      <c r="G309" s="294">
        <f>data!BR85</f>
        <v>1193476.5</v>
      </c>
      <c r="H309" s="294">
        <f>data!BS85</f>
        <v>30496.160000000003</v>
      </c>
      <c r="I309" s="294">
        <f>data!BT85</f>
        <v>191865.99</v>
      </c>
    </row>
    <row r="310" spans="1:9" customFormat="1" ht="20.100000000000001" customHeight="1" x14ac:dyDescent="0.2">
      <c r="A310" s="293">
        <v>17</v>
      </c>
      <c r="B310" s="294" t="s">
        <v>286</v>
      </c>
      <c r="C310" s="304"/>
      <c r="D310" s="304"/>
      <c r="E310" s="304"/>
      <c r="F310" s="304"/>
      <c r="G310" s="304"/>
      <c r="H310" s="304"/>
      <c r="I310" s="304"/>
    </row>
    <row r="311" spans="1:9" customFormat="1" ht="20.100000000000001" customHeight="1" x14ac:dyDescent="0.2">
      <c r="A311" s="293">
        <v>18</v>
      </c>
      <c r="B311" s="294" t="s">
        <v>1010</v>
      </c>
      <c r="C311" s="294"/>
      <c r="D311" s="294"/>
      <c r="E311" s="294"/>
      <c r="F311" s="294"/>
      <c r="G311" s="294"/>
      <c r="H311" s="294"/>
      <c r="I311" s="294"/>
    </row>
    <row r="312" spans="1:9" customFormat="1" ht="20.100000000000001" customHeight="1" x14ac:dyDescent="0.2">
      <c r="A312" s="293">
        <v>19</v>
      </c>
      <c r="B312" s="302" t="s">
        <v>1011</v>
      </c>
      <c r="C312" s="309" t="str">
        <f>IF(data!BN87&gt;0,data!BN87,"")</f>
        <v>x</v>
      </c>
      <c r="D312" s="309" t="str">
        <f>IF(data!BO87&gt;0,data!BO87,"")</f>
        <v>x</v>
      </c>
      <c r="E312" s="309" t="str">
        <f>IF(data!BP87&gt;0,data!BP87,"")</f>
        <v>x</v>
      </c>
      <c r="F312" s="309" t="str">
        <f>IF(data!BQ87&gt;0,data!BQ87,"")</f>
        <v>x</v>
      </c>
      <c r="G312" s="309" t="str">
        <f>IF(data!BR87&gt;0,data!BR87,"")</f>
        <v>x</v>
      </c>
      <c r="H312" s="309" t="str">
        <f>IF(data!BS87&gt;0,data!BS87,"")</f>
        <v>x</v>
      </c>
      <c r="I312" s="309" t="str">
        <f>IF(data!BT87&gt;0,data!BT87,"")</f>
        <v>x</v>
      </c>
    </row>
    <row r="313" spans="1:9" customFormat="1" ht="20.100000000000001" customHeight="1" x14ac:dyDescent="0.2">
      <c r="A313" s="293">
        <v>20</v>
      </c>
      <c r="B313" s="302" t="s">
        <v>1012</v>
      </c>
      <c r="C313" s="309" t="str">
        <f>IF(data!BN88&gt;0,data!BN88,"")</f>
        <v>x</v>
      </c>
      <c r="D313" s="309" t="str">
        <f>IF(data!BO88&gt;0,data!BO88,"")</f>
        <v>x</v>
      </c>
      <c r="E313" s="309" t="str">
        <f>IF(data!BP88&gt;0,data!BP88,"")</f>
        <v>x</v>
      </c>
      <c r="F313" s="309" t="str">
        <f>IF(data!BQ88&gt;0,data!BQ88,"")</f>
        <v>x</v>
      </c>
      <c r="G313" s="309" t="str">
        <f>IF(data!BR88&gt;0,data!BR88,"")</f>
        <v>x</v>
      </c>
      <c r="H313" s="309" t="str">
        <f>IF(data!BS88&gt;0,data!BS88,"")</f>
        <v>x</v>
      </c>
      <c r="I313" s="309" t="str">
        <f>IF(data!BT88&gt;0,data!BT88,"")</f>
        <v>x</v>
      </c>
    </row>
    <row r="314" spans="1:9" customFormat="1" ht="20.100000000000001" customHeight="1" x14ac:dyDescent="0.2">
      <c r="A314" s="293">
        <v>21</v>
      </c>
      <c r="B314" s="302" t="s">
        <v>1013</v>
      </c>
      <c r="C314" s="309" t="str">
        <f>IF(data!BN89&gt;0,data!BN89,"")</f>
        <v>x</v>
      </c>
      <c r="D314" s="309" t="str">
        <f>IF(data!BO89&gt;0,data!BO89,"")</f>
        <v>x</v>
      </c>
      <c r="E314" s="309" t="str">
        <f>IF(data!BP89&gt;0,data!BP89,"")</f>
        <v>x</v>
      </c>
      <c r="F314" s="309" t="str">
        <f>IF(data!BQ89&gt;0,data!BQ89,"")</f>
        <v>x</v>
      </c>
      <c r="G314" s="309" t="str">
        <f>IF(data!BR89&gt;0,data!BR89,"")</f>
        <v>x</v>
      </c>
      <c r="H314" s="309" t="str">
        <f>IF(data!BS89&gt;0,data!BS89,"")</f>
        <v>x</v>
      </c>
      <c r="I314" s="309" t="str">
        <f>IF(data!BT89&gt;0,data!BT89,"")</f>
        <v>x</v>
      </c>
    </row>
    <row r="315" spans="1:9" customFormat="1" ht="20.100000000000001" customHeight="1" x14ac:dyDescent="0.2">
      <c r="A315" s="293" t="s">
        <v>1014</v>
      </c>
      <c r="B315" s="294"/>
      <c r="C315" s="304"/>
      <c r="D315" s="304"/>
      <c r="E315" s="304"/>
      <c r="F315" s="304"/>
      <c r="G315" s="304"/>
      <c r="H315" s="304"/>
      <c r="I315" s="304"/>
    </row>
    <row r="316" spans="1:9" customFormat="1" ht="20.100000000000001" customHeight="1" x14ac:dyDescent="0.2">
      <c r="A316" s="293">
        <v>22</v>
      </c>
      <c r="B316" s="294" t="s">
        <v>1015</v>
      </c>
      <c r="C316" s="310">
        <f>data!BN90</f>
        <v>21347</v>
      </c>
      <c r="D316" s="310">
        <f>data!BO90</f>
        <v>0</v>
      </c>
      <c r="E316" s="310">
        <f>data!BP90</f>
        <v>0</v>
      </c>
      <c r="F316" s="310">
        <f>data!BQ90</f>
        <v>0</v>
      </c>
      <c r="G316" s="310">
        <f>data!BR90</f>
        <v>3128</v>
      </c>
      <c r="H316" s="310">
        <f>data!BS90</f>
        <v>0</v>
      </c>
      <c r="I316" s="310">
        <f>data!BT90</f>
        <v>0</v>
      </c>
    </row>
    <row r="317" spans="1:9" customFormat="1" ht="20.100000000000001" customHeight="1" x14ac:dyDescent="0.2">
      <c r="A317" s="293">
        <v>23</v>
      </c>
      <c r="B317" s="294" t="s">
        <v>1016</v>
      </c>
      <c r="C317" s="309" t="str">
        <f>IF(data!BN91&gt;0,data!BN91,"")</f>
        <v>x</v>
      </c>
      <c r="D317" s="309" t="str">
        <f>IF(data!BO91&gt;0,data!BO91,"")</f>
        <v>x</v>
      </c>
      <c r="E317" s="309" t="str">
        <f>IF(data!BP91&gt;0,data!BP91,"")</f>
        <v>x</v>
      </c>
      <c r="F317" s="309" t="str">
        <f>IF(data!BQ91&gt;0,data!BQ91,"")</f>
        <v>x</v>
      </c>
      <c r="G317" s="310">
        <f>data!BR91</f>
        <v>0</v>
      </c>
      <c r="H317" s="310">
        <f>data!BS91</f>
        <v>0</v>
      </c>
      <c r="I317" s="310">
        <f>data!BT91</f>
        <v>0</v>
      </c>
    </row>
    <row r="318" spans="1:9" customFormat="1" ht="20.100000000000001" customHeight="1" x14ac:dyDescent="0.2">
      <c r="A318" s="293">
        <v>24</v>
      </c>
      <c r="B318" s="294" t="s">
        <v>1017</v>
      </c>
      <c r="C318" s="309" t="str">
        <f>IF(data!BN92&gt;0,data!BN92,"")</f>
        <v>x</v>
      </c>
      <c r="D318" s="309" t="str">
        <f>IF(data!BO92&gt;0,data!BO92,"")</f>
        <v>x</v>
      </c>
      <c r="E318" s="309" t="str">
        <f>IF(data!BP92&gt;0,data!BP92,"")</f>
        <v>x</v>
      </c>
      <c r="F318" s="309" t="str">
        <f>IF(data!BQ92&gt;0,data!BQ92,"")</f>
        <v>x</v>
      </c>
      <c r="G318" s="309" t="str">
        <f>IF(data!BR92&gt;0,data!BR92,"")</f>
        <v>x</v>
      </c>
      <c r="H318" s="310">
        <f>data!BS92</f>
        <v>0</v>
      </c>
      <c r="I318" s="310">
        <f>data!BT92</f>
        <v>0</v>
      </c>
    </row>
    <row r="319" spans="1:9" customFormat="1" ht="20.100000000000001" customHeight="1" x14ac:dyDescent="0.2">
      <c r="A319" s="293">
        <v>25</v>
      </c>
      <c r="B319" s="294" t="s">
        <v>1018</v>
      </c>
      <c r="C319" s="309" t="str">
        <f>IF(data!BN93&gt;0,data!BN93,"")</f>
        <v>x</v>
      </c>
      <c r="D319" s="309" t="str">
        <f>IF(data!BO93&gt;0,data!BO93,"")</f>
        <v>x</v>
      </c>
      <c r="E319" s="309" t="str">
        <f>IF(data!BP93&gt;0,data!BP93,"")</f>
        <v>x</v>
      </c>
      <c r="F319" s="309" t="str">
        <f>IF(data!BQ93&gt;0,data!BQ93,"")</f>
        <v>x</v>
      </c>
      <c r="G319" s="309" t="str">
        <f>IF(data!BR93&gt;0,data!BR93,"")</f>
        <v>x</v>
      </c>
      <c r="H319" s="310">
        <f>data!BS93</f>
        <v>0</v>
      </c>
      <c r="I319" s="310">
        <f>data!BT93</f>
        <v>0</v>
      </c>
    </row>
    <row r="320" spans="1:9" customFormat="1" ht="20.100000000000001" customHeight="1" x14ac:dyDescent="0.2">
      <c r="A320" s="293">
        <v>26</v>
      </c>
      <c r="B320" s="294" t="s">
        <v>294</v>
      </c>
      <c r="C320" s="312" t="str">
        <f>IF(data!BN94&gt;0,data!BN94,"")</f>
        <v>x</v>
      </c>
      <c r="D320" s="312" t="str">
        <f>IF(data!BO94&gt;0,data!BO94,"")</f>
        <v>x</v>
      </c>
      <c r="E320" s="312" t="str">
        <f>IF(data!BP94&gt;0,data!BP94,"")</f>
        <v>x</v>
      </c>
      <c r="F320" s="312" t="str">
        <f>IF(data!BQ94&gt;0,data!BQ94,"")</f>
        <v>x</v>
      </c>
      <c r="G320" s="312" t="str">
        <f>IF(data!BR94&gt;0,data!BR94,"")</f>
        <v>x</v>
      </c>
      <c r="H320" s="312" t="str">
        <f>IF(data!BS94&gt;0,data!BS94,"")</f>
        <v>x</v>
      </c>
      <c r="I320" s="312" t="str">
        <f>IF(data!BT94&gt;0,data!BT94,"")</f>
        <v>x</v>
      </c>
    </row>
    <row r="321" spans="1:9" customFormat="1" ht="20.100000000000001" customHeight="1" x14ac:dyDescent="0.2">
      <c r="A321" s="287" t="s">
        <v>1000</v>
      </c>
      <c r="B321" s="288"/>
      <c r="C321" s="288"/>
      <c r="D321" s="288"/>
      <c r="E321" s="288"/>
      <c r="F321" s="288"/>
      <c r="G321" s="288"/>
      <c r="H321" s="288"/>
      <c r="I321" s="287"/>
    </row>
    <row r="322" spans="1:9" customFormat="1" ht="20.100000000000001" customHeight="1" x14ac:dyDescent="0.2">
      <c r="D322" s="289"/>
      <c r="I322" s="290" t="s">
        <v>1052</v>
      </c>
    </row>
    <row r="323" spans="1:9" customFormat="1" ht="20.100000000000001" customHeight="1" x14ac:dyDescent="0.2">
      <c r="A323" s="289"/>
    </row>
    <row r="324" spans="1:9" customFormat="1" ht="20.100000000000001" customHeight="1" x14ac:dyDescent="0.2">
      <c r="A324" s="291" t="str">
        <f>"Hospital: "&amp;data!C98</f>
        <v>Hospital: Highline Medical Center</v>
      </c>
      <c r="G324" s="292"/>
      <c r="H324" s="291" t="str">
        <f>"FYE: "&amp;data!C96</f>
        <v>FYE: 06/30/2024</v>
      </c>
    </row>
    <row r="325" spans="1:9" customFormat="1" ht="20.100000000000001" customHeight="1" x14ac:dyDescent="0.2">
      <c r="A325" s="293">
        <v>1</v>
      </c>
      <c r="B325" s="294" t="s">
        <v>236</v>
      </c>
      <c r="C325" s="296" t="s">
        <v>106</v>
      </c>
      <c r="D325" s="296" t="s">
        <v>107</v>
      </c>
      <c r="E325" s="296" t="s">
        <v>108</v>
      </c>
      <c r="F325" s="296" t="s">
        <v>109</v>
      </c>
      <c r="G325" s="296" t="s">
        <v>110</v>
      </c>
      <c r="H325" s="296" t="s">
        <v>111</v>
      </c>
      <c r="I325" s="296" t="s">
        <v>112</v>
      </c>
    </row>
    <row r="326" spans="1:9" customFormat="1" ht="20.100000000000001" customHeight="1" x14ac:dyDescent="0.2">
      <c r="A326" s="297">
        <v>2</v>
      </c>
      <c r="B326" s="298" t="s">
        <v>1002</v>
      </c>
      <c r="C326" s="300" t="s">
        <v>182</v>
      </c>
      <c r="D326" s="300" t="s">
        <v>182</v>
      </c>
      <c r="E326" s="300" t="s">
        <v>182</v>
      </c>
      <c r="F326" s="300" t="s">
        <v>183</v>
      </c>
      <c r="G326" s="300" t="s">
        <v>184</v>
      </c>
      <c r="H326" s="300" t="s">
        <v>185</v>
      </c>
      <c r="I326" s="300" t="s">
        <v>186</v>
      </c>
    </row>
    <row r="327" spans="1:9" customFormat="1" ht="20.100000000000001" customHeight="1" x14ac:dyDescent="0.2">
      <c r="A327" s="297"/>
      <c r="B327" s="298"/>
      <c r="C327" s="300" t="s">
        <v>225</v>
      </c>
      <c r="D327" s="300" t="s">
        <v>226</v>
      </c>
      <c r="E327" s="300" t="s">
        <v>227</v>
      </c>
      <c r="F327" s="300" t="s">
        <v>178</v>
      </c>
      <c r="G327" s="300" t="s">
        <v>1051</v>
      </c>
      <c r="H327" s="300" t="s">
        <v>179</v>
      </c>
      <c r="I327" s="300" t="s">
        <v>228</v>
      </c>
    </row>
    <row r="328" spans="1:9" customFormat="1" ht="20.100000000000001" customHeight="1" x14ac:dyDescent="0.2">
      <c r="A328" s="293">
        <v>3</v>
      </c>
      <c r="B328" s="294" t="s">
        <v>1006</v>
      </c>
      <c r="C328" s="306"/>
      <c r="D328" s="306"/>
      <c r="E328" s="306"/>
      <c r="F328" s="306"/>
      <c r="G328" s="306"/>
      <c r="H328" s="306"/>
      <c r="I328" s="306"/>
    </row>
    <row r="329" spans="1:9" customFormat="1" ht="20.100000000000001" customHeight="1" x14ac:dyDescent="0.2">
      <c r="A329" s="293">
        <v>4</v>
      </c>
      <c r="B329" s="294" t="s">
        <v>261</v>
      </c>
      <c r="C329" s="306"/>
      <c r="D329" s="306"/>
      <c r="E329" s="306"/>
      <c r="F329" s="306"/>
      <c r="G329" s="306"/>
      <c r="H329" s="306"/>
      <c r="I329" s="306"/>
    </row>
    <row r="330" spans="1:9" customFormat="1" ht="20.100000000000001" customHeight="1" x14ac:dyDescent="0.2">
      <c r="A330" s="293">
        <v>5</v>
      </c>
      <c r="B330" s="294" t="s">
        <v>262</v>
      </c>
      <c r="C330" s="301">
        <f>data!BU60</f>
        <v>0</v>
      </c>
      <c r="D330" s="301">
        <f>data!BV60</f>
        <v>0</v>
      </c>
      <c r="E330" s="301">
        <f>data!BW60</f>
        <v>2.5904519230769227</v>
      </c>
      <c r="F330" s="301">
        <f>data!BX60</f>
        <v>7.8901442307692307</v>
      </c>
      <c r="G330" s="301">
        <f>data!BY60</f>
        <v>16.68582692307692</v>
      </c>
      <c r="H330" s="301">
        <f>data!BZ60</f>
        <v>3.8164663461538462</v>
      </c>
      <c r="I330" s="301">
        <f>data!CA60</f>
        <v>4.8129326923076912</v>
      </c>
    </row>
    <row r="331" spans="1:9" customFormat="1" ht="20.100000000000001" customHeight="1" x14ac:dyDescent="0.2">
      <c r="A331" s="293">
        <v>6</v>
      </c>
      <c r="B331" s="294" t="s">
        <v>263</v>
      </c>
      <c r="C331" s="313">
        <f>data!BU61</f>
        <v>0</v>
      </c>
      <c r="D331" s="313">
        <f>data!BV61</f>
        <v>0</v>
      </c>
      <c r="E331" s="313">
        <f>data!BW61</f>
        <v>380825.23</v>
      </c>
      <c r="F331" s="313">
        <f>data!BX61</f>
        <v>943335.04</v>
      </c>
      <c r="G331" s="313">
        <f>data!BY61</f>
        <v>3289628.25</v>
      </c>
      <c r="H331" s="313">
        <f>data!BZ61</f>
        <v>533590.12</v>
      </c>
      <c r="I331" s="313">
        <f>data!CA61</f>
        <v>745787.32</v>
      </c>
    </row>
    <row r="332" spans="1:9" customFormat="1" ht="20.100000000000001" customHeight="1" x14ac:dyDescent="0.2">
      <c r="A332" s="293">
        <v>7</v>
      </c>
      <c r="B332" s="294" t="s">
        <v>11</v>
      </c>
      <c r="C332" s="313">
        <f>data!BU62</f>
        <v>0</v>
      </c>
      <c r="D332" s="313">
        <f>data!BV62</f>
        <v>0</v>
      </c>
      <c r="E332" s="313">
        <f>data!BW62</f>
        <v>88888</v>
      </c>
      <c r="F332" s="313">
        <f>data!BX62</f>
        <v>220183</v>
      </c>
      <c r="G332" s="313">
        <f>data!BY62</f>
        <v>774675</v>
      </c>
      <c r="H332" s="313">
        <f>data!BZ62</f>
        <v>124545</v>
      </c>
      <c r="I332" s="313">
        <f>data!CA62</f>
        <v>174260</v>
      </c>
    </row>
    <row r="333" spans="1:9" customFormat="1" ht="20.100000000000001" customHeight="1" x14ac:dyDescent="0.2">
      <c r="A333" s="293">
        <v>8</v>
      </c>
      <c r="B333" s="294" t="s">
        <v>264</v>
      </c>
      <c r="C333" s="313">
        <f>data!BU63</f>
        <v>0</v>
      </c>
      <c r="D333" s="313">
        <f>data!BV63</f>
        <v>0</v>
      </c>
      <c r="E333" s="313">
        <f>data!BW63</f>
        <v>13125</v>
      </c>
      <c r="F333" s="313">
        <f>data!BX63</f>
        <v>0</v>
      </c>
      <c r="G333" s="313">
        <f>data!BY63</f>
        <v>0</v>
      </c>
      <c r="H333" s="313">
        <f>data!BZ63</f>
        <v>0</v>
      </c>
      <c r="I333" s="313">
        <f>data!CA63</f>
        <v>0</v>
      </c>
    </row>
    <row r="334" spans="1:9" customFormat="1" ht="20.100000000000001" customHeight="1" x14ac:dyDescent="0.2">
      <c r="A334" s="293">
        <v>9</v>
      </c>
      <c r="B334" s="294" t="s">
        <v>265</v>
      </c>
      <c r="C334" s="313">
        <f>data!BU64</f>
        <v>0</v>
      </c>
      <c r="D334" s="313">
        <f>data!BV64</f>
        <v>0</v>
      </c>
      <c r="E334" s="313">
        <f>data!BW64</f>
        <v>38910.160000000003</v>
      </c>
      <c r="F334" s="313">
        <f>data!BX64</f>
        <v>0</v>
      </c>
      <c r="G334" s="313">
        <f>data!BY64</f>
        <v>10860.22</v>
      </c>
      <c r="H334" s="313">
        <f>data!BZ64</f>
        <v>0</v>
      </c>
      <c r="I334" s="313">
        <f>data!CA64</f>
        <v>0</v>
      </c>
    </row>
    <row r="335" spans="1:9" customFormat="1" ht="20.100000000000001" customHeight="1" x14ac:dyDescent="0.2">
      <c r="A335" s="293">
        <v>10</v>
      </c>
      <c r="B335" s="294" t="s">
        <v>524</v>
      </c>
      <c r="C335" s="313">
        <f>data!BU65</f>
        <v>0</v>
      </c>
      <c r="D335" s="313">
        <f>data!BV65</f>
        <v>0</v>
      </c>
      <c r="E335" s="313">
        <f>data!BW65</f>
        <v>0</v>
      </c>
      <c r="F335" s="313">
        <f>data!BX65</f>
        <v>0</v>
      </c>
      <c r="G335" s="313">
        <f>data!BY65</f>
        <v>4136.01</v>
      </c>
      <c r="H335" s="313">
        <f>data!BZ65</f>
        <v>0</v>
      </c>
      <c r="I335" s="313">
        <f>data!CA65</f>
        <v>0</v>
      </c>
    </row>
    <row r="336" spans="1:9" customFormat="1" ht="20.100000000000001" customHeight="1" x14ac:dyDescent="0.2">
      <c r="A336" s="293">
        <v>11</v>
      </c>
      <c r="B336" s="294" t="s">
        <v>525</v>
      </c>
      <c r="C336" s="313">
        <f>data!BU66</f>
        <v>39489.260000000009</v>
      </c>
      <c r="D336" s="313">
        <f>data!BV66</f>
        <v>25559.79</v>
      </c>
      <c r="E336" s="313">
        <f>data!BW66</f>
        <v>358988.1</v>
      </c>
      <c r="F336" s="313">
        <f>data!BX66</f>
        <v>597111.77999999991</v>
      </c>
      <c r="G336" s="313">
        <f>data!BY66</f>
        <v>122449.15</v>
      </c>
      <c r="H336" s="313">
        <f>data!BZ66</f>
        <v>0</v>
      </c>
      <c r="I336" s="313">
        <f>data!CA66</f>
        <v>175018.90999999992</v>
      </c>
    </row>
    <row r="337" spans="1:9" customFormat="1" ht="20.100000000000001" customHeight="1" x14ac:dyDescent="0.2">
      <c r="A337" s="293">
        <v>12</v>
      </c>
      <c r="B337" s="294" t="s">
        <v>16</v>
      </c>
      <c r="C337" s="313">
        <f>data!BU67</f>
        <v>0</v>
      </c>
      <c r="D337" s="313">
        <f>data!BV67</f>
        <v>77559</v>
      </c>
      <c r="E337" s="313">
        <f>data!BW67</f>
        <v>0</v>
      </c>
      <c r="F337" s="313">
        <f>data!BX67</f>
        <v>0</v>
      </c>
      <c r="G337" s="313">
        <f>data!BY67</f>
        <v>21133</v>
      </c>
      <c r="H337" s="313">
        <f>data!BZ67</f>
        <v>0</v>
      </c>
      <c r="I337" s="313">
        <f>data!CA67</f>
        <v>28842</v>
      </c>
    </row>
    <row r="338" spans="1:9" customFormat="1" ht="20.100000000000001" customHeight="1" x14ac:dyDescent="0.2">
      <c r="A338" s="293">
        <v>13</v>
      </c>
      <c r="B338" s="294" t="s">
        <v>1007</v>
      </c>
      <c r="C338" s="313">
        <f>data!BU68</f>
        <v>0</v>
      </c>
      <c r="D338" s="313">
        <f>data!BV68</f>
        <v>0</v>
      </c>
      <c r="E338" s="313">
        <f>data!BW68</f>
        <v>3051.37</v>
      </c>
      <c r="F338" s="313">
        <f>data!BX68</f>
        <v>0</v>
      </c>
      <c r="G338" s="313">
        <f>data!BY68</f>
        <v>495.3</v>
      </c>
      <c r="H338" s="313">
        <f>data!BZ68</f>
        <v>0</v>
      </c>
      <c r="I338" s="313">
        <f>data!CA68</f>
        <v>0</v>
      </c>
    </row>
    <row r="339" spans="1:9" customFormat="1" ht="20.100000000000001" customHeight="1" x14ac:dyDescent="0.2">
      <c r="A339" s="293">
        <v>14</v>
      </c>
      <c r="B339" s="294" t="s">
        <v>1008</v>
      </c>
      <c r="C339" s="313">
        <f>data!BU69</f>
        <v>0</v>
      </c>
      <c r="D339" s="313">
        <f>data!BV69</f>
        <v>0</v>
      </c>
      <c r="E339" s="313">
        <f>data!BW69</f>
        <v>13353.59</v>
      </c>
      <c r="F339" s="313">
        <f>data!BX69</f>
        <v>0</v>
      </c>
      <c r="G339" s="313">
        <f>data!BY69</f>
        <v>-32237.550000000003</v>
      </c>
      <c r="H339" s="313">
        <f>data!BZ69</f>
        <v>13206.19</v>
      </c>
      <c r="I339" s="313">
        <f>data!CA69</f>
        <v>-512.87</v>
      </c>
    </row>
    <row r="340" spans="1:9" customFormat="1" ht="20.100000000000001" customHeight="1" x14ac:dyDescent="0.2">
      <c r="A340" s="293">
        <v>15</v>
      </c>
      <c r="B340" s="294" t="s">
        <v>284</v>
      </c>
      <c r="C340" s="294">
        <f>-data!BU84</f>
        <v>0</v>
      </c>
      <c r="D340" s="294">
        <f>-data!BV84</f>
        <v>0</v>
      </c>
      <c r="E340" s="294">
        <f>-data!BW84</f>
        <v>0</v>
      </c>
      <c r="F340" s="294">
        <f>-data!BX84</f>
        <v>0</v>
      </c>
      <c r="G340" s="294">
        <f>-data!BY84</f>
        <v>0</v>
      </c>
      <c r="H340" s="294">
        <f>-data!BZ84</f>
        <v>0</v>
      </c>
      <c r="I340" s="294">
        <f>-data!CA84</f>
        <v>0</v>
      </c>
    </row>
    <row r="341" spans="1:9" customFormat="1" ht="20.100000000000001" customHeight="1" x14ac:dyDescent="0.2">
      <c r="A341" s="293">
        <v>16</v>
      </c>
      <c r="B341" s="302" t="s">
        <v>1009</v>
      </c>
      <c r="C341" s="294">
        <f>data!BU85</f>
        <v>39489.260000000009</v>
      </c>
      <c r="D341" s="294">
        <f>data!BV85</f>
        <v>103118.79000000001</v>
      </c>
      <c r="E341" s="294">
        <f>data!BW85</f>
        <v>897141.45</v>
      </c>
      <c r="F341" s="294">
        <f>data!BX85</f>
        <v>1760629.8199999998</v>
      </c>
      <c r="G341" s="294">
        <f>data!BY85</f>
        <v>4191139.38</v>
      </c>
      <c r="H341" s="294">
        <f>data!BZ85</f>
        <v>671341.30999999994</v>
      </c>
      <c r="I341" s="294">
        <f>data!CA85</f>
        <v>1123395.3599999999</v>
      </c>
    </row>
    <row r="342" spans="1:9" customFormat="1" ht="20.100000000000001" customHeight="1" x14ac:dyDescent="0.2">
      <c r="A342" s="293">
        <v>17</v>
      </c>
      <c r="B342" s="294" t="s">
        <v>286</v>
      </c>
      <c r="C342" s="304"/>
      <c r="D342" s="304"/>
      <c r="E342" s="304"/>
      <c r="F342" s="304"/>
      <c r="G342" s="304"/>
      <c r="H342" s="304"/>
      <c r="I342" s="304"/>
    </row>
    <row r="343" spans="1:9" customFormat="1" ht="20.100000000000001" customHeight="1" x14ac:dyDescent="0.2">
      <c r="A343" s="293">
        <v>18</v>
      </c>
      <c r="B343" s="294" t="s">
        <v>1010</v>
      </c>
      <c r="C343" s="294"/>
      <c r="D343" s="294"/>
      <c r="E343" s="294"/>
      <c r="F343" s="294"/>
      <c r="G343" s="294"/>
      <c r="H343" s="294"/>
      <c r="I343" s="294"/>
    </row>
    <row r="344" spans="1:9" customFormat="1" ht="20.100000000000001" customHeight="1" x14ac:dyDescent="0.2">
      <c r="A344" s="293">
        <v>19</v>
      </c>
      <c r="B344" s="302" t="s">
        <v>1011</v>
      </c>
      <c r="C344" s="309" t="str">
        <f>IF(data!BU87&gt;0,data!BU87,"")</f>
        <v>x</v>
      </c>
      <c r="D344" s="309" t="str">
        <f>IF(data!BV87&gt;0,data!BV87,"")</f>
        <v>x</v>
      </c>
      <c r="E344" s="309" t="str">
        <f>IF(data!BW87&gt;0,data!BW87,"")</f>
        <v>x</v>
      </c>
      <c r="F344" s="309" t="str">
        <f>IF(data!BX87&gt;0,data!BX87,"")</f>
        <v>x</v>
      </c>
      <c r="G344" s="309" t="str">
        <f>IF(data!BY87&gt;0,data!BY87,"")</f>
        <v>x</v>
      </c>
      <c r="H344" s="309" t="str">
        <f>IF(data!BZ87&gt;0,data!BZ87,"")</f>
        <v>x</v>
      </c>
      <c r="I344" s="309" t="str">
        <f>IF(data!CA87&gt;0,data!CA87,"")</f>
        <v>x</v>
      </c>
    </row>
    <row r="345" spans="1:9" customFormat="1" ht="20.100000000000001" customHeight="1" x14ac:dyDescent="0.2">
      <c r="A345" s="293">
        <v>20</v>
      </c>
      <c r="B345" s="302" t="s">
        <v>1012</v>
      </c>
      <c r="C345" s="309" t="str">
        <f>IF(data!BU88&gt;0,data!BU88,"")</f>
        <v>x</v>
      </c>
      <c r="D345" s="309" t="str">
        <f>IF(data!BV88&gt;0,data!BV88,"")</f>
        <v>x</v>
      </c>
      <c r="E345" s="309" t="str">
        <f>IF(data!BW88&gt;0,data!BW88,"")</f>
        <v>x</v>
      </c>
      <c r="F345" s="309" t="str">
        <f>IF(data!BX88&gt;0,data!BX88,"")</f>
        <v>x</v>
      </c>
      <c r="G345" s="309" t="str">
        <f>IF(data!BY88&gt;0,data!BY88,"")</f>
        <v>x</v>
      </c>
      <c r="H345" s="309" t="str">
        <f>IF(data!BZ88&gt;0,data!BZ88,"")</f>
        <v>x</v>
      </c>
      <c r="I345" s="309" t="str">
        <f>IF(data!CA88&gt;0,data!CA88,"")</f>
        <v>x</v>
      </c>
    </row>
    <row r="346" spans="1:9" customFormat="1" ht="20.100000000000001" customHeight="1" x14ac:dyDescent="0.2">
      <c r="A346" s="293">
        <v>21</v>
      </c>
      <c r="B346" s="302" t="s">
        <v>1013</v>
      </c>
      <c r="C346" s="309" t="str">
        <f>IF(data!BU89&gt;0,data!BU89,"")</f>
        <v>x</v>
      </c>
      <c r="D346" s="309" t="str">
        <f>IF(data!BV89&gt;0,data!BV89,"")</f>
        <v>x</v>
      </c>
      <c r="E346" s="309" t="str">
        <f>IF(data!BW89&gt;0,data!BW89,"")</f>
        <v>x</v>
      </c>
      <c r="F346" s="309" t="str">
        <f>IF(data!BX89&gt;0,data!BX89,"")</f>
        <v>x</v>
      </c>
      <c r="G346" s="309" t="str">
        <f>IF(data!BY89&gt;0,data!BY89,"")</f>
        <v>x</v>
      </c>
      <c r="H346" s="309" t="str">
        <f>IF(data!BZ89&gt;0,data!BZ89,"")</f>
        <v>x</v>
      </c>
      <c r="I346" s="309" t="str">
        <f>IF(data!CA89&gt;0,data!CA89,"")</f>
        <v>x</v>
      </c>
    </row>
    <row r="347" spans="1:9" customFormat="1" ht="20.100000000000001" customHeight="1" x14ac:dyDescent="0.2">
      <c r="A347" s="293" t="s">
        <v>1014</v>
      </c>
      <c r="B347" s="294"/>
      <c r="C347" s="304"/>
      <c r="D347" s="304"/>
      <c r="E347" s="304"/>
      <c r="F347" s="304"/>
      <c r="G347" s="304"/>
      <c r="H347" s="304"/>
      <c r="I347" s="304"/>
    </row>
    <row r="348" spans="1:9" customFormat="1" ht="20.100000000000001" customHeight="1" x14ac:dyDescent="0.2">
      <c r="A348" s="293">
        <v>22</v>
      </c>
      <c r="B348" s="294" t="s">
        <v>1015</v>
      </c>
      <c r="C348" s="310">
        <f>data!BU90</f>
        <v>0</v>
      </c>
      <c r="D348" s="310">
        <f>data!BV90</f>
        <v>2525</v>
      </c>
      <c r="E348" s="310">
        <f>data!BW90</f>
        <v>0</v>
      </c>
      <c r="F348" s="310">
        <f>data!BX90</f>
        <v>0</v>
      </c>
      <c r="G348" s="310">
        <f>data!BY90</f>
        <v>688</v>
      </c>
      <c r="H348" s="310">
        <f>data!BZ90</f>
        <v>0</v>
      </c>
      <c r="I348" s="310">
        <f>data!CA90</f>
        <v>0</v>
      </c>
    </row>
    <row r="349" spans="1:9" customFormat="1" ht="20.100000000000001" customHeight="1" x14ac:dyDescent="0.2">
      <c r="A349" s="293">
        <v>23</v>
      </c>
      <c r="B349" s="294" t="s">
        <v>1016</v>
      </c>
      <c r="C349" s="310">
        <f>data!BU91</f>
        <v>0</v>
      </c>
      <c r="D349" s="310">
        <f>data!BV91</f>
        <v>0</v>
      </c>
      <c r="E349" s="310">
        <f>data!BW91</f>
        <v>0</v>
      </c>
      <c r="F349" s="310">
        <f>data!BX91</f>
        <v>0</v>
      </c>
      <c r="G349" s="310">
        <f>data!BY91</f>
        <v>0</v>
      </c>
      <c r="H349" s="310">
        <f>data!BZ91</f>
        <v>0</v>
      </c>
      <c r="I349" s="310">
        <f>data!CA91</f>
        <v>0</v>
      </c>
    </row>
    <row r="350" spans="1:9" customFormat="1" ht="20.100000000000001" customHeight="1" x14ac:dyDescent="0.2">
      <c r="A350" s="293">
        <v>24</v>
      </c>
      <c r="B350" s="294" t="s">
        <v>1017</v>
      </c>
      <c r="C350" s="310">
        <f>data!BU92</f>
        <v>0</v>
      </c>
      <c r="D350" s="310">
        <f>data!BV92</f>
        <v>958.51419128977329</v>
      </c>
      <c r="E350" s="310">
        <f>data!BW92</f>
        <v>0</v>
      </c>
      <c r="F350" s="310">
        <f>data!BX92</f>
        <v>0</v>
      </c>
      <c r="G350" s="310">
        <f>data!BY92</f>
        <v>261.1713915276689</v>
      </c>
      <c r="H350" s="310">
        <f>data!BZ92</f>
        <v>0</v>
      </c>
      <c r="I350" s="310">
        <f>data!CA92</f>
        <v>0</v>
      </c>
    </row>
    <row r="351" spans="1:9" customFormat="1" ht="20.100000000000001" customHeight="1" x14ac:dyDescent="0.2">
      <c r="A351" s="293">
        <v>25</v>
      </c>
      <c r="B351" s="294" t="s">
        <v>1018</v>
      </c>
      <c r="C351" s="310">
        <f>data!BU93</f>
        <v>0</v>
      </c>
      <c r="D351" s="310">
        <f>data!BV93</f>
        <v>0</v>
      </c>
      <c r="E351" s="310">
        <f>data!BW93</f>
        <v>0</v>
      </c>
      <c r="F351" s="310">
        <f>data!BX93</f>
        <v>0</v>
      </c>
      <c r="G351" s="310">
        <f>data!BY93</f>
        <v>0</v>
      </c>
      <c r="H351" s="310">
        <f>data!BZ93</f>
        <v>0</v>
      </c>
      <c r="I351" s="310">
        <f>data!CA93</f>
        <v>0</v>
      </c>
    </row>
    <row r="352" spans="1:9" customFormat="1" ht="20.100000000000001" customHeight="1" x14ac:dyDescent="0.2">
      <c r="A352" s="293">
        <v>26</v>
      </c>
      <c r="B352" s="294" t="s">
        <v>294</v>
      </c>
      <c r="C352" s="312" t="str">
        <f>IF(data!BU94&gt;0,data!BU94,"")</f>
        <v/>
      </c>
      <c r="D352" s="312" t="str">
        <f>IF(data!BV94&gt;0,data!BV94,"")</f>
        <v/>
      </c>
      <c r="E352" s="312" t="str">
        <f>IF(data!BW94&gt;0,data!BW94,"")</f>
        <v/>
      </c>
      <c r="F352" s="312" t="str">
        <f>IF(data!BX94&gt;0,data!BX94,"")</f>
        <v/>
      </c>
      <c r="G352" s="312" t="str">
        <f>IF(data!BY94&gt;0,data!BY94,"")</f>
        <v/>
      </c>
      <c r="H352" s="312" t="str">
        <f>IF(data!BZ94&gt;0,data!BZ94,"")</f>
        <v/>
      </c>
      <c r="I352" s="312" t="str">
        <f>IF(data!CA94&gt;0,data!CA94,"")</f>
        <v/>
      </c>
    </row>
    <row r="353" spans="1:10" customFormat="1" ht="20.100000000000001" customHeight="1" x14ac:dyDescent="0.2">
      <c r="A353" s="287" t="s">
        <v>1000</v>
      </c>
      <c r="B353" s="288"/>
      <c r="C353" s="288"/>
      <c r="D353" s="288"/>
      <c r="E353" s="288"/>
      <c r="F353" s="288"/>
      <c r="G353" s="288"/>
      <c r="H353" s="288"/>
      <c r="I353" s="287"/>
    </row>
    <row r="354" spans="1:10" customFormat="1" ht="20.100000000000001" customHeight="1" x14ac:dyDescent="0.2">
      <c r="D354" s="289"/>
      <c r="I354" s="290" t="s">
        <v>1053</v>
      </c>
    </row>
    <row r="355" spans="1:10" customFormat="1" ht="20.100000000000001" customHeight="1" x14ac:dyDescent="0.2">
      <c r="A355" s="289"/>
    </row>
    <row r="356" spans="1:10" customFormat="1" ht="20.100000000000001" customHeight="1" x14ac:dyDescent="0.2">
      <c r="A356" s="291" t="str">
        <f>"Hospital: "&amp;data!C98</f>
        <v>Hospital: Highline Medical Center</v>
      </c>
      <c r="G356" s="292"/>
      <c r="H356" s="291" t="str">
        <f>"FYE: "&amp;data!C96</f>
        <v>FYE: 06/30/2024</v>
      </c>
    </row>
    <row r="357" spans="1:10" customFormat="1" ht="20.100000000000001" customHeight="1" x14ac:dyDescent="0.2">
      <c r="A357" s="293">
        <v>1</v>
      </c>
      <c r="B357" s="294" t="s">
        <v>236</v>
      </c>
      <c r="C357" s="296">
        <v>8910</v>
      </c>
      <c r="D357" s="296">
        <v>8930</v>
      </c>
      <c r="E357" s="296" t="s">
        <v>115</v>
      </c>
      <c r="F357" s="314"/>
      <c r="G357" s="314"/>
      <c r="H357" s="314"/>
      <c r="I357" s="296"/>
    </row>
    <row r="358" spans="1:10" customFormat="1" ht="20.100000000000001" customHeight="1" x14ac:dyDescent="0.2">
      <c r="A358" s="297">
        <v>2</v>
      </c>
      <c r="B358" s="298" t="s">
        <v>1002</v>
      </c>
      <c r="C358" s="300" t="s">
        <v>187</v>
      </c>
      <c r="D358" s="300" t="s">
        <v>159</v>
      </c>
      <c r="E358" s="300" t="s">
        <v>238</v>
      </c>
      <c r="F358" s="315"/>
      <c r="G358" s="315"/>
      <c r="H358" s="315"/>
      <c r="I358" s="300" t="s">
        <v>188</v>
      </c>
    </row>
    <row r="359" spans="1:10" customFormat="1" ht="20.100000000000001" customHeight="1" x14ac:dyDescent="0.2">
      <c r="A359" s="297"/>
      <c r="B359" s="298"/>
      <c r="C359" s="300" t="s">
        <v>228</v>
      </c>
      <c r="D359" s="300" t="s">
        <v>1054</v>
      </c>
      <c r="E359" s="300" t="s">
        <v>240</v>
      </c>
      <c r="F359" s="315"/>
      <c r="G359" s="315"/>
      <c r="H359" s="315"/>
      <c r="I359" s="300" t="s">
        <v>230</v>
      </c>
    </row>
    <row r="360" spans="1:10" customFormat="1" ht="20.100000000000001" customHeight="1" x14ac:dyDescent="0.2">
      <c r="A360" s="293">
        <v>3</v>
      </c>
      <c r="B360" s="294" t="s">
        <v>1006</v>
      </c>
      <c r="C360" s="306"/>
      <c r="D360" s="306"/>
      <c r="E360" s="306"/>
      <c r="F360" s="306"/>
      <c r="G360" s="306"/>
      <c r="H360" s="306"/>
      <c r="I360" s="306"/>
    </row>
    <row r="361" spans="1:10" customFormat="1" ht="20.100000000000001" customHeight="1" x14ac:dyDescent="0.2">
      <c r="A361" s="293">
        <v>4</v>
      </c>
      <c r="B361" s="294" t="s">
        <v>261</v>
      </c>
      <c r="C361" s="306"/>
      <c r="D361" s="306"/>
      <c r="E361" s="306"/>
      <c r="F361" s="306"/>
      <c r="G361" s="306"/>
      <c r="H361" s="306"/>
      <c r="I361" s="306"/>
    </row>
    <row r="362" spans="1:10" customFormat="1" ht="20.100000000000001" customHeight="1" x14ac:dyDescent="0.2">
      <c r="A362" s="293">
        <v>5</v>
      </c>
      <c r="B362" s="294" t="s">
        <v>262</v>
      </c>
      <c r="C362" s="301">
        <f>data!CB60</f>
        <v>0.60414423076923074</v>
      </c>
      <c r="D362" s="301">
        <f>data!CC60</f>
        <v>8.607201923076925</v>
      </c>
      <c r="E362" s="316"/>
      <c r="F362" s="304"/>
      <c r="G362" s="304"/>
      <c r="H362" s="304"/>
      <c r="I362" s="317">
        <f>data!CE60</f>
        <v>886.00509615384601</v>
      </c>
    </row>
    <row r="363" spans="1:10" customFormat="1" ht="20.100000000000001" customHeight="1" x14ac:dyDescent="0.2">
      <c r="A363" s="293">
        <v>6</v>
      </c>
      <c r="B363" s="294" t="s">
        <v>263</v>
      </c>
      <c r="C363" s="313">
        <f>data!CB61</f>
        <v>58153.89</v>
      </c>
      <c r="D363" s="313">
        <f>data!CC61</f>
        <v>1611463.1199999996</v>
      </c>
      <c r="E363" s="318"/>
      <c r="F363" s="318"/>
      <c r="G363" s="318"/>
      <c r="H363" s="318"/>
      <c r="I363" s="313">
        <f>data!CE61</f>
        <v>103788255.52000001</v>
      </c>
      <c r="J363">
        <f>+I363-FS!C141</f>
        <v>0</v>
      </c>
    </row>
    <row r="364" spans="1:10" customFormat="1" ht="20.100000000000001" customHeight="1" x14ac:dyDescent="0.2">
      <c r="A364" s="293">
        <v>7</v>
      </c>
      <c r="B364" s="294" t="s">
        <v>11</v>
      </c>
      <c r="C364" s="313">
        <f>data!CB62</f>
        <v>13574</v>
      </c>
      <c r="D364" s="313">
        <f>data!CC62</f>
        <v>377910</v>
      </c>
      <c r="E364" s="318"/>
      <c r="F364" s="318"/>
      <c r="G364" s="318"/>
      <c r="H364" s="318"/>
      <c r="I364" s="313">
        <f>data!CE62</f>
        <v>24249265</v>
      </c>
      <c r="J364">
        <f>+I364-FS!C142</f>
        <v>-5.0799999982118607</v>
      </c>
    </row>
    <row r="365" spans="1:10" customFormat="1" ht="20.100000000000001" customHeight="1" x14ac:dyDescent="0.2">
      <c r="A365" s="293">
        <v>8</v>
      </c>
      <c r="B365" s="294" t="s">
        <v>264</v>
      </c>
      <c r="C365" s="313">
        <f>data!CB63</f>
        <v>0</v>
      </c>
      <c r="D365" s="313">
        <f>data!CC63</f>
        <v>422224.19</v>
      </c>
      <c r="E365" s="318"/>
      <c r="F365" s="318"/>
      <c r="G365" s="318"/>
      <c r="H365" s="318"/>
      <c r="I365" s="313">
        <f>data!CE63</f>
        <v>15856384.459999999</v>
      </c>
      <c r="J365">
        <f>+I365-FS!C143</f>
        <v>0</v>
      </c>
    </row>
    <row r="366" spans="1:10" customFormat="1" ht="20.100000000000001" customHeight="1" x14ac:dyDescent="0.2">
      <c r="A366" s="293">
        <v>9</v>
      </c>
      <c r="B366" s="294" t="s">
        <v>265</v>
      </c>
      <c r="C366" s="313">
        <f>data!CB64</f>
        <v>0</v>
      </c>
      <c r="D366" s="313">
        <f>data!CC64</f>
        <v>158831.76</v>
      </c>
      <c r="E366" s="318"/>
      <c r="F366" s="318"/>
      <c r="G366" s="318"/>
      <c r="H366" s="318"/>
      <c r="I366" s="313">
        <f>data!CE64</f>
        <v>28558202.16</v>
      </c>
      <c r="J366">
        <f>+I366-FS!C144</f>
        <v>0</v>
      </c>
    </row>
    <row r="367" spans="1:10" customFormat="1" ht="20.100000000000001" customHeight="1" x14ac:dyDescent="0.2">
      <c r="A367" s="293">
        <v>10</v>
      </c>
      <c r="B367" s="294" t="s">
        <v>524</v>
      </c>
      <c r="C367" s="313">
        <f>data!CB65</f>
        <v>0</v>
      </c>
      <c r="D367" s="313">
        <f>data!CC65</f>
        <v>63211.839999999989</v>
      </c>
      <c r="E367" s="318"/>
      <c r="F367" s="318"/>
      <c r="G367" s="318"/>
      <c r="H367" s="318"/>
      <c r="I367" s="313">
        <f>data!CE65</f>
        <v>2127947.09</v>
      </c>
      <c r="J367">
        <f>+I367-FS!C145</f>
        <v>0</v>
      </c>
    </row>
    <row r="368" spans="1:10" customFormat="1" ht="20.100000000000001" customHeight="1" x14ac:dyDescent="0.2">
      <c r="A368" s="293">
        <v>11</v>
      </c>
      <c r="B368" s="294" t="s">
        <v>525</v>
      </c>
      <c r="C368" s="313">
        <f>data!CB66</f>
        <v>194570.75999999998</v>
      </c>
      <c r="D368" s="313">
        <f>data!CC66</f>
        <v>9708079.1699999999</v>
      </c>
      <c r="E368" s="318"/>
      <c r="F368" s="318"/>
      <c r="G368" s="318"/>
      <c r="H368" s="318"/>
      <c r="I368" s="313">
        <f>data!CE66</f>
        <v>48574155.529999994</v>
      </c>
      <c r="J368">
        <f>+I368-FS!C146</f>
        <v>0</v>
      </c>
    </row>
    <row r="369" spans="1:10" customFormat="1" ht="20.100000000000001" customHeight="1" x14ac:dyDescent="0.2">
      <c r="A369" s="293">
        <v>12</v>
      </c>
      <c r="B369" s="294" t="s">
        <v>16</v>
      </c>
      <c r="C369" s="313">
        <f>data!CB67</f>
        <v>0</v>
      </c>
      <c r="D369" s="313">
        <f>data!CC67</f>
        <v>102611</v>
      </c>
      <c r="E369" s="318"/>
      <c r="F369" s="318"/>
      <c r="G369" s="318"/>
      <c r="H369" s="318"/>
      <c r="I369" s="313">
        <f>data!CE67</f>
        <v>15841500</v>
      </c>
      <c r="J369">
        <f>+I369-FS!C147</f>
        <v>1.4299999997019768</v>
      </c>
    </row>
    <row r="370" spans="1:10" customFormat="1" ht="20.100000000000001" customHeight="1" x14ac:dyDescent="0.2">
      <c r="A370" s="293">
        <v>13</v>
      </c>
      <c r="B370" s="294" t="s">
        <v>1007</v>
      </c>
      <c r="C370" s="313">
        <f>data!CB68</f>
        <v>0</v>
      </c>
      <c r="D370" s="313">
        <f>data!CC68</f>
        <v>-4809.2200000001058</v>
      </c>
      <c r="E370" s="318"/>
      <c r="F370" s="318"/>
      <c r="G370" s="318"/>
      <c r="H370" s="318"/>
      <c r="I370" s="313">
        <f>data!CE68</f>
        <v>6493233.6799999997</v>
      </c>
      <c r="J370">
        <f>+I370-FS!C148</f>
        <v>0</v>
      </c>
    </row>
    <row r="371" spans="1:10" customFormat="1" ht="20.100000000000001" customHeight="1" x14ac:dyDescent="0.2">
      <c r="A371" s="293">
        <v>14</v>
      </c>
      <c r="B371" s="294" t="s">
        <v>1008</v>
      </c>
      <c r="C371" s="313">
        <f>data!CB69</f>
        <v>0</v>
      </c>
      <c r="D371" s="313">
        <f>data!CC69</f>
        <v>206165.7</v>
      </c>
      <c r="E371" s="313">
        <f>data!CD69</f>
        <v>9164023.1699999999</v>
      </c>
      <c r="F371" s="318"/>
      <c r="G371" s="318"/>
      <c r="H371" s="318"/>
      <c r="I371" s="313">
        <f>data!CE69</f>
        <v>37422874.239999995</v>
      </c>
      <c r="J371">
        <f>+I371-FS!E166</f>
        <v>0</v>
      </c>
    </row>
    <row r="372" spans="1:10" customFormat="1" ht="20.100000000000001" customHeight="1" x14ac:dyDescent="0.2">
      <c r="A372" s="293">
        <v>15</v>
      </c>
      <c r="B372" s="294" t="s">
        <v>284</v>
      </c>
      <c r="C372" s="294">
        <f>-data!CB84</f>
        <v>0</v>
      </c>
      <c r="D372" s="294">
        <f>-data!CC84</f>
        <v>-1562404.32</v>
      </c>
      <c r="E372" s="294">
        <f>-data!CD84</f>
        <v>-2669231.2999999998</v>
      </c>
      <c r="F372" s="304"/>
      <c r="G372" s="304"/>
      <c r="H372" s="304"/>
      <c r="I372" s="294">
        <f>-data!CE84</f>
        <v>-47029850.129999995</v>
      </c>
      <c r="J372">
        <f>+I372+FS!C137</f>
        <v>0.1900000125169754</v>
      </c>
    </row>
    <row r="373" spans="1:10" customFormat="1" ht="20.100000000000001" customHeight="1" x14ac:dyDescent="0.2">
      <c r="A373" s="293">
        <v>16</v>
      </c>
      <c r="B373" s="302" t="s">
        <v>1009</v>
      </c>
      <c r="C373" s="313">
        <f>data!CB85</f>
        <v>266298.64999999997</v>
      </c>
      <c r="D373" s="313">
        <f>data!CC85</f>
        <v>11083283.239999996</v>
      </c>
      <c r="E373" s="313">
        <f>data!CD85</f>
        <v>6494791.8700000001</v>
      </c>
      <c r="F373" s="318"/>
      <c r="G373" s="318"/>
      <c r="H373" s="318"/>
      <c r="I373" s="294">
        <f>data!CE85</f>
        <v>235881967.54999989</v>
      </c>
    </row>
    <row r="374" spans="1:10" customFormat="1" ht="20.100000000000001" customHeight="1" x14ac:dyDescent="0.2">
      <c r="A374" s="293">
        <v>17</v>
      </c>
      <c r="B374" s="294" t="s">
        <v>286</v>
      </c>
      <c r="C374" s="318"/>
      <c r="D374" s="318"/>
      <c r="E374" s="318"/>
      <c r="F374" s="318"/>
      <c r="G374" s="318"/>
      <c r="H374" s="318"/>
      <c r="I374" s="294">
        <f>data!CE86</f>
        <v>0</v>
      </c>
    </row>
    <row r="375" spans="1:10" customFormat="1" ht="20.100000000000001" customHeight="1" x14ac:dyDescent="0.2">
      <c r="A375" s="293">
        <v>18</v>
      </c>
      <c r="B375" s="294" t="s">
        <v>1010</v>
      </c>
      <c r="C375" s="294"/>
      <c r="D375" s="294"/>
      <c r="E375" s="294"/>
      <c r="F375" s="294"/>
      <c r="G375" s="294"/>
      <c r="H375" s="294"/>
      <c r="I375" s="294"/>
    </row>
    <row r="376" spans="1:10" customFormat="1" ht="20.100000000000001" customHeight="1" x14ac:dyDescent="0.2">
      <c r="A376" s="293">
        <v>19</v>
      </c>
      <c r="B376" s="302" t="s">
        <v>1011</v>
      </c>
      <c r="C376" s="309" t="str">
        <f>IF(data!CB87&gt;0,data!CB87,"")</f>
        <v>x</v>
      </c>
      <c r="D376" s="309" t="str">
        <f>IF(data!CC87&gt;0,data!CC87,"")</f>
        <v>x</v>
      </c>
      <c r="E376" s="304"/>
      <c r="F376" s="304"/>
      <c r="G376" s="304"/>
      <c r="H376" s="304"/>
      <c r="I376" s="310">
        <f>data!CE87</f>
        <v>471428639.31999987</v>
      </c>
      <c r="J376">
        <f>+I376-FS!C111</f>
        <v>0</v>
      </c>
    </row>
    <row r="377" spans="1:10" customFormat="1" ht="20.100000000000001" customHeight="1" x14ac:dyDescent="0.2">
      <c r="A377" s="293">
        <v>20</v>
      </c>
      <c r="B377" s="302" t="s">
        <v>1012</v>
      </c>
      <c r="C377" s="309" t="str">
        <f>IF(data!CB88&gt;0,data!CB88,"")</f>
        <v>x</v>
      </c>
      <c r="D377" s="309" t="str">
        <f>IF(data!CC88&gt;0,data!CC88,"")</f>
        <v>x</v>
      </c>
      <c r="E377" s="304"/>
      <c r="F377" s="304"/>
      <c r="G377" s="304"/>
      <c r="H377" s="304"/>
      <c r="I377" s="310">
        <f>data!CE88</f>
        <v>760698420.01000011</v>
      </c>
      <c r="J377">
        <f>+I377-FS!C112</f>
        <v>0</v>
      </c>
    </row>
    <row r="378" spans="1:10" customFormat="1" ht="20.100000000000001" customHeight="1" x14ac:dyDescent="0.2">
      <c r="A378" s="293">
        <v>21</v>
      </c>
      <c r="B378" s="302" t="s">
        <v>1013</v>
      </c>
      <c r="C378" s="309" t="str">
        <f>IF(data!CB89&gt;0,data!CB89,"")</f>
        <v>x</v>
      </c>
      <c r="D378" s="309" t="str">
        <f>IF(data!CC89&gt;0,data!CC89,"")</f>
        <v>x</v>
      </c>
      <c r="E378" s="304"/>
      <c r="F378" s="304"/>
      <c r="G378" s="304"/>
      <c r="H378" s="304"/>
      <c r="I378" s="310">
        <f>data!CE89</f>
        <v>1232127059.3300002</v>
      </c>
    </row>
    <row r="379" spans="1:10" customFormat="1" ht="20.100000000000001" customHeight="1" x14ac:dyDescent="0.2">
      <c r="A379" s="293" t="s">
        <v>1014</v>
      </c>
      <c r="B379" s="294"/>
      <c r="C379" s="304"/>
      <c r="D379" s="304"/>
      <c r="E379" s="304"/>
      <c r="F379" s="304"/>
      <c r="G379" s="304"/>
      <c r="H379" s="304"/>
      <c r="I379" s="304"/>
    </row>
    <row r="380" spans="1:10" customFormat="1" ht="20.100000000000001" customHeight="1" x14ac:dyDescent="0.2">
      <c r="A380" s="293">
        <v>22</v>
      </c>
      <c r="B380" s="294" t="s">
        <v>1015</v>
      </c>
      <c r="C380" s="310">
        <f>data!CB90</f>
        <v>0</v>
      </c>
      <c r="D380" s="310">
        <f>data!CC90</f>
        <v>0</v>
      </c>
      <c r="E380" s="304"/>
      <c r="F380" s="304"/>
      <c r="G380" s="304"/>
      <c r="H380" s="304"/>
      <c r="I380" s="294">
        <f>data!CE90</f>
        <v>242643</v>
      </c>
    </row>
    <row r="381" spans="1:10" customFormat="1" ht="20.100000000000001" customHeight="1" x14ac:dyDescent="0.2">
      <c r="A381" s="293">
        <v>23</v>
      </c>
      <c r="B381" s="294" t="s">
        <v>1016</v>
      </c>
      <c r="C381" s="310">
        <f>data!CB91</f>
        <v>0</v>
      </c>
      <c r="D381" s="309" t="str">
        <f>IF(data!CC91&gt;0,data!CC91,"")</f>
        <v>x</v>
      </c>
      <c r="E381" s="304"/>
      <c r="F381" s="304"/>
      <c r="G381" s="304"/>
      <c r="H381" s="304"/>
      <c r="I381" s="294">
        <f>data!CE91</f>
        <v>98378</v>
      </c>
    </row>
    <row r="382" spans="1:10" customFormat="1" ht="20.100000000000001" customHeight="1" x14ac:dyDescent="0.2">
      <c r="A382" s="293">
        <v>24</v>
      </c>
      <c r="B382" s="294" t="s">
        <v>1017</v>
      </c>
      <c r="C382" s="310">
        <f>data!CB92</f>
        <v>0</v>
      </c>
      <c r="D382" s="309" t="str">
        <f>IF(data!CC92&gt;0,data!CC92,"")</f>
        <v>x</v>
      </c>
      <c r="E382" s="304"/>
      <c r="F382" s="304"/>
      <c r="G382" s="304"/>
      <c r="H382" s="304"/>
      <c r="I382" s="294">
        <f>data!CE92</f>
        <v>70210.69</v>
      </c>
    </row>
    <row r="383" spans="1:10" customFormat="1" ht="20.100000000000001" customHeight="1" x14ac:dyDescent="0.2">
      <c r="A383" s="293">
        <v>25</v>
      </c>
      <c r="B383" s="294" t="s">
        <v>1018</v>
      </c>
      <c r="C383" s="310">
        <f>data!CB93</f>
        <v>0</v>
      </c>
      <c r="D383" s="309" t="str">
        <f>IF(data!CC93&gt;0,data!CC93,"")</f>
        <v>x</v>
      </c>
      <c r="E383" s="304"/>
      <c r="F383" s="304"/>
      <c r="G383" s="304"/>
      <c r="H383" s="304"/>
      <c r="I383" s="294">
        <f>data!CE93</f>
        <v>638856.24</v>
      </c>
    </row>
    <row r="384" spans="1:10" customFormat="1" ht="20.100000000000001" customHeight="1" x14ac:dyDescent="0.2">
      <c r="A384" s="293">
        <v>26</v>
      </c>
      <c r="B384" s="294" t="s">
        <v>294</v>
      </c>
      <c r="C384" s="309" t="str">
        <f>IF(data!CB94&gt;0,data!CB94,"")</f>
        <v/>
      </c>
      <c r="D384" s="309" t="str">
        <f>IF(data!CC94&gt;0,data!CC94,"")</f>
        <v>x</v>
      </c>
      <c r="E384" s="316"/>
      <c r="F384" s="304"/>
      <c r="G384" s="304"/>
      <c r="H384" s="304"/>
      <c r="I384" s="301">
        <f>data!CE94</f>
        <v>227.60614423076916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W40" transitionEvaluation="1" transitionEntry="1" codeName="Sheet1">
    <tabColor rgb="FF92D050"/>
    <pageSetUpPr autoPageBreaks="0" fitToPage="1"/>
  </sheetPr>
  <dimension ref="A1:CF716"/>
  <sheetViews>
    <sheetView topLeftCell="W40" zoomScaleNormal="100" workbookViewId="0">
      <selection activeCell="AK60" sqref="AK60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80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2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2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2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2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24348.609999999997</v>
      </c>
      <c r="C47" s="234">
        <v>0</v>
      </c>
      <c r="D47" s="234">
        <v>0</v>
      </c>
      <c r="E47" s="234">
        <v>91.21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2628.65</v>
      </c>
      <c r="P47" s="234">
        <v>4689.79</v>
      </c>
      <c r="Q47" s="234">
        <v>0</v>
      </c>
      <c r="R47" s="234">
        <v>0</v>
      </c>
      <c r="S47" s="234">
        <v>0</v>
      </c>
      <c r="T47" s="234">
        <v>0</v>
      </c>
      <c r="U47" s="234">
        <v>1860.23</v>
      </c>
      <c r="V47" s="234">
        <v>0</v>
      </c>
      <c r="W47" s="234">
        <v>0</v>
      </c>
      <c r="X47" s="234">
        <v>0</v>
      </c>
      <c r="Y47" s="234">
        <v>1081.8800000000001</v>
      </c>
      <c r="Z47" s="234">
        <v>0</v>
      </c>
      <c r="AA47" s="234">
        <v>0</v>
      </c>
      <c r="AB47" s="234">
        <v>178.19</v>
      </c>
      <c r="AC47" s="234">
        <v>0</v>
      </c>
      <c r="AD47" s="234">
        <v>0</v>
      </c>
      <c r="AE47" s="234">
        <v>0</v>
      </c>
      <c r="AF47" s="234">
        <v>0</v>
      </c>
      <c r="AG47" s="234">
        <v>888.55</v>
      </c>
      <c r="AH47" s="234">
        <v>0</v>
      </c>
      <c r="AI47" s="234">
        <v>0</v>
      </c>
      <c r="AJ47" s="234">
        <v>462.16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1069.58</v>
      </c>
      <c r="AW47" s="234">
        <v>0</v>
      </c>
      <c r="AX47" s="234">
        <v>0</v>
      </c>
      <c r="AY47" s="234">
        <v>1211.23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137.5</v>
      </c>
      <c r="BM47" s="234">
        <v>0</v>
      </c>
      <c r="BN47" s="234">
        <v>7122.78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1328.5</v>
      </c>
      <c r="BZ47" s="234">
        <v>0</v>
      </c>
      <c r="CA47" s="234">
        <v>1598.36</v>
      </c>
      <c r="CB47" s="234">
        <v>0</v>
      </c>
      <c r="CC47" s="234">
        <v>0</v>
      </c>
      <c r="CD47" s="16"/>
      <c r="CE47" s="25">
        <v>24348.609999999997</v>
      </c>
    </row>
    <row r="48" spans="1:83" x14ac:dyDescent="0.25">
      <c r="A48" s="25" t="s">
        <v>232</v>
      </c>
      <c r="B48" s="233">
        <v>22543585.979999997</v>
      </c>
      <c r="C48" s="25">
        <v>558650</v>
      </c>
      <c r="D48" s="25">
        <v>0</v>
      </c>
      <c r="E48" s="25">
        <v>4441766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1119758</v>
      </c>
      <c r="P48" s="25">
        <v>803431</v>
      </c>
      <c r="Q48" s="25">
        <v>351600</v>
      </c>
      <c r="R48" s="25">
        <v>0</v>
      </c>
      <c r="S48" s="25">
        <v>157056</v>
      </c>
      <c r="T48" s="25">
        <v>11664</v>
      </c>
      <c r="U48" s="25">
        <v>546961</v>
      </c>
      <c r="V48" s="25">
        <v>104992</v>
      </c>
      <c r="W48" s="25">
        <v>168721</v>
      </c>
      <c r="X48" s="25">
        <v>223205</v>
      </c>
      <c r="Y48" s="25">
        <v>573406</v>
      </c>
      <c r="Z48" s="25">
        <v>104475</v>
      </c>
      <c r="AA48" s="25">
        <v>86366</v>
      </c>
      <c r="AB48" s="25">
        <v>784379</v>
      </c>
      <c r="AC48" s="25">
        <v>428187</v>
      </c>
      <c r="AD48" s="25">
        <v>0</v>
      </c>
      <c r="AE48" s="25">
        <v>0</v>
      </c>
      <c r="AF48" s="25">
        <v>0</v>
      </c>
      <c r="AG48" s="25">
        <v>1176490</v>
      </c>
      <c r="AH48" s="25">
        <v>0</v>
      </c>
      <c r="AI48" s="25">
        <v>0</v>
      </c>
      <c r="AJ48" s="25">
        <v>8314447</v>
      </c>
      <c r="AK48" s="25">
        <v>64721</v>
      </c>
      <c r="AL48" s="25">
        <v>26676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268254</v>
      </c>
      <c r="AW48" s="25">
        <v>0</v>
      </c>
      <c r="AX48" s="25">
        <v>0</v>
      </c>
      <c r="AY48" s="25">
        <v>425198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106295</v>
      </c>
      <c r="BF48" s="25">
        <v>469082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22238</v>
      </c>
      <c r="BM48" s="25">
        <v>0</v>
      </c>
      <c r="BN48" s="25">
        <v>98888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133629</v>
      </c>
      <c r="BY48" s="25">
        <v>448489</v>
      </c>
      <c r="BZ48" s="25">
        <v>121636</v>
      </c>
      <c r="CA48" s="25">
        <v>145105</v>
      </c>
      <c r="CB48" s="25">
        <v>0</v>
      </c>
      <c r="CC48" s="25">
        <v>257822</v>
      </c>
      <c r="CD48" s="25" t="s">
        <v>1055</v>
      </c>
      <c r="CE48" s="25" t="s">
        <v>1055</v>
      </c>
    </row>
    <row r="49" spans="1:83" x14ac:dyDescent="0.25">
      <c r="A49" s="16" t="s">
        <v>233</v>
      </c>
      <c r="B49" s="25">
        <v>22567934.589999996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4">
        <v>9068971.9600000028</v>
      </c>
      <c r="C51" s="234">
        <v>76089.11</v>
      </c>
      <c r="D51" s="234">
        <v>0</v>
      </c>
      <c r="E51" s="234">
        <v>905307.45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610738.96</v>
      </c>
      <c r="P51" s="234">
        <v>1268251.58</v>
      </c>
      <c r="Q51" s="234">
        <v>18140.29</v>
      </c>
      <c r="R51" s="234">
        <v>0</v>
      </c>
      <c r="S51" s="234">
        <v>0</v>
      </c>
      <c r="T51" s="234">
        <v>1750.59</v>
      </c>
      <c r="U51" s="234">
        <v>60616.68</v>
      </c>
      <c r="V51" s="234">
        <v>7786.93</v>
      </c>
      <c r="W51" s="234">
        <v>324047.54000000004</v>
      </c>
      <c r="X51" s="234">
        <v>76676.429999999993</v>
      </c>
      <c r="Y51" s="234">
        <v>824586.54</v>
      </c>
      <c r="Z51" s="234">
        <v>724610.47</v>
      </c>
      <c r="AA51" s="234">
        <v>5589.3</v>
      </c>
      <c r="AB51" s="234">
        <v>305948.93</v>
      </c>
      <c r="AC51" s="234">
        <v>97530.72</v>
      </c>
      <c r="AD51" s="234">
        <v>0</v>
      </c>
      <c r="AE51" s="234">
        <v>3573.34</v>
      </c>
      <c r="AF51" s="234">
        <v>0</v>
      </c>
      <c r="AG51" s="234">
        <v>92148.11</v>
      </c>
      <c r="AH51" s="234">
        <v>0</v>
      </c>
      <c r="AI51" s="234">
        <v>0</v>
      </c>
      <c r="AJ51" s="234">
        <v>2041555.28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32883.15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1279946.69</v>
      </c>
      <c r="BF51" s="234">
        <v>20292.53</v>
      </c>
      <c r="BG51" s="234">
        <v>0</v>
      </c>
      <c r="BH51" s="234">
        <v>0</v>
      </c>
      <c r="BI51" s="234">
        <v>357.63</v>
      </c>
      <c r="BJ51" s="234">
        <v>0</v>
      </c>
      <c r="BK51" s="234">
        <v>0</v>
      </c>
      <c r="BL51" s="234">
        <v>8625.7999999999993</v>
      </c>
      <c r="BM51" s="234">
        <v>0</v>
      </c>
      <c r="BN51" s="234">
        <v>39350.06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4880.58</v>
      </c>
      <c r="BZ51" s="234">
        <v>0</v>
      </c>
      <c r="CA51" s="234">
        <v>46103.55</v>
      </c>
      <c r="CB51" s="234">
        <v>0</v>
      </c>
      <c r="CC51" s="234">
        <v>191583.72</v>
      </c>
      <c r="CD51" s="16"/>
      <c r="CE51" s="25">
        <v>9068971.9600000028</v>
      </c>
    </row>
    <row r="52" spans="1:83" x14ac:dyDescent="0.25">
      <c r="A52" s="31" t="s">
        <v>235</v>
      </c>
      <c r="B52" s="235">
        <v>7878614.3200000012</v>
      </c>
      <c r="C52" s="25">
        <v>204431</v>
      </c>
      <c r="D52" s="25">
        <v>0</v>
      </c>
      <c r="E52" s="25">
        <v>1556286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770285</v>
      </c>
      <c r="P52" s="25">
        <v>861396</v>
      </c>
      <c r="Q52" s="25">
        <v>74519</v>
      </c>
      <c r="R52" s="25">
        <v>0</v>
      </c>
      <c r="S52" s="25">
        <v>0</v>
      </c>
      <c r="T52" s="25">
        <v>0</v>
      </c>
      <c r="U52" s="25">
        <v>284307</v>
      </c>
      <c r="V52" s="25">
        <v>0</v>
      </c>
      <c r="W52" s="25">
        <v>0</v>
      </c>
      <c r="X52" s="25">
        <v>25716</v>
      </c>
      <c r="Y52" s="25">
        <v>465457</v>
      </c>
      <c r="Z52" s="25">
        <v>0</v>
      </c>
      <c r="AA52" s="25">
        <v>122444</v>
      </c>
      <c r="AB52" s="25">
        <v>57472</v>
      </c>
      <c r="AC52" s="25">
        <v>23508</v>
      </c>
      <c r="AD52" s="25">
        <v>0</v>
      </c>
      <c r="AE52" s="25">
        <v>0</v>
      </c>
      <c r="AF52" s="25">
        <v>0</v>
      </c>
      <c r="AG52" s="25">
        <v>877923</v>
      </c>
      <c r="AH52" s="25">
        <v>0</v>
      </c>
      <c r="AI52" s="25">
        <v>0</v>
      </c>
      <c r="AJ52" s="25">
        <v>508870</v>
      </c>
      <c r="AK52" s="25">
        <v>2468</v>
      </c>
      <c r="AL52" s="25">
        <v>2500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63576</v>
      </c>
      <c r="AW52" s="25">
        <v>0</v>
      </c>
      <c r="AX52" s="25">
        <v>0</v>
      </c>
      <c r="AY52" s="25">
        <v>185923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757979</v>
      </c>
      <c r="BF52" s="25">
        <v>134523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693137</v>
      </c>
      <c r="BO52" s="25">
        <v>0</v>
      </c>
      <c r="BP52" s="25">
        <v>0</v>
      </c>
      <c r="BQ52" s="25">
        <v>0</v>
      </c>
      <c r="BR52" s="25">
        <v>101566</v>
      </c>
      <c r="BS52" s="25">
        <v>0</v>
      </c>
      <c r="BT52" s="25">
        <v>0</v>
      </c>
      <c r="BU52" s="25">
        <v>0</v>
      </c>
      <c r="BV52" s="25">
        <v>81987</v>
      </c>
      <c r="BW52" s="25">
        <v>0</v>
      </c>
      <c r="BX52" s="25">
        <v>0</v>
      </c>
      <c r="BY52" s="25">
        <v>22339</v>
      </c>
      <c r="BZ52" s="25">
        <v>0</v>
      </c>
      <c r="CA52" s="25">
        <v>0</v>
      </c>
      <c r="CB52" s="25">
        <v>0</v>
      </c>
      <c r="CC52" s="25">
        <v>0</v>
      </c>
      <c r="CD52" s="25" t="s">
        <v>1055</v>
      </c>
      <c r="CE52" s="25" t="s">
        <v>1055</v>
      </c>
    </row>
    <row r="53" spans="1:83" x14ac:dyDescent="0.25">
      <c r="A53" s="16" t="s">
        <v>233</v>
      </c>
      <c r="B53" s="25">
        <v>16947586.280000005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1820</v>
      </c>
      <c r="D59" s="234">
        <v>0</v>
      </c>
      <c r="E59" s="234">
        <v>25763</v>
      </c>
      <c r="F59" s="234">
        <v>0</v>
      </c>
      <c r="G59" s="234">
        <v>0</v>
      </c>
      <c r="H59" s="234">
        <v>0</v>
      </c>
      <c r="I59" s="234">
        <v>0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2767</v>
      </c>
      <c r="P59" s="236">
        <v>340588</v>
      </c>
      <c r="Q59" s="236">
        <v>142965</v>
      </c>
      <c r="R59" s="236">
        <v>0</v>
      </c>
      <c r="S59" s="229">
        <v>0</v>
      </c>
      <c r="T59" s="229">
        <v>0</v>
      </c>
      <c r="U59" s="237">
        <v>400315</v>
      </c>
      <c r="V59" s="236">
        <v>0</v>
      </c>
      <c r="W59" s="236">
        <v>2802.07</v>
      </c>
      <c r="X59" s="236">
        <v>19414.78</v>
      </c>
      <c r="Y59" s="236">
        <v>57401.000000000007</v>
      </c>
      <c r="Z59" s="236">
        <v>0</v>
      </c>
      <c r="AA59" s="236">
        <v>2763.3</v>
      </c>
      <c r="AB59" s="229">
        <v>0</v>
      </c>
      <c r="AC59" s="236">
        <v>58933.5</v>
      </c>
      <c r="AD59" s="236">
        <v>506</v>
      </c>
      <c r="AE59" s="236">
        <v>11381</v>
      </c>
      <c r="AF59" s="236">
        <v>0</v>
      </c>
      <c r="AG59" s="236">
        <v>36839</v>
      </c>
      <c r="AH59" s="236">
        <v>0</v>
      </c>
      <c r="AI59" s="236">
        <v>0</v>
      </c>
      <c r="AJ59" s="236">
        <v>241639.59999999998</v>
      </c>
      <c r="AK59" s="236">
        <v>7392</v>
      </c>
      <c r="AL59" s="236">
        <v>2108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93708</v>
      </c>
      <c r="AZ59" s="236">
        <v>56907</v>
      </c>
      <c r="BA59" s="229">
        <v>0</v>
      </c>
      <c r="BB59" s="229">
        <v>0</v>
      </c>
      <c r="BC59" s="229">
        <v>0</v>
      </c>
      <c r="BD59" s="229">
        <v>0</v>
      </c>
      <c r="BE59" s="236">
        <v>242643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262</v>
      </c>
      <c r="B60" s="207"/>
      <c r="C60" s="238">
        <v>17.132673076923076</v>
      </c>
      <c r="D60" s="238">
        <v>0</v>
      </c>
      <c r="E60" s="238">
        <v>163.28366346153848</v>
      </c>
      <c r="F60" s="238">
        <v>0</v>
      </c>
      <c r="G60" s="238">
        <v>0</v>
      </c>
      <c r="H60" s="238">
        <v>0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35.934735576923067</v>
      </c>
      <c r="P60" s="239">
        <v>32.511822115384618</v>
      </c>
      <c r="Q60" s="239">
        <v>9.302495192307692</v>
      </c>
      <c r="R60" s="239">
        <v>0</v>
      </c>
      <c r="S60" s="240">
        <v>12.433201923076922</v>
      </c>
      <c r="T60" s="240">
        <v>0.26798557692307695</v>
      </c>
      <c r="U60" s="241">
        <v>27.597302884615384</v>
      </c>
      <c r="V60" s="239">
        <v>4.2730673076923074</v>
      </c>
      <c r="W60" s="239">
        <v>5.2805048076923082</v>
      </c>
      <c r="X60" s="239">
        <v>6.4016394230769231</v>
      </c>
      <c r="Y60" s="239">
        <v>22.221086538461538</v>
      </c>
      <c r="Z60" s="239">
        <v>3.3325913461538463</v>
      </c>
      <c r="AA60" s="239">
        <v>2.7488846153846151</v>
      </c>
      <c r="AB60" s="240">
        <v>26.149408653846155</v>
      </c>
      <c r="AC60" s="239">
        <v>15.037173076923077</v>
      </c>
      <c r="AD60" s="239">
        <v>0</v>
      </c>
      <c r="AE60" s="239">
        <v>0</v>
      </c>
      <c r="AF60" s="239">
        <v>0</v>
      </c>
      <c r="AG60" s="239">
        <v>47.110331730769232</v>
      </c>
      <c r="AH60" s="239">
        <v>0</v>
      </c>
      <c r="AI60" s="239">
        <v>0</v>
      </c>
      <c r="AJ60" s="239">
        <v>308.87875961538464</v>
      </c>
      <c r="AK60" s="239">
        <v>2.9109999999999996</v>
      </c>
      <c r="AL60" s="239">
        <v>1.0357740384615384</v>
      </c>
      <c r="AM60" s="239">
        <v>0</v>
      </c>
      <c r="AN60" s="239">
        <v>0</v>
      </c>
      <c r="AO60" s="239">
        <v>0</v>
      </c>
      <c r="AP60" s="239">
        <v>0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9.9799663461538479</v>
      </c>
      <c r="AW60" s="240">
        <v>0</v>
      </c>
      <c r="AX60" s="240">
        <v>0</v>
      </c>
      <c r="AY60" s="239">
        <v>29.219000000000001</v>
      </c>
      <c r="AZ60" s="239">
        <v>0</v>
      </c>
      <c r="BA60" s="240">
        <v>0</v>
      </c>
      <c r="BB60" s="240">
        <v>0</v>
      </c>
      <c r="BC60" s="240">
        <v>0</v>
      </c>
      <c r="BD60" s="240">
        <v>0</v>
      </c>
      <c r="BE60" s="239">
        <v>5.4839519230769236</v>
      </c>
      <c r="BF60" s="240">
        <v>33.97027403846154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1.8461538461538463</v>
      </c>
      <c r="BM60" s="240">
        <v>0</v>
      </c>
      <c r="BN60" s="240">
        <v>2.9383124999999999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4.8714519230769238</v>
      </c>
      <c r="BY60" s="240">
        <v>15.084855769230769</v>
      </c>
      <c r="BZ60" s="240">
        <v>5.0098317307692311</v>
      </c>
      <c r="CA60" s="240">
        <v>4.7141250000000001</v>
      </c>
      <c r="CB60" s="240">
        <v>0</v>
      </c>
      <c r="CC60" s="240">
        <v>4.067658653846153</v>
      </c>
      <c r="CD60" s="208" t="s">
        <v>248</v>
      </c>
      <c r="CE60" s="226">
        <v>861.02968269230769</v>
      </c>
    </row>
    <row r="61" spans="1:83" x14ac:dyDescent="0.25">
      <c r="A61" s="31" t="s">
        <v>263</v>
      </c>
      <c r="B61" s="16"/>
      <c r="C61" s="234">
        <v>2385565.2099999995</v>
      </c>
      <c r="D61" s="234">
        <v>0</v>
      </c>
      <c r="E61" s="234">
        <v>18967382.340000007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4781628.3399999989</v>
      </c>
      <c r="P61" s="236">
        <v>3430838.13</v>
      </c>
      <c r="Q61" s="236">
        <v>1501413.8400000003</v>
      </c>
      <c r="R61" s="236">
        <v>0</v>
      </c>
      <c r="S61" s="242">
        <v>670667.94999999995</v>
      </c>
      <c r="T61" s="242">
        <v>49806.21</v>
      </c>
      <c r="U61" s="237">
        <v>2335653.06</v>
      </c>
      <c r="V61" s="236">
        <v>448338.37000000005</v>
      </c>
      <c r="W61" s="236">
        <v>720477.69</v>
      </c>
      <c r="X61" s="236">
        <v>953138.34</v>
      </c>
      <c r="Y61" s="236">
        <v>2448579.5299999998</v>
      </c>
      <c r="Z61" s="236">
        <v>446134.43</v>
      </c>
      <c r="AA61" s="236">
        <v>368802.71</v>
      </c>
      <c r="AB61" s="236">
        <v>3349480.47</v>
      </c>
      <c r="AC61" s="236">
        <v>1828457.1500000001</v>
      </c>
      <c r="AD61" s="236">
        <v>0</v>
      </c>
      <c r="AE61" s="236">
        <v>0</v>
      </c>
      <c r="AF61" s="236">
        <v>0</v>
      </c>
      <c r="AG61" s="236">
        <v>5023890.5299999993</v>
      </c>
      <c r="AH61" s="236">
        <v>0</v>
      </c>
      <c r="AI61" s="236">
        <v>0</v>
      </c>
      <c r="AJ61" s="236">
        <v>35504642.010000005</v>
      </c>
      <c r="AK61" s="236">
        <v>276373.69</v>
      </c>
      <c r="AL61" s="236">
        <v>113913.15999999999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1145508.3800000001</v>
      </c>
      <c r="AW61" s="242">
        <v>0</v>
      </c>
      <c r="AX61" s="242">
        <v>0</v>
      </c>
      <c r="AY61" s="236">
        <v>1815696.7499999995</v>
      </c>
      <c r="AZ61" s="236">
        <v>0</v>
      </c>
      <c r="BA61" s="242">
        <v>0</v>
      </c>
      <c r="BB61" s="242">
        <v>0</v>
      </c>
      <c r="BC61" s="242">
        <v>0</v>
      </c>
      <c r="BD61" s="242">
        <v>0</v>
      </c>
      <c r="BE61" s="236">
        <v>453906.72</v>
      </c>
      <c r="BF61" s="242">
        <v>2003089.3499999996</v>
      </c>
      <c r="BG61" s="242">
        <v>0</v>
      </c>
      <c r="BH61" s="242">
        <v>0</v>
      </c>
      <c r="BI61" s="242">
        <v>0</v>
      </c>
      <c r="BJ61" s="242">
        <v>0</v>
      </c>
      <c r="BK61" s="242">
        <v>0</v>
      </c>
      <c r="BL61" s="242">
        <v>94963.199999999997</v>
      </c>
      <c r="BM61" s="242">
        <v>0</v>
      </c>
      <c r="BN61" s="242">
        <v>422274.92</v>
      </c>
      <c r="BO61" s="242">
        <v>0</v>
      </c>
      <c r="BP61" s="242">
        <v>0</v>
      </c>
      <c r="BQ61" s="242">
        <v>0</v>
      </c>
      <c r="BR61" s="242">
        <v>0</v>
      </c>
      <c r="BS61" s="242">
        <v>0</v>
      </c>
      <c r="BT61" s="242">
        <v>0</v>
      </c>
      <c r="BU61" s="242">
        <v>0</v>
      </c>
      <c r="BV61" s="242">
        <v>0</v>
      </c>
      <c r="BW61" s="242">
        <v>0</v>
      </c>
      <c r="BX61" s="242">
        <v>570627.39999999991</v>
      </c>
      <c r="BY61" s="242">
        <v>1915152.0200000003</v>
      </c>
      <c r="BZ61" s="242">
        <v>519414.97000000009</v>
      </c>
      <c r="CA61" s="242">
        <v>619631.57000000007</v>
      </c>
      <c r="CB61" s="242">
        <v>0</v>
      </c>
      <c r="CC61" s="242">
        <v>1100959.23</v>
      </c>
      <c r="CD61" s="24" t="s">
        <v>248</v>
      </c>
      <c r="CE61" s="25">
        <v>96266407.669999987</v>
      </c>
    </row>
    <row r="62" spans="1:83" x14ac:dyDescent="0.25">
      <c r="A62" s="31" t="s">
        <v>11</v>
      </c>
      <c r="B62" s="16"/>
      <c r="C62" s="25">
        <v>558650</v>
      </c>
      <c r="D62" s="25">
        <v>0</v>
      </c>
      <c r="E62" s="25">
        <v>4441857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1122387</v>
      </c>
      <c r="P62" s="25">
        <v>808121</v>
      </c>
      <c r="Q62" s="25">
        <v>351600</v>
      </c>
      <c r="R62" s="25">
        <v>0</v>
      </c>
      <c r="S62" s="25">
        <v>157056</v>
      </c>
      <c r="T62" s="25">
        <v>11664</v>
      </c>
      <c r="U62" s="25">
        <v>548821</v>
      </c>
      <c r="V62" s="25">
        <v>104992</v>
      </c>
      <c r="W62" s="25">
        <v>168721</v>
      </c>
      <c r="X62" s="25">
        <v>223205</v>
      </c>
      <c r="Y62" s="25">
        <v>574488</v>
      </c>
      <c r="Z62" s="25">
        <v>104475</v>
      </c>
      <c r="AA62" s="25">
        <v>86366</v>
      </c>
      <c r="AB62" s="25">
        <v>784557</v>
      </c>
      <c r="AC62" s="25">
        <v>428187</v>
      </c>
      <c r="AD62" s="25">
        <v>0</v>
      </c>
      <c r="AE62" s="25">
        <v>0</v>
      </c>
      <c r="AF62" s="25">
        <v>0</v>
      </c>
      <c r="AG62" s="25">
        <v>1177379</v>
      </c>
      <c r="AH62" s="25">
        <v>0</v>
      </c>
      <c r="AI62" s="25">
        <v>0</v>
      </c>
      <c r="AJ62" s="25">
        <v>8314909</v>
      </c>
      <c r="AK62" s="25">
        <v>64721</v>
      </c>
      <c r="AL62" s="25">
        <v>26676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269324</v>
      </c>
      <c r="AW62" s="25">
        <v>0</v>
      </c>
      <c r="AX62" s="25">
        <v>0</v>
      </c>
      <c r="AY62" s="25">
        <v>426409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106295</v>
      </c>
      <c r="BF62" s="25">
        <v>469082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22376</v>
      </c>
      <c r="BM62" s="25">
        <v>0</v>
      </c>
      <c r="BN62" s="25">
        <v>106011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133629</v>
      </c>
      <c r="BY62" s="25">
        <v>449818</v>
      </c>
      <c r="BZ62" s="25">
        <v>121636</v>
      </c>
      <c r="CA62" s="25">
        <v>146703</v>
      </c>
      <c r="CB62" s="25">
        <v>0</v>
      </c>
      <c r="CC62" s="25">
        <v>257822</v>
      </c>
      <c r="CD62" s="24" t="s">
        <v>248</v>
      </c>
      <c r="CE62" s="25">
        <v>22567937</v>
      </c>
    </row>
    <row r="63" spans="1:83" x14ac:dyDescent="0.25">
      <c r="A63" s="31" t="s">
        <v>264</v>
      </c>
      <c r="B63" s="16"/>
      <c r="C63" s="234">
        <v>1287787.94</v>
      </c>
      <c r="D63" s="234">
        <v>0</v>
      </c>
      <c r="E63" s="234">
        <v>357172.21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641443.22</v>
      </c>
      <c r="P63" s="236">
        <v>1800831.1100000003</v>
      </c>
      <c r="Q63" s="236">
        <v>0</v>
      </c>
      <c r="R63" s="236">
        <v>0</v>
      </c>
      <c r="S63" s="242">
        <v>0</v>
      </c>
      <c r="T63" s="242">
        <v>0</v>
      </c>
      <c r="U63" s="237">
        <v>79795.520000000004</v>
      </c>
      <c r="V63" s="236">
        <v>0</v>
      </c>
      <c r="W63" s="236">
        <v>0</v>
      </c>
      <c r="X63" s="236">
        <v>0</v>
      </c>
      <c r="Y63" s="236">
        <v>26100</v>
      </c>
      <c r="Z63" s="236">
        <v>7800</v>
      </c>
      <c r="AA63" s="236">
        <v>0</v>
      </c>
      <c r="AB63" s="236">
        <v>0</v>
      </c>
      <c r="AC63" s="236">
        <v>22330</v>
      </c>
      <c r="AD63" s="236">
        <v>0</v>
      </c>
      <c r="AE63" s="236">
        <v>0</v>
      </c>
      <c r="AF63" s="236">
        <v>0</v>
      </c>
      <c r="AG63" s="236">
        <v>1914927</v>
      </c>
      <c r="AH63" s="236">
        <v>0</v>
      </c>
      <c r="AI63" s="236">
        <v>0</v>
      </c>
      <c r="AJ63" s="236">
        <v>793792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67875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4253087.08</v>
      </c>
      <c r="CD63" s="24" t="s">
        <v>248</v>
      </c>
      <c r="CE63" s="25">
        <v>11252941.08</v>
      </c>
    </row>
    <row r="64" spans="1:83" x14ac:dyDescent="0.25">
      <c r="A64" s="31" t="s">
        <v>265</v>
      </c>
      <c r="B64" s="16"/>
      <c r="C64" s="234">
        <v>536332.10999999987</v>
      </c>
      <c r="D64" s="234">
        <v>0</v>
      </c>
      <c r="E64" s="234">
        <v>1177309.9200000004</v>
      </c>
      <c r="F64" s="234">
        <v>0</v>
      </c>
      <c r="G64" s="234">
        <v>0</v>
      </c>
      <c r="H64" s="234">
        <v>0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495739.55999999994</v>
      </c>
      <c r="P64" s="236">
        <v>7475706.4299999997</v>
      </c>
      <c r="Q64" s="236">
        <v>163197.93999999997</v>
      </c>
      <c r="R64" s="236">
        <v>0</v>
      </c>
      <c r="S64" s="242">
        <v>116126.80999999994</v>
      </c>
      <c r="T64" s="242">
        <v>171.32</v>
      </c>
      <c r="U64" s="237">
        <v>1670684.2800000003</v>
      </c>
      <c r="V64" s="236">
        <v>47447.750000000007</v>
      </c>
      <c r="W64" s="236">
        <v>98425.099999999991</v>
      </c>
      <c r="X64" s="236">
        <v>146318.23000000001</v>
      </c>
      <c r="Y64" s="236">
        <v>98909.450000000012</v>
      </c>
      <c r="Z64" s="236">
        <v>17107.41</v>
      </c>
      <c r="AA64" s="236">
        <v>263800.19</v>
      </c>
      <c r="AB64" s="236">
        <v>8536017.8599999994</v>
      </c>
      <c r="AC64" s="236">
        <v>371999.18000000005</v>
      </c>
      <c r="AD64" s="236">
        <v>6972.1</v>
      </c>
      <c r="AE64" s="236">
        <v>254.96</v>
      </c>
      <c r="AF64" s="236">
        <v>0</v>
      </c>
      <c r="AG64" s="236">
        <v>1195415.8299999996</v>
      </c>
      <c r="AH64" s="236">
        <v>0</v>
      </c>
      <c r="AI64" s="236">
        <v>0</v>
      </c>
      <c r="AJ64" s="236">
        <v>3172783.8899999997</v>
      </c>
      <c r="AK64" s="236">
        <v>850.13</v>
      </c>
      <c r="AL64" s="236">
        <v>390.14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31358.76</v>
      </c>
      <c r="AW64" s="242">
        <v>0</v>
      </c>
      <c r="AX64" s="242">
        <v>0</v>
      </c>
      <c r="AY64" s="236">
        <v>714505.08999999985</v>
      </c>
      <c r="AZ64" s="236">
        <v>0</v>
      </c>
      <c r="BA64" s="242">
        <v>0</v>
      </c>
      <c r="BB64" s="242">
        <v>0</v>
      </c>
      <c r="BC64" s="242">
        <v>0</v>
      </c>
      <c r="BD64" s="242">
        <v>-129.5</v>
      </c>
      <c r="BE64" s="236">
        <v>69983.569999999992</v>
      </c>
      <c r="BF64" s="242">
        <v>108819.44999999998</v>
      </c>
      <c r="BG64" s="242">
        <v>0</v>
      </c>
      <c r="BH64" s="242">
        <v>0</v>
      </c>
      <c r="BI64" s="242">
        <v>11801.18</v>
      </c>
      <c r="BJ64" s="242">
        <v>0</v>
      </c>
      <c r="BK64" s="242">
        <v>0</v>
      </c>
      <c r="BL64" s="242">
        <v>26461.809999999998</v>
      </c>
      <c r="BM64" s="242">
        <v>0</v>
      </c>
      <c r="BN64" s="242">
        <v>32610.77</v>
      </c>
      <c r="BO64" s="242">
        <v>0</v>
      </c>
      <c r="BP64" s="242">
        <v>0</v>
      </c>
      <c r="BQ64" s="242">
        <v>0</v>
      </c>
      <c r="BR64" s="242">
        <v>372.37</v>
      </c>
      <c r="BS64" s="242">
        <v>0</v>
      </c>
      <c r="BT64" s="242">
        <v>4.08</v>
      </c>
      <c r="BU64" s="242">
        <v>0</v>
      </c>
      <c r="BV64" s="242">
        <v>0</v>
      </c>
      <c r="BW64" s="242">
        <v>119355.87</v>
      </c>
      <c r="BX64" s="242">
        <v>294.88</v>
      </c>
      <c r="BY64" s="242">
        <v>980.13</v>
      </c>
      <c r="BZ64" s="242">
        <v>0</v>
      </c>
      <c r="CA64" s="242">
        <v>287.25</v>
      </c>
      <c r="CB64" s="242">
        <v>0</v>
      </c>
      <c r="CC64" s="242">
        <v>111970.52999999998</v>
      </c>
      <c r="CD64" s="24" t="s">
        <v>248</v>
      </c>
      <c r="CE64" s="25">
        <v>26820636.829999998</v>
      </c>
    </row>
    <row r="65" spans="1:83" x14ac:dyDescent="0.25">
      <c r="A65" s="31" t="s">
        <v>266</v>
      </c>
      <c r="B65" s="16"/>
      <c r="C65" s="234">
        <v>200.7</v>
      </c>
      <c r="D65" s="234">
        <v>0</v>
      </c>
      <c r="E65" s="234">
        <v>2965.8100000000004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832.07999999999993</v>
      </c>
      <c r="P65" s="236">
        <v>7011.27</v>
      </c>
      <c r="Q65" s="236">
        <v>1844.12</v>
      </c>
      <c r="R65" s="236">
        <v>0</v>
      </c>
      <c r="S65" s="242">
        <v>0</v>
      </c>
      <c r="T65" s="242">
        <v>0</v>
      </c>
      <c r="U65" s="237">
        <v>326.36</v>
      </c>
      <c r="V65" s="236">
        <v>452</v>
      </c>
      <c r="W65" s="236">
        <v>6647.15</v>
      </c>
      <c r="X65" s="236">
        <v>0</v>
      </c>
      <c r="Y65" s="236">
        <v>6797.67</v>
      </c>
      <c r="Z65" s="236">
        <v>555.75</v>
      </c>
      <c r="AA65" s="236">
        <v>0</v>
      </c>
      <c r="AB65" s="236">
        <v>648.51</v>
      </c>
      <c r="AC65" s="236">
        <v>648.52</v>
      </c>
      <c r="AD65" s="236">
        <v>0</v>
      </c>
      <c r="AE65" s="236">
        <v>0</v>
      </c>
      <c r="AF65" s="236">
        <v>0</v>
      </c>
      <c r="AG65" s="236">
        <v>367.99</v>
      </c>
      <c r="AH65" s="236">
        <v>0</v>
      </c>
      <c r="AI65" s="236">
        <v>0</v>
      </c>
      <c r="AJ65" s="236">
        <v>311611.33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944.39</v>
      </c>
      <c r="AW65" s="242">
        <v>0</v>
      </c>
      <c r="AX65" s="242">
        <v>0</v>
      </c>
      <c r="AY65" s="236">
        <v>301.05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1837959.8200000003</v>
      </c>
      <c r="BF65" s="242">
        <v>16253.130000000001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210.96</v>
      </c>
      <c r="BM65" s="242">
        <v>0</v>
      </c>
      <c r="BN65" s="242">
        <v>1992.77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797.97</v>
      </c>
      <c r="BZ65" s="242">
        <v>0</v>
      </c>
      <c r="CA65" s="242">
        <v>0</v>
      </c>
      <c r="CB65" s="242">
        <v>0</v>
      </c>
      <c r="CC65" s="242">
        <v>61278.200000000012</v>
      </c>
      <c r="CD65" s="24" t="s">
        <v>248</v>
      </c>
      <c r="CE65" s="25">
        <v>2260647.5500000007</v>
      </c>
    </row>
    <row r="66" spans="1:83" x14ac:dyDescent="0.25">
      <c r="A66" s="31" t="s">
        <v>267</v>
      </c>
      <c r="B66" s="16"/>
      <c r="C66" s="234">
        <v>16504.32</v>
      </c>
      <c r="D66" s="234">
        <v>0</v>
      </c>
      <c r="E66" s="234">
        <v>32589.59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48561.84</v>
      </c>
      <c r="P66" s="236">
        <v>837578.95000000007</v>
      </c>
      <c r="Q66" s="236">
        <v>7926.14</v>
      </c>
      <c r="R66" s="236">
        <v>0</v>
      </c>
      <c r="S66" s="242">
        <v>53552.659999999996</v>
      </c>
      <c r="T66" s="242">
        <v>372992.27</v>
      </c>
      <c r="U66" s="237">
        <v>461995.75</v>
      </c>
      <c r="V66" s="236">
        <v>64383.23</v>
      </c>
      <c r="W66" s="236">
        <v>123121.24</v>
      </c>
      <c r="X66" s="236">
        <v>141449.56</v>
      </c>
      <c r="Y66" s="236">
        <v>1529773.01</v>
      </c>
      <c r="Z66" s="236">
        <v>1189269.3800000001</v>
      </c>
      <c r="AA66" s="236">
        <v>365306.82</v>
      </c>
      <c r="AB66" s="236">
        <v>316763.15000000002</v>
      </c>
      <c r="AC66" s="236">
        <v>14037.6</v>
      </c>
      <c r="AD66" s="236">
        <v>664597.01</v>
      </c>
      <c r="AE66" s="236">
        <v>773514.62</v>
      </c>
      <c r="AF66" s="236">
        <v>0</v>
      </c>
      <c r="AG66" s="236">
        <v>310484.54000000004</v>
      </c>
      <c r="AH66" s="236">
        <v>0</v>
      </c>
      <c r="AI66" s="236">
        <v>0</v>
      </c>
      <c r="AJ66" s="236">
        <v>4670301</v>
      </c>
      <c r="AK66" s="236">
        <v>55684.03</v>
      </c>
      <c r="AL66" s="236">
        <v>36276.25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1672350.9000000001</v>
      </c>
      <c r="AW66" s="242">
        <v>0</v>
      </c>
      <c r="AX66" s="242">
        <v>47768.480000000003</v>
      </c>
      <c r="AY66" s="236">
        <v>11803.48</v>
      </c>
      <c r="AZ66" s="236">
        <v>0</v>
      </c>
      <c r="BA66" s="242">
        <v>18074.22</v>
      </c>
      <c r="BB66" s="242">
        <v>0</v>
      </c>
      <c r="BC66" s="242">
        <v>43057.11</v>
      </c>
      <c r="BD66" s="242">
        <v>61187.29</v>
      </c>
      <c r="BE66" s="236">
        <v>3508405.2</v>
      </c>
      <c r="BF66" s="242">
        <v>36496.600000000013</v>
      </c>
      <c r="BG66" s="242">
        <v>370948.73</v>
      </c>
      <c r="BH66" s="242">
        <v>244131.07</v>
      </c>
      <c r="BI66" s="242">
        <v>0</v>
      </c>
      <c r="BJ66" s="242">
        <v>261244.82</v>
      </c>
      <c r="BK66" s="242">
        <v>10883284.040000001</v>
      </c>
      <c r="BL66" s="242">
        <v>133328.47</v>
      </c>
      <c r="BM66" s="242">
        <v>0</v>
      </c>
      <c r="BN66" s="242">
        <v>2302380.0499999998</v>
      </c>
      <c r="BO66" s="242">
        <v>270216.94999999995</v>
      </c>
      <c r="BP66" s="242">
        <v>1598943.86</v>
      </c>
      <c r="BQ66" s="242">
        <v>0</v>
      </c>
      <c r="BR66" s="242">
        <v>2609276.5799999996</v>
      </c>
      <c r="BS66" s="242">
        <v>46491.55</v>
      </c>
      <c r="BT66" s="242">
        <v>95022.25</v>
      </c>
      <c r="BU66" s="242">
        <v>22480.83</v>
      </c>
      <c r="BV66" s="242">
        <v>0</v>
      </c>
      <c r="BW66" s="242">
        <v>474438.03</v>
      </c>
      <c r="BX66" s="242">
        <v>804780.70000000007</v>
      </c>
      <c r="BY66" s="242">
        <v>103877.23000000001</v>
      </c>
      <c r="BZ66" s="242">
        <v>0</v>
      </c>
      <c r="CA66" s="242">
        <v>211926.73</v>
      </c>
      <c r="CB66" s="242">
        <v>96590.790000000008</v>
      </c>
      <c r="CC66" s="242">
        <v>11014541.669999994</v>
      </c>
      <c r="CD66" s="24" t="s">
        <v>248</v>
      </c>
      <c r="CE66" s="25">
        <v>49029710.589999989</v>
      </c>
    </row>
    <row r="67" spans="1:83" x14ac:dyDescent="0.25">
      <c r="A67" s="31" t="s">
        <v>16</v>
      </c>
      <c r="B67" s="16"/>
      <c r="C67" s="25">
        <v>280520</v>
      </c>
      <c r="D67" s="25">
        <v>0</v>
      </c>
      <c r="E67" s="25">
        <v>2461593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1381024</v>
      </c>
      <c r="P67" s="25">
        <v>2129648</v>
      </c>
      <c r="Q67" s="25">
        <v>92659</v>
      </c>
      <c r="R67" s="25">
        <v>0</v>
      </c>
      <c r="S67" s="25">
        <v>0</v>
      </c>
      <c r="T67" s="25">
        <v>1751</v>
      </c>
      <c r="U67" s="25">
        <v>344924</v>
      </c>
      <c r="V67" s="25">
        <v>7787</v>
      </c>
      <c r="W67" s="25">
        <v>324048</v>
      </c>
      <c r="X67" s="25">
        <v>102392</v>
      </c>
      <c r="Y67" s="25">
        <v>1290044</v>
      </c>
      <c r="Z67" s="25">
        <v>724610</v>
      </c>
      <c r="AA67" s="25">
        <v>128033</v>
      </c>
      <c r="AB67" s="25">
        <v>363421</v>
      </c>
      <c r="AC67" s="25">
        <v>121039</v>
      </c>
      <c r="AD67" s="25">
        <v>0</v>
      </c>
      <c r="AE67" s="25">
        <v>3573</v>
      </c>
      <c r="AF67" s="25">
        <v>0</v>
      </c>
      <c r="AG67" s="25">
        <v>970071</v>
      </c>
      <c r="AH67" s="25">
        <v>0</v>
      </c>
      <c r="AI67" s="25">
        <v>0</v>
      </c>
      <c r="AJ67" s="25">
        <v>2550425</v>
      </c>
      <c r="AK67" s="25">
        <v>2468</v>
      </c>
      <c r="AL67" s="25">
        <v>2500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63576</v>
      </c>
      <c r="AW67" s="25">
        <v>0</v>
      </c>
      <c r="AX67" s="25">
        <v>0</v>
      </c>
      <c r="AY67" s="25">
        <v>218806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2037926</v>
      </c>
      <c r="BF67" s="25">
        <v>154816</v>
      </c>
      <c r="BG67" s="25">
        <v>0</v>
      </c>
      <c r="BH67" s="25">
        <v>0</v>
      </c>
      <c r="BI67" s="25">
        <v>358</v>
      </c>
      <c r="BJ67" s="25">
        <v>0</v>
      </c>
      <c r="BK67" s="25">
        <v>0</v>
      </c>
      <c r="BL67" s="25">
        <v>8626</v>
      </c>
      <c r="BM67" s="25">
        <v>0</v>
      </c>
      <c r="BN67" s="25">
        <v>732487</v>
      </c>
      <c r="BO67" s="25">
        <v>0</v>
      </c>
      <c r="BP67" s="25">
        <v>0</v>
      </c>
      <c r="BQ67" s="25">
        <v>0</v>
      </c>
      <c r="BR67" s="25">
        <v>101566</v>
      </c>
      <c r="BS67" s="25">
        <v>0</v>
      </c>
      <c r="BT67" s="25">
        <v>0</v>
      </c>
      <c r="BU67" s="25">
        <v>0</v>
      </c>
      <c r="BV67" s="25">
        <v>81987</v>
      </c>
      <c r="BW67" s="25">
        <v>0</v>
      </c>
      <c r="BX67" s="25">
        <v>0</v>
      </c>
      <c r="BY67" s="25">
        <v>27220</v>
      </c>
      <c r="BZ67" s="25">
        <v>0</v>
      </c>
      <c r="CA67" s="25">
        <v>46104</v>
      </c>
      <c r="CB67" s="25">
        <v>0</v>
      </c>
      <c r="CC67" s="25">
        <v>191584</v>
      </c>
      <c r="CD67" s="24" t="s">
        <v>248</v>
      </c>
      <c r="CE67" s="25">
        <v>16947586</v>
      </c>
    </row>
    <row r="68" spans="1:83" x14ac:dyDescent="0.25">
      <c r="A68" s="31" t="s">
        <v>268</v>
      </c>
      <c r="B68" s="25"/>
      <c r="C68" s="234">
        <v>0</v>
      </c>
      <c r="D68" s="234">
        <v>0</v>
      </c>
      <c r="E68" s="234">
        <v>21991.879999999997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3459.08</v>
      </c>
      <c r="P68" s="236">
        <v>409990.13000000006</v>
      </c>
      <c r="Q68" s="236">
        <v>4694.38</v>
      </c>
      <c r="R68" s="236">
        <v>0</v>
      </c>
      <c r="S68" s="242">
        <v>2278.15</v>
      </c>
      <c r="T68" s="242">
        <v>0</v>
      </c>
      <c r="U68" s="237">
        <v>126412.53000000003</v>
      </c>
      <c r="V68" s="236">
        <v>2226.58</v>
      </c>
      <c r="W68" s="236">
        <v>206431.63</v>
      </c>
      <c r="X68" s="236">
        <v>0</v>
      </c>
      <c r="Y68" s="236">
        <v>239621.11</v>
      </c>
      <c r="Z68" s="236">
        <v>2280.9</v>
      </c>
      <c r="AA68" s="236">
        <v>486.52</v>
      </c>
      <c r="AB68" s="243">
        <v>5404.03</v>
      </c>
      <c r="AC68" s="236">
        <v>1026.3599999999999</v>
      </c>
      <c r="AD68" s="236">
        <v>0</v>
      </c>
      <c r="AE68" s="236">
        <v>33.880000000000003</v>
      </c>
      <c r="AF68" s="236">
        <v>0</v>
      </c>
      <c r="AG68" s="236">
        <v>16281.26</v>
      </c>
      <c r="AH68" s="236">
        <v>0</v>
      </c>
      <c r="AI68" s="236">
        <v>0</v>
      </c>
      <c r="AJ68" s="236">
        <v>4933083.25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6061.16</v>
      </c>
      <c r="AW68" s="242">
        <v>0</v>
      </c>
      <c r="AX68" s="242">
        <v>0</v>
      </c>
      <c r="AY68" s="236">
        <v>15318.77</v>
      </c>
      <c r="AZ68" s="236">
        <v>0</v>
      </c>
      <c r="BA68" s="242">
        <v>0</v>
      </c>
      <c r="BB68" s="242">
        <v>0</v>
      </c>
      <c r="BC68" s="242">
        <v>0</v>
      </c>
      <c r="BD68" s="242">
        <v>197400.68</v>
      </c>
      <c r="BE68" s="236">
        <v>238930.72</v>
      </c>
      <c r="BF68" s="242">
        <v>702.33</v>
      </c>
      <c r="BG68" s="242">
        <v>0</v>
      </c>
      <c r="BH68" s="242">
        <v>0</v>
      </c>
      <c r="BI68" s="242">
        <v>590.04</v>
      </c>
      <c r="BJ68" s="242">
        <v>0</v>
      </c>
      <c r="BK68" s="242">
        <v>0</v>
      </c>
      <c r="BL68" s="242">
        <v>4130.0200000000004</v>
      </c>
      <c r="BM68" s="242">
        <v>0</v>
      </c>
      <c r="BN68" s="242">
        <v>53516.2</v>
      </c>
      <c r="BO68" s="242">
        <v>0</v>
      </c>
      <c r="BP68" s="242">
        <v>0</v>
      </c>
      <c r="BQ68" s="242">
        <v>0</v>
      </c>
      <c r="BR68" s="242">
        <v>151.58000000000001</v>
      </c>
      <c r="BS68" s="242">
        <v>0</v>
      </c>
      <c r="BT68" s="242">
        <v>1325.71</v>
      </c>
      <c r="BU68" s="242">
        <v>0</v>
      </c>
      <c r="BV68" s="242">
        <v>0</v>
      </c>
      <c r="BW68" s="242">
        <v>3134.03</v>
      </c>
      <c r="BX68" s="242">
        <v>0</v>
      </c>
      <c r="BY68" s="242">
        <v>831.4</v>
      </c>
      <c r="BZ68" s="242">
        <v>0</v>
      </c>
      <c r="CA68" s="242">
        <v>0</v>
      </c>
      <c r="CB68" s="242">
        <v>0</v>
      </c>
      <c r="CC68" s="242">
        <v>151859.25000000003</v>
      </c>
      <c r="CD68" s="24" t="s">
        <v>248</v>
      </c>
      <c r="CE68" s="25">
        <v>6649653.5599999996</v>
      </c>
    </row>
    <row r="69" spans="1:83" x14ac:dyDescent="0.25">
      <c r="A69" s="31" t="s">
        <v>269</v>
      </c>
      <c r="B69" s="16"/>
      <c r="C69" s="25">
        <v>883275.5</v>
      </c>
      <c r="D69" s="25">
        <v>0</v>
      </c>
      <c r="E69" s="25">
        <v>2864776.5599999991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1044892.26</v>
      </c>
      <c r="P69" s="25">
        <v>3371544.57</v>
      </c>
      <c r="Q69" s="25">
        <v>71569.03</v>
      </c>
      <c r="R69" s="25">
        <v>0</v>
      </c>
      <c r="S69" s="25">
        <v>9905.81</v>
      </c>
      <c r="T69" s="25">
        <v>0</v>
      </c>
      <c r="U69" s="25">
        <v>1912498.7199999997</v>
      </c>
      <c r="V69" s="25">
        <v>279.27</v>
      </c>
      <c r="W69" s="25">
        <v>14536.24</v>
      </c>
      <c r="X69" s="25">
        <v>424921.42</v>
      </c>
      <c r="Y69" s="25">
        <v>247326.53999999995</v>
      </c>
      <c r="Z69" s="25">
        <v>8308.8799999999992</v>
      </c>
      <c r="AA69" s="25">
        <v>6645.6100000000006</v>
      </c>
      <c r="AB69" s="25">
        <v>699449.49</v>
      </c>
      <c r="AC69" s="25">
        <v>25450.440000000002</v>
      </c>
      <c r="AD69" s="25">
        <v>0</v>
      </c>
      <c r="AE69" s="25">
        <v>4814.1899999999996</v>
      </c>
      <c r="AF69" s="25">
        <v>0</v>
      </c>
      <c r="AG69" s="25">
        <v>2660143.9499999997</v>
      </c>
      <c r="AH69" s="25">
        <v>0</v>
      </c>
      <c r="AI69" s="25">
        <v>0</v>
      </c>
      <c r="AJ69" s="25">
        <v>3332237.0599999996</v>
      </c>
      <c r="AK69" s="25">
        <v>-3821.3999999999996</v>
      </c>
      <c r="AL69" s="25">
        <v>7.21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-248138.52</v>
      </c>
      <c r="AW69" s="25">
        <v>0</v>
      </c>
      <c r="AX69" s="25">
        <v>0</v>
      </c>
      <c r="AY69" s="25">
        <v>163921.10999999999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1604710.7100000002</v>
      </c>
      <c r="BF69" s="25">
        <v>911833.03</v>
      </c>
      <c r="BG69" s="25">
        <v>0</v>
      </c>
      <c r="BH69" s="25">
        <v>0</v>
      </c>
      <c r="BI69" s="25">
        <v>-12.38</v>
      </c>
      <c r="BJ69" s="25">
        <v>0</v>
      </c>
      <c r="BK69" s="25">
        <v>74484</v>
      </c>
      <c r="BL69" s="25">
        <v>-210.01</v>
      </c>
      <c r="BM69" s="25">
        <v>0</v>
      </c>
      <c r="BN69" s="25">
        <v>239273.63999999998</v>
      </c>
      <c r="BO69" s="25">
        <v>0</v>
      </c>
      <c r="BP69" s="25">
        <v>0</v>
      </c>
      <c r="BQ69" s="25">
        <v>0</v>
      </c>
      <c r="BR69" s="25">
        <v>270236.94</v>
      </c>
      <c r="BS69" s="25">
        <v>0</v>
      </c>
      <c r="BT69" s="25">
        <v>0</v>
      </c>
      <c r="BU69" s="25">
        <v>0</v>
      </c>
      <c r="BV69" s="25">
        <v>0</v>
      </c>
      <c r="BW69" s="25">
        <v>21900.149999999998</v>
      </c>
      <c r="BX69" s="25">
        <v>683112.06</v>
      </c>
      <c r="BY69" s="25">
        <v>183065.24</v>
      </c>
      <c r="BZ69" s="25">
        <v>3626.21</v>
      </c>
      <c r="CA69" s="25">
        <v>3439.9</v>
      </c>
      <c r="CB69" s="25">
        <v>0</v>
      </c>
      <c r="CC69" s="25">
        <v>95104.3</v>
      </c>
      <c r="CD69" s="25">
        <v>13684943.490000002</v>
      </c>
      <c r="CE69" s="25">
        <v>35270051.219999999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333977.40000000002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333977.40000000002</v>
      </c>
    </row>
    <row r="71" spans="1:83" x14ac:dyDescent="0.25">
      <c r="A71" s="26" t="s">
        <v>271</v>
      </c>
      <c r="B71" s="27"/>
      <c r="C71" s="244">
        <v>848510.66</v>
      </c>
      <c r="D71" s="244">
        <v>0</v>
      </c>
      <c r="E71" s="244">
        <v>2578206.9499999997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958629.32</v>
      </c>
      <c r="P71" s="244">
        <v>2899317.6799999997</v>
      </c>
      <c r="Q71" s="244">
        <v>55016.850000000006</v>
      </c>
      <c r="R71" s="244">
        <v>0</v>
      </c>
      <c r="S71" s="244">
        <v>0</v>
      </c>
      <c r="T71" s="244">
        <v>0</v>
      </c>
      <c r="U71" s="244">
        <v>526270.93999999994</v>
      </c>
      <c r="V71" s="244">
        <v>0</v>
      </c>
      <c r="W71" s="244">
        <v>0</v>
      </c>
      <c r="X71" s="244">
        <v>412818.39</v>
      </c>
      <c r="Y71" s="244">
        <v>236613.52999999997</v>
      </c>
      <c r="Z71" s="244">
        <v>0</v>
      </c>
      <c r="AA71" s="244">
        <v>4176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2496303.5</v>
      </c>
      <c r="AH71" s="244">
        <v>0</v>
      </c>
      <c r="AI71" s="244">
        <v>0</v>
      </c>
      <c r="AJ71" s="244">
        <v>322587.32</v>
      </c>
      <c r="AK71" s="244">
        <v>-3833.43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248984.88</v>
      </c>
      <c r="AW71" s="244">
        <v>0</v>
      </c>
      <c r="AX71" s="244">
        <v>0</v>
      </c>
      <c r="AY71" s="244">
        <v>147955.87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952945.11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634679.5</v>
      </c>
      <c r="BY71" s="244">
        <v>177634.18</v>
      </c>
      <c r="BZ71" s="244">
        <v>-1080</v>
      </c>
      <c r="CA71" s="244">
        <v>1050</v>
      </c>
      <c r="CB71" s="244">
        <v>0</v>
      </c>
      <c r="CC71" s="244">
        <v>0</v>
      </c>
      <c r="CD71" s="244">
        <v>1300000</v>
      </c>
      <c r="CE71" s="25">
        <v>14796787.249999998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102.8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509869.67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5921.4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819.72</v>
      </c>
      <c r="CD73" s="244">
        <v>1470197.88</v>
      </c>
      <c r="CE73" s="25">
        <v>1986911.4699999997</v>
      </c>
    </row>
    <row r="74" spans="1:83" x14ac:dyDescent="0.25">
      <c r="A74" s="26" t="s">
        <v>274</v>
      </c>
      <c r="B74" s="27"/>
      <c r="C74" s="244">
        <v>24186.21</v>
      </c>
      <c r="D74" s="244">
        <v>0</v>
      </c>
      <c r="E74" s="244">
        <v>232002.09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58502.41</v>
      </c>
      <c r="P74" s="244">
        <v>29040.730000000003</v>
      </c>
      <c r="Q74" s="244">
        <v>14151.97</v>
      </c>
      <c r="R74" s="244">
        <v>0</v>
      </c>
      <c r="S74" s="244">
        <v>143.04</v>
      </c>
      <c r="T74" s="244">
        <v>0</v>
      </c>
      <c r="U74" s="244">
        <v>17651.310000000001</v>
      </c>
      <c r="V74" s="244">
        <v>0</v>
      </c>
      <c r="W74" s="244">
        <v>11870.9</v>
      </c>
      <c r="X74" s="244">
        <v>10580.23</v>
      </c>
      <c r="Y74" s="244">
        <v>13023.669999999998</v>
      </c>
      <c r="Z74" s="244">
        <v>4795.38</v>
      </c>
      <c r="AA74" s="244">
        <v>2393.11</v>
      </c>
      <c r="AB74" s="244">
        <v>0</v>
      </c>
      <c r="AC74" s="244">
        <v>952.82</v>
      </c>
      <c r="AD74" s="244">
        <v>0</v>
      </c>
      <c r="AE74" s="244">
        <v>0</v>
      </c>
      <c r="AF74" s="244">
        <v>0</v>
      </c>
      <c r="AG74" s="244">
        <v>158824.67000000001</v>
      </c>
      <c r="AH74" s="244">
        <v>0</v>
      </c>
      <c r="AI74" s="244">
        <v>0</v>
      </c>
      <c r="AJ74" s="244">
        <v>88571.069999999992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1.99</v>
      </c>
      <c r="AW74" s="244">
        <v>0</v>
      </c>
      <c r="AX74" s="244">
        <v>0</v>
      </c>
      <c r="AY74" s="244">
        <v>5917.05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672608.64999999991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47308.4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271200.71999999997</v>
      </c>
      <c r="CE75" s="25">
        <v>318509.12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984771.46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-13.36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984758.1</v>
      </c>
    </row>
    <row r="77" spans="1:83" x14ac:dyDescent="0.25">
      <c r="A77" s="26" t="s">
        <v>277</v>
      </c>
      <c r="B77" s="27"/>
      <c r="C77" s="244">
        <v>2146.1</v>
      </c>
      <c r="D77" s="244">
        <v>0</v>
      </c>
      <c r="E77" s="244">
        <v>10863.189999999999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643.74</v>
      </c>
      <c r="P77" s="244">
        <v>412942.94000000006</v>
      </c>
      <c r="Q77" s="244">
        <v>0</v>
      </c>
      <c r="R77" s="244">
        <v>0</v>
      </c>
      <c r="S77" s="244">
        <v>44.44</v>
      </c>
      <c r="T77" s="244">
        <v>0</v>
      </c>
      <c r="U77" s="244">
        <v>-825.3</v>
      </c>
      <c r="V77" s="244">
        <v>0</v>
      </c>
      <c r="W77" s="244">
        <v>1888.22</v>
      </c>
      <c r="X77" s="244">
        <v>0</v>
      </c>
      <c r="Y77" s="244">
        <v>7943.72</v>
      </c>
      <c r="Z77" s="244">
        <v>2438.44</v>
      </c>
      <c r="AA77" s="244">
        <v>0</v>
      </c>
      <c r="AB77" s="244">
        <v>40071.03</v>
      </c>
      <c r="AC77" s="244">
        <v>17142.990000000002</v>
      </c>
      <c r="AD77" s="244">
        <v>0</v>
      </c>
      <c r="AE77" s="244">
        <v>0</v>
      </c>
      <c r="AF77" s="244">
        <v>0</v>
      </c>
      <c r="AG77" s="244">
        <v>880</v>
      </c>
      <c r="AH77" s="244">
        <v>0</v>
      </c>
      <c r="AI77" s="244">
        <v>0</v>
      </c>
      <c r="AJ77" s="244">
        <v>156975.12999999998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10294</v>
      </c>
      <c r="AW77" s="244">
        <v>0</v>
      </c>
      <c r="AX77" s="244">
        <v>0</v>
      </c>
      <c r="AY77" s="244">
        <v>3671.65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1339336.7500000002</v>
      </c>
      <c r="BF77" s="244">
        <v>-75.599999999999994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10904.6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47429.18</v>
      </c>
      <c r="CD77" s="244">
        <v>203269.75</v>
      </c>
      <c r="CE77" s="25">
        <v>2267984.9700000002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1223918.28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4518390.3600000003</v>
      </c>
      <c r="CE78" s="25">
        <v>5742308.6400000006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231.53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231.53</v>
      </c>
    </row>
    <row r="80" spans="1:83" x14ac:dyDescent="0.25">
      <c r="A80" s="26" t="s">
        <v>280</v>
      </c>
      <c r="B80" s="16"/>
      <c r="C80" s="244">
        <v>3560</v>
      </c>
      <c r="D80" s="244">
        <v>0</v>
      </c>
      <c r="E80" s="244">
        <v>7425.8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6336</v>
      </c>
      <c r="P80" s="244">
        <v>2541.4899999999998</v>
      </c>
      <c r="Q80" s="244">
        <v>2354.6999999999998</v>
      </c>
      <c r="R80" s="244">
        <v>0</v>
      </c>
      <c r="S80" s="244">
        <v>0</v>
      </c>
      <c r="T80" s="244">
        <v>0</v>
      </c>
      <c r="U80" s="244">
        <v>373</v>
      </c>
      <c r="V80" s="244">
        <v>175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5055.24</v>
      </c>
      <c r="AC80" s="244">
        <v>4270</v>
      </c>
      <c r="AD80" s="244">
        <v>0</v>
      </c>
      <c r="AE80" s="244">
        <v>0</v>
      </c>
      <c r="AF80" s="244">
        <v>0</v>
      </c>
      <c r="AG80" s="244">
        <v>698.86</v>
      </c>
      <c r="AH80" s="244">
        <v>0</v>
      </c>
      <c r="AI80" s="244">
        <v>0</v>
      </c>
      <c r="AJ80" s="244">
        <v>73722.950000000012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227.98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499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45</v>
      </c>
      <c r="BZ80" s="244">
        <v>595</v>
      </c>
      <c r="CA80" s="244">
        <v>1984.46</v>
      </c>
      <c r="CB80" s="244">
        <v>0</v>
      </c>
      <c r="CC80" s="244">
        <v>0</v>
      </c>
      <c r="CD80" s="244">
        <v>0</v>
      </c>
      <c r="CE80" s="25">
        <v>109864.48000000001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487917.08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265656.06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39977.24</v>
      </c>
      <c r="CD81" s="244">
        <v>6017154.5899999999</v>
      </c>
      <c r="CE81" s="25">
        <v>6810704.9699999997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283</v>
      </c>
      <c r="B83" s="16"/>
      <c r="C83" s="245">
        <v>4872.53</v>
      </c>
      <c r="D83" s="245">
        <v>0</v>
      </c>
      <c r="E83" s="246">
        <v>36278.530000000006</v>
      </c>
      <c r="F83" s="246">
        <v>0</v>
      </c>
      <c r="G83" s="245">
        <v>0</v>
      </c>
      <c r="H83" s="245">
        <v>0</v>
      </c>
      <c r="I83" s="246">
        <v>0</v>
      </c>
      <c r="J83" s="246">
        <v>0</v>
      </c>
      <c r="K83" s="246">
        <v>0</v>
      </c>
      <c r="L83" s="246">
        <v>0</v>
      </c>
      <c r="M83" s="245">
        <v>0</v>
      </c>
      <c r="N83" s="245">
        <v>0</v>
      </c>
      <c r="O83" s="245">
        <v>20780.79</v>
      </c>
      <c r="P83" s="246">
        <v>27701.730000000007</v>
      </c>
      <c r="Q83" s="246">
        <v>45.51</v>
      </c>
      <c r="R83" s="247">
        <v>0</v>
      </c>
      <c r="S83" s="246">
        <v>9718.33</v>
      </c>
      <c r="T83" s="245">
        <v>0</v>
      </c>
      <c r="U83" s="246">
        <v>50279.91</v>
      </c>
      <c r="V83" s="246">
        <v>104.27</v>
      </c>
      <c r="W83" s="245">
        <v>777.12</v>
      </c>
      <c r="X83" s="246">
        <v>1522.8</v>
      </c>
      <c r="Y83" s="246">
        <v>-10254.380000000001</v>
      </c>
      <c r="Z83" s="246">
        <v>1075.06</v>
      </c>
      <c r="AA83" s="246">
        <v>76.5</v>
      </c>
      <c r="AB83" s="246">
        <v>654220.42000000004</v>
      </c>
      <c r="AC83" s="246">
        <v>3084.63</v>
      </c>
      <c r="AD83" s="246">
        <v>0</v>
      </c>
      <c r="AE83" s="246">
        <v>4814.1899999999996</v>
      </c>
      <c r="AF83" s="246">
        <v>0</v>
      </c>
      <c r="AG83" s="246">
        <v>3436.92</v>
      </c>
      <c r="AH83" s="246">
        <v>0</v>
      </c>
      <c r="AI83" s="246">
        <v>0</v>
      </c>
      <c r="AJ83" s="244">
        <v>421148.98999999993</v>
      </c>
      <c r="AK83" s="246">
        <v>12.03</v>
      </c>
      <c r="AL83" s="246">
        <v>7.21</v>
      </c>
      <c r="AM83" s="246">
        <v>0</v>
      </c>
      <c r="AN83" s="246">
        <v>0</v>
      </c>
      <c r="AO83" s="245">
        <v>0</v>
      </c>
      <c r="AP83" s="246">
        <v>0</v>
      </c>
      <c r="AQ83" s="245">
        <v>0</v>
      </c>
      <c r="AR83" s="245">
        <v>0</v>
      </c>
      <c r="AS83" s="245">
        <v>0</v>
      </c>
      <c r="AT83" s="245">
        <v>0</v>
      </c>
      <c r="AU83" s="246">
        <v>0</v>
      </c>
      <c r="AV83" s="246">
        <v>-507647.37</v>
      </c>
      <c r="AW83" s="246">
        <v>0</v>
      </c>
      <c r="AX83" s="246">
        <v>0</v>
      </c>
      <c r="AY83" s="246">
        <v>6376.54</v>
      </c>
      <c r="AZ83" s="246">
        <v>0</v>
      </c>
      <c r="BA83" s="246">
        <v>0</v>
      </c>
      <c r="BB83" s="246">
        <v>0</v>
      </c>
      <c r="BC83" s="246">
        <v>0</v>
      </c>
      <c r="BD83" s="246">
        <v>0</v>
      </c>
      <c r="BE83" s="246">
        <v>-6203.5000000000018</v>
      </c>
      <c r="BF83" s="246">
        <v>-41036.479999999996</v>
      </c>
      <c r="BG83" s="246">
        <v>0</v>
      </c>
      <c r="BH83" s="247">
        <v>0</v>
      </c>
      <c r="BI83" s="246">
        <v>-12.38</v>
      </c>
      <c r="BJ83" s="246">
        <v>0</v>
      </c>
      <c r="BK83" s="246">
        <v>74484</v>
      </c>
      <c r="BL83" s="246">
        <v>-210.01</v>
      </c>
      <c r="BM83" s="246">
        <v>0</v>
      </c>
      <c r="BN83" s="246">
        <v>227870.03999999998</v>
      </c>
      <c r="BO83" s="246">
        <v>0</v>
      </c>
      <c r="BP83" s="246">
        <v>0</v>
      </c>
      <c r="BQ83" s="246">
        <v>0</v>
      </c>
      <c r="BR83" s="246">
        <v>270236.94</v>
      </c>
      <c r="BS83" s="246">
        <v>0</v>
      </c>
      <c r="BT83" s="246">
        <v>0</v>
      </c>
      <c r="BU83" s="246">
        <v>0</v>
      </c>
      <c r="BV83" s="246">
        <v>0</v>
      </c>
      <c r="BW83" s="246">
        <v>21900.149999999998</v>
      </c>
      <c r="BX83" s="246">
        <v>48432.56</v>
      </c>
      <c r="BY83" s="246">
        <v>5386.0599999999995</v>
      </c>
      <c r="BZ83" s="246">
        <v>4111.21</v>
      </c>
      <c r="CA83" s="246">
        <v>405.44000000000005</v>
      </c>
      <c r="CB83" s="246">
        <v>0</v>
      </c>
      <c r="CC83" s="246">
        <v>6878.16</v>
      </c>
      <c r="CD83" s="248">
        <v>-95269.80999999959</v>
      </c>
      <c r="CE83" s="25">
        <v>1245404.6400000001</v>
      </c>
    </row>
    <row r="84" spans="1:84" x14ac:dyDescent="0.25">
      <c r="A84" s="31" t="s">
        <v>284</v>
      </c>
      <c r="B84" s="16"/>
      <c r="C84" s="245">
        <v>5000</v>
      </c>
      <c r="D84" s="245">
        <v>0</v>
      </c>
      <c r="E84" s="245">
        <v>10000</v>
      </c>
      <c r="F84" s="246">
        <v>0</v>
      </c>
      <c r="G84" s="245">
        <v>0</v>
      </c>
      <c r="H84" s="245">
        <v>0</v>
      </c>
      <c r="I84" s="245">
        <v>0</v>
      </c>
      <c r="J84" s="246">
        <v>0</v>
      </c>
      <c r="K84" s="246">
        <v>0</v>
      </c>
      <c r="L84" s="246">
        <v>0</v>
      </c>
      <c r="M84" s="245">
        <v>0</v>
      </c>
      <c r="N84" s="245">
        <v>0</v>
      </c>
      <c r="O84" s="245">
        <v>6740</v>
      </c>
      <c r="P84" s="245">
        <v>2114</v>
      </c>
      <c r="Q84" s="245">
        <v>0</v>
      </c>
      <c r="R84" s="245">
        <v>0</v>
      </c>
      <c r="S84" s="245">
        <v>0</v>
      </c>
      <c r="T84" s="245">
        <v>0</v>
      </c>
      <c r="U84" s="246">
        <v>71039.59</v>
      </c>
      <c r="V84" s="245">
        <v>0</v>
      </c>
      <c r="W84" s="245">
        <v>0</v>
      </c>
      <c r="X84" s="246">
        <v>0</v>
      </c>
      <c r="Y84" s="246">
        <v>34.5</v>
      </c>
      <c r="Z84" s="246">
        <v>147738.48000000001</v>
      </c>
      <c r="AA84" s="246">
        <v>0</v>
      </c>
      <c r="AB84" s="246">
        <v>857584.2</v>
      </c>
      <c r="AC84" s="246">
        <v>0</v>
      </c>
      <c r="AD84" s="246">
        <v>0</v>
      </c>
      <c r="AE84" s="246">
        <v>4814.1899999999996</v>
      </c>
      <c r="AF84" s="246">
        <v>0</v>
      </c>
      <c r="AG84" s="246">
        <v>0</v>
      </c>
      <c r="AH84" s="246">
        <v>0</v>
      </c>
      <c r="AI84" s="246">
        <v>0</v>
      </c>
      <c r="AJ84" s="244">
        <v>1181264</v>
      </c>
      <c r="AK84" s="246">
        <v>0</v>
      </c>
      <c r="AL84" s="246">
        <v>0</v>
      </c>
      <c r="AM84" s="246">
        <v>0</v>
      </c>
      <c r="AN84" s="246">
        <v>0</v>
      </c>
      <c r="AO84" s="246">
        <v>0</v>
      </c>
      <c r="AP84" s="246">
        <v>0</v>
      </c>
      <c r="AQ84" s="246">
        <v>0</v>
      </c>
      <c r="AR84" s="246">
        <v>0</v>
      </c>
      <c r="AS84" s="246">
        <v>0</v>
      </c>
      <c r="AT84" s="246">
        <v>0</v>
      </c>
      <c r="AU84" s="246">
        <v>0</v>
      </c>
      <c r="AV84" s="246">
        <v>4814661.25</v>
      </c>
      <c r="AW84" s="246">
        <v>0</v>
      </c>
      <c r="AX84" s="246">
        <v>0</v>
      </c>
      <c r="AY84" s="246">
        <v>390827.07</v>
      </c>
      <c r="AZ84" s="246">
        <v>0</v>
      </c>
      <c r="BA84" s="246">
        <v>0</v>
      </c>
      <c r="BB84" s="246">
        <v>0</v>
      </c>
      <c r="BC84" s="246">
        <v>0</v>
      </c>
      <c r="BD84" s="246">
        <v>0</v>
      </c>
      <c r="BE84" s="246">
        <v>2464951.9</v>
      </c>
      <c r="BF84" s="246">
        <v>0</v>
      </c>
      <c r="BG84" s="246">
        <v>0</v>
      </c>
      <c r="BH84" s="246">
        <v>0</v>
      </c>
      <c r="BI84" s="246">
        <v>41972.22</v>
      </c>
      <c r="BJ84" s="246">
        <v>0</v>
      </c>
      <c r="BK84" s="246">
        <v>0</v>
      </c>
      <c r="BL84" s="246">
        <v>0</v>
      </c>
      <c r="BM84" s="246">
        <v>0</v>
      </c>
      <c r="BN84" s="246">
        <v>0</v>
      </c>
      <c r="BO84" s="246">
        <v>0</v>
      </c>
      <c r="BP84" s="246">
        <v>0</v>
      </c>
      <c r="BQ84" s="246">
        <v>0</v>
      </c>
      <c r="BR84" s="246">
        <v>0</v>
      </c>
      <c r="BS84" s="246">
        <v>0</v>
      </c>
      <c r="BT84" s="246">
        <v>0</v>
      </c>
      <c r="BU84" s="246">
        <v>0</v>
      </c>
      <c r="BV84" s="246">
        <v>0</v>
      </c>
      <c r="BW84" s="246">
        <v>48250</v>
      </c>
      <c r="BX84" s="246">
        <v>0</v>
      </c>
      <c r="BY84" s="246">
        <v>0</v>
      </c>
      <c r="BZ84" s="246">
        <v>0</v>
      </c>
      <c r="CA84" s="246">
        <v>0</v>
      </c>
      <c r="CB84" s="246">
        <v>-83820.66</v>
      </c>
      <c r="CC84" s="246">
        <v>274282.32</v>
      </c>
      <c r="CD84" s="248">
        <v>3755400.14</v>
      </c>
      <c r="CE84" s="25">
        <v>13992853.200000001</v>
      </c>
    </row>
    <row r="85" spans="1:84" x14ac:dyDescent="0.25">
      <c r="A85" s="31" t="s">
        <v>285</v>
      </c>
      <c r="B85" s="25"/>
      <c r="C85" s="25">
        <v>5943835.7800000003</v>
      </c>
      <c r="D85" s="25">
        <v>0</v>
      </c>
      <c r="E85" s="25">
        <v>30317638.310000006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9513227.379999999</v>
      </c>
      <c r="P85" s="25">
        <v>20269155.59</v>
      </c>
      <c r="Q85" s="25">
        <v>2194904.4499999997</v>
      </c>
      <c r="R85" s="25">
        <v>0</v>
      </c>
      <c r="S85" s="25">
        <v>1009587.38</v>
      </c>
      <c r="T85" s="25">
        <v>436384.80000000005</v>
      </c>
      <c r="U85" s="25">
        <v>7410071.6300000008</v>
      </c>
      <c r="V85" s="25">
        <v>675906.20000000007</v>
      </c>
      <c r="W85" s="25">
        <v>1662408.05</v>
      </c>
      <c r="X85" s="25">
        <v>1991424.5499999998</v>
      </c>
      <c r="Y85" s="25">
        <v>6461604.8100000005</v>
      </c>
      <c r="Z85" s="25">
        <v>2352803.27</v>
      </c>
      <c r="AA85" s="25">
        <v>1219440.8500000001</v>
      </c>
      <c r="AB85" s="25">
        <v>13198157.310000001</v>
      </c>
      <c r="AC85" s="25">
        <v>2813175.2500000005</v>
      </c>
      <c r="AD85" s="25">
        <v>671569.11</v>
      </c>
      <c r="AE85" s="25">
        <v>777376.46</v>
      </c>
      <c r="AF85" s="25">
        <v>0</v>
      </c>
      <c r="AG85" s="25">
        <v>13268961.1</v>
      </c>
      <c r="AH85" s="25">
        <v>0</v>
      </c>
      <c r="AI85" s="25">
        <v>0</v>
      </c>
      <c r="AJ85" s="25">
        <v>62402520.540000007</v>
      </c>
      <c r="AK85" s="25">
        <v>396275.44999999995</v>
      </c>
      <c r="AL85" s="25">
        <v>179762.75999999998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-1873676.1799999997</v>
      </c>
      <c r="AW85" s="25">
        <v>0</v>
      </c>
      <c r="AX85" s="25">
        <v>47768.480000000003</v>
      </c>
      <c r="AY85" s="25">
        <v>2975934.1799999992</v>
      </c>
      <c r="AZ85" s="25">
        <v>0</v>
      </c>
      <c r="BA85" s="25">
        <v>18074.22</v>
      </c>
      <c r="BB85" s="25">
        <v>0</v>
      </c>
      <c r="BC85" s="25">
        <v>43057.11</v>
      </c>
      <c r="BD85" s="25">
        <v>258458.47</v>
      </c>
      <c r="BE85" s="25">
        <v>7393165.8399999999</v>
      </c>
      <c r="BF85" s="25">
        <v>3701091.8899999997</v>
      </c>
      <c r="BG85" s="25">
        <v>370948.73</v>
      </c>
      <c r="BH85" s="25">
        <v>244131.07</v>
      </c>
      <c r="BI85" s="25">
        <v>-29235.379999999997</v>
      </c>
      <c r="BJ85" s="25">
        <v>261244.82</v>
      </c>
      <c r="BK85" s="25">
        <v>10957768.040000001</v>
      </c>
      <c r="BL85" s="25">
        <v>289886.45</v>
      </c>
      <c r="BM85" s="25">
        <v>0</v>
      </c>
      <c r="BN85" s="25">
        <v>3890546.35</v>
      </c>
      <c r="BO85" s="25">
        <v>270216.94999999995</v>
      </c>
      <c r="BP85" s="25">
        <v>1598943.86</v>
      </c>
      <c r="BQ85" s="25">
        <v>0</v>
      </c>
      <c r="BR85" s="25">
        <v>2981603.4699999997</v>
      </c>
      <c r="BS85" s="25">
        <v>46491.55</v>
      </c>
      <c r="BT85" s="25">
        <v>96352.040000000008</v>
      </c>
      <c r="BU85" s="25">
        <v>22480.83</v>
      </c>
      <c r="BV85" s="25">
        <v>81987</v>
      </c>
      <c r="BW85" s="25">
        <v>638453.08000000007</v>
      </c>
      <c r="BX85" s="25">
        <v>2192444.04</v>
      </c>
      <c r="BY85" s="25">
        <v>2681741.9900000002</v>
      </c>
      <c r="BZ85" s="25">
        <v>644677.18000000005</v>
      </c>
      <c r="CA85" s="25">
        <v>1028092.4500000001</v>
      </c>
      <c r="CB85" s="25">
        <v>180411.45</v>
      </c>
      <c r="CC85" s="25">
        <v>16963923.939999994</v>
      </c>
      <c r="CD85" s="25">
        <v>9929543.3500000015</v>
      </c>
      <c r="CE85" s="25">
        <v>253072718.29999992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25">
      <c r="A87" s="21" t="s">
        <v>287</v>
      </c>
      <c r="B87" s="16"/>
      <c r="C87" s="234">
        <v>13577836.950000001</v>
      </c>
      <c r="D87" s="234">
        <v>0</v>
      </c>
      <c r="E87" s="234">
        <v>107315216.55</v>
      </c>
      <c r="F87" s="234">
        <v>0</v>
      </c>
      <c r="G87" s="234">
        <v>0</v>
      </c>
      <c r="H87" s="234">
        <v>0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39638452.310000002</v>
      </c>
      <c r="P87" s="234">
        <v>51450316.509999976</v>
      </c>
      <c r="Q87" s="234">
        <v>2843189.9400000004</v>
      </c>
      <c r="R87" s="234">
        <v>0</v>
      </c>
      <c r="S87" s="234">
        <v>0</v>
      </c>
      <c r="T87" s="234">
        <v>1201127.94</v>
      </c>
      <c r="U87" s="234">
        <v>34006901.190000005</v>
      </c>
      <c r="V87" s="234">
        <v>7723469.6799999997</v>
      </c>
      <c r="W87" s="234">
        <v>4527523.43</v>
      </c>
      <c r="X87" s="234">
        <v>36551875.920000009</v>
      </c>
      <c r="Y87" s="234">
        <v>8791698.8900000025</v>
      </c>
      <c r="Z87" s="234">
        <v>410441.65</v>
      </c>
      <c r="AA87" s="234">
        <v>880652.57000000007</v>
      </c>
      <c r="AB87" s="234">
        <v>60954384.310000002</v>
      </c>
      <c r="AC87" s="234">
        <v>21730377.479999997</v>
      </c>
      <c r="AD87" s="234">
        <v>2623312.27</v>
      </c>
      <c r="AE87" s="234">
        <v>2438119.0199999996</v>
      </c>
      <c r="AF87" s="234">
        <v>0</v>
      </c>
      <c r="AG87" s="234">
        <v>35383943.340000004</v>
      </c>
      <c r="AH87" s="234">
        <v>0</v>
      </c>
      <c r="AI87" s="234">
        <v>0</v>
      </c>
      <c r="AJ87" s="234">
        <v>216654.58000000005</v>
      </c>
      <c r="AK87" s="234">
        <v>1798902.4799999997</v>
      </c>
      <c r="AL87" s="234">
        <v>923764.03999999992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300451.88000000006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435288612.92999995</v>
      </c>
    </row>
    <row r="88" spans="1:84" x14ac:dyDescent="0.25">
      <c r="A88" s="21" t="s">
        <v>288</v>
      </c>
      <c r="B88" s="16"/>
      <c r="C88" s="234">
        <v>164952.06</v>
      </c>
      <c r="D88" s="234">
        <v>0</v>
      </c>
      <c r="E88" s="234">
        <v>30326134.240000002</v>
      </c>
      <c r="F88" s="234">
        <v>0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2430003.2000000002</v>
      </c>
      <c r="P88" s="234">
        <v>131016639.99000001</v>
      </c>
      <c r="Q88" s="234">
        <v>12197046.640000001</v>
      </c>
      <c r="R88" s="234">
        <v>0</v>
      </c>
      <c r="S88" s="234">
        <v>0</v>
      </c>
      <c r="T88" s="234">
        <v>40559.58</v>
      </c>
      <c r="U88" s="234">
        <v>28105561.149999999</v>
      </c>
      <c r="V88" s="234">
        <v>6790286.9500000011</v>
      </c>
      <c r="W88" s="234">
        <v>14397180.719999999</v>
      </c>
      <c r="X88" s="234">
        <v>87834220.689999998</v>
      </c>
      <c r="Y88" s="234">
        <v>31027651.050000001</v>
      </c>
      <c r="Z88" s="234">
        <v>17229482.939999998</v>
      </c>
      <c r="AA88" s="234">
        <v>9364789.9900000002</v>
      </c>
      <c r="AB88" s="234">
        <v>95185500.060000002</v>
      </c>
      <c r="AC88" s="234">
        <v>7261896.1299999999</v>
      </c>
      <c r="AD88" s="234">
        <v>104875.06</v>
      </c>
      <c r="AE88" s="234">
        <v>514323.07999999996</v>
      </c>
      <c r="AF88" s="234">
        <v>0</v>
      </c>
      <c r="AG88" s="234">
        <v>122280201.70999999</v>
      </c>
      <c r="AH88" s="234">
        <v>0</v>
      </c>
      <c r="AI88" s="234">
        <v>0</v>
      </c>
      <c r="AJ88" s="234">
        <v>111249834.31999999</v>
      </c>
      <c r="AK88" s="234">
        <v>344420.97</v>
      </c>
      <c r="AL88" s="234">
        <v>58089.709999999992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7823.47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707931473.71000004</v>
      </c>
    </row>
    <row r="89" spans="1:84" x14ac:dyDescent="0.25">
      <c r="A89" s="21" t="s">
        <v>289</v>
      </c>
      <c r="B89" s="16"/>
      <c r="C89" s="25">
        <v>13742789.010000002</v>
      </c>
      <c r="D89" s="25">
        <v>0</v>
      </c>
      <c r="E89" s="25">
        <v>137641350.78999999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42068455.510000005</v>
      </c>
      <c r="P89" s="25">
        <v>182466956.5</v>
      </c>
      <c r="Q89" s="25">
        <v>15040236.580000002</v>
      </c>
      <c r="R89" s="25">
        <v>0</v>
      </c>
      <c r="S89" s="25">
        <v>0</v>
      </c>
      <c r="T89" s="25">
        <v>1241687.52</v>
      </c>
      <c r="U89" s="25">
        <v>62112462.340000004</v>
      </c>
      <c r="V89" s="25">
        <v>14513756.630000001</v>
      </c>
      <c r="W89" s="25">
        <v>18924704.149999999</v>
      </c>
      <c r="X89" s="25">
        <v>124386096.61000001</v>
      </c>
      <c r="Y89" s="25">
        <v>39819349.940000005</v>
      </c>
      <c r="Z89" s="25">
        <v>17639924.589999996</v>
      </c>
      <c r="AA89" s="25">
        <v>10245442.560000001</v>
      </c>
      <c r="AB89" s="25">
        <v>156139884.37</v>
      </c>
      <c r="AC89" s="25">
        <v>28992273.609999996</v>
      </c>
      <c r="AD89" s="25">
        <v>2728187.33</v>
      </c>
      <c r="AE89" s="25">
        <v>2952442.0999999996</v>
      </c>
      <c r="AF89" s="25">
        <v>0</v>
      </c>
      <c r="AG89" s="25">
        <v>157664145.05000001</v>
      </c>
      <c r="AH89" s="25">
        <v>0</v>
      </c>
      <c r="AI89" s="25">
        <v>0</v>
      </c>
      <c r="AJ89" s="25">
        <v>111466488.89999999</v>
      </c>
      <c r="AK89" s="25">
        <v>2143323.4499999997</v>
      </c>
      <c r="AL89" s="25">
        <v>981853.74999999988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308275.35000000003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1143220086.6400001</v>
      </c>
    </row>
    <row r="90" spans="1:84" x14ac:dyDescent="0.25">
      <c r="A90" s="31" t="s">
        <v>290</v>
      </c>
      <c r="B90" s="25"/>
      <c r="C90" s="234">
        <v>6296</v>
      </c>
      <c r="D90" s="234">
        <v>0</v>
      </c>
      <c r="E90" s="234">
        <v>47930</v>
      </c>
      <c r="F90" s="234">
        <v>0</v>
      </c>
      <c r="G90" s="234">
        <v>0</v>
      </c>
      <c r="H90" s="234">
        <v>0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23723</v>
      </c>
      <c r="P90" s="234">
        <v>26529</v>
      </c>
      <c r="Q90" s="234">
        <v>2295</v>
      </c>
      <c r="R90" s="234">
        <v>0</v>
      </c>
      <c r="S90" s="234">
        <v>0</v>
      </c>
      <c r="T90" s="234">
        <v>0</v>
      </c>
      <c r="U90" s="234">
        <v>8756</v>
      </c>
      <c r="V90" s="234">
        <v>0</v>
      </c>
      <c r="W90" s="234">
        <v>0</v>
      </c>
      <c r="X90" s="234">
        <v>792</v>
      </c>
      <c r="Y90" s="234">
        <v>14335</v>
      </c>
      <c r="Z90" s="234">
        <v>0</v>
      </c>
      <c r="AA90" s="234">
        <v>3771</v>
      </c>
      <c r="AB90" s="234">
        <v>1770</v>
      </c>
      <c r="AC90" s="234">
        <v>724</v>
      </c>
      <c r="AD90" s="234">
        <v>0</v>
      </c>
      <c r="AE90" s="234">
        <v>0</v>
      </c>
      <c r="AF90" s="234">
        <v>0</v>
      </c>
      <c r="AG90" s="234">
        <v>27038</v>
      </c>
      <c r="AH90" s="234">
        <v>0</v>
      </c>
      <c r="AI90" s="234">
        <v>0</v>
      </c>
      <c r="AJ90" s="234">
        <v>15672</v>
      </c>
      <c r="AK90" s="234">
        <v>76</v>
      </c>
      <c r="AL90" s="234">
        <v>77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1958</v>
      </c>
      <c r="AW90" s="234">
        <v>0</v>
      </c>
      <c r="AX90" s="234">
        <v>0</v>
      </c>
      <c r="AY90" s="234">
        <v>5726</v>
      </c>
      <c r="AZ90" s="234">
        <v>0</v>
      </c>
      <c r="BA90" s="234">
        <v>0</v>
      </c>
      <c r="BB90" s="234">
        <v>0</v>
      </c>
      <c r="BC90" s="234">
        <v>0</v>
      </c>
      <c r="BD90" s="234">
        <v>0</v>
      </c>
      <c r="BE90" s="234">
        <v>23344</v>
      </c>
      <c r="BF90" s="234">
        <v>4143</v>
      </c>
      <c r="BG90" s="234">
        <v>0</v>
      </c>
      <c r="BH90" s="234">
        <v>0</v>
      </c>
      <c r="BI90" s="234">
        <v>0</v>
      </c>
      <c r="BJ90" s="234">
        <v>0</v>
      </c>
      <c r="BK90" s="234">
        <v>0</v>
      </c>
      <c r="BL90" s="234">
        <v>0</v>
      </c>
      <c r="BM90" s="234">
        <v>0</v>
      </c>
      <c r="BN90" s="234">
        <v>21347</v>
      </c>
      <c r="BO90" s="234">
        <v>0</v>
      </c>
      <c r="BP90" s="234">
        <v>0</v>
      </c>
      <c r="BQ90" s="234">
        <v>0</v>
      </c>
      <c r="BR90" s="234">
        <v>3128</v>
      </c>
      <c r="BS90" s="234">
        <v>0</v>
      </c>
      <c r="BT90" s="234">
        <v>0</v>
      </c>
      <c r="BU90" s="234">
        <v>0</v>
      </c>
      <c r="BV90" s="234">
        <v>2525</v>
      </c>
      <c r="BW90" s="234">
        <v>0</v>
      </c>
      <c r="BX90" s="234">
        <v>0</v>
      </c>
      <c r="BY90" s="234">
        <v>688</v>
      </c>
      <c r="BZ90" s="234">
        <v>0</v>
      </c>
      <c r="CA90" s="234">
        <v>0</v>
      </c>
      <c r="CB90" s="234">
        <v>0</v>
      </c>
      <c r="CC90" s="234">
        <v>0</v>
      </c>
      <c r="CD90" s="223" t="s">
        <v>248</v>
      </c>
      <c r="CE90" s="25">
        <v>242643</v>
      </c>
      <c r="CF90" s="25">
        <v>0</v>
      </c>
    </row>
    <row r="91" spans="1:84" x14ac:dyDescent="0.25">
      <c r="A91" s="21" t="s">
        <v>291</v>
      </c>
      <c r="B91" s="16"/>
      <c r="C91" s="234">
        <v>45028</v>
      </c>
      <c r="D91" s="234">
        <v>0</v>
      </c>
      <c r="E91" s="234">
        <v>40134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8365</v>
      </c>
      <c r="P91" s="234">
        <v>24</v>
      </c>
      <c r="Q91" s="234">
        <v>0</v>
      </c>
      <c r="R91" s="234">
        <v>0</v>
      </c>
      <c r="S91" s="234">
        <v>0</v>
      </c>
      <c r="T91" s="234">
        <v>102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0</v>
      </c>
      <c r="AH91" s="234">
        <v>0</v>
      </c>
      <c r="AI91" s="234">
        <v>0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55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v>93708</v>
      </c>
      <c r="CF91" s="25">
        <v>0</v>
      </c>
    </row>
    <row r="92" spans="1:84" x14ac:dyDescent="0.25">
      <c r="A92" s="21" t="s">
        <v>292</v>
      </c>
      <c r="B92" s="16"/>
      <c r="C92" s="234">
        <v>2405.2544582195669</v>
      </c>
      <c r="D92" s="234">
        <v>0</v>
      </c>
      <c r="E92" s="234">
        <v>18310.649012462491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9062.8734930658811</v>
      </c>
      <c r="P92" s="234">
        <v>10134.846811008083</v>
      </c>
      <c r="Q92" s="234">
        <v>876.75650915087454</v>
      </c>
      <c r="R92" s="234">
        <v>0</v>
      </c>
      <c r="S92" s="234">
        <v>0</v>
      </c>
      <c r="T92" s="234">
        <v>0</v>
      </c>
      <c r="U92" s="234">
        <v>3345.0457490740987</v>
      </c>
      <c r="V92" s="234">
        <v>0</v>
      </c>
      <c r="W92" s="234">
        <v>0</v>
      </c>
      <c r="X92" s="234">
        <v>302.56695217755669</v>
      </c>
      <c r="Y92" s="234">
        <v>5476.3854286177711</v>
      </c>
      <c r="Z92" s="234">
        <v>0</v>
      </c>
      <c r="AA92" s="234">
        <v>1440.6312836635936</v>
      </c>
      <c r="AB92" s="234">
        <v>676.1912946392365</v>
      </c>
      <c r="AC92" s="234">
        <v>276.58898153604929</v>
      </c>
      <c r="AD92" s="234">
        <v>0</v>
      </c>
      <c r="AE92" s="234">
        <v>0</v>
      </c>
      <c r="AF92" s="234">
        <v>0</v>
      </c>
      <c r="AG92" s="234">
        <v>10329.299561839367</v>
      </c>
      <c r="AH92" s="234">
        <v>0</v>
      </c>
      <c r="AI92" s="234">
        <v>0</v>
      </c>
      <c r="AJ92" s="234">
        <v>5987.1581749074103</v>
      </c>
      <c r="AK92" s="234">
        <v>29.034202481684733</v>
      </c>
      <c r="AL92" s="234">
        <v>29.4162314617069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748.01274288340403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0</v>
      </c>
      <c r="BI92" s="234">
        <v>0</v>
      </c>
      <c r="BJ92" s="24" t="s">
        <v>248</v>
      </c>
      <c r="BK92" s="234">
        <v>0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0</v>
      </c>
      <c r="BU92" s="234">
        <v>0</v>
      </c>
      <c r="BV92" s="234">
        <v>964.62317455597315</v>
      </c>
      <c r="BW92" s="234">
        <v>0</v>
      </c>
      <c r="BX92" s="234">
        <v>0</v>
      </c>
      <c r="BY92" s="234">
        <v>262.83593825525128</v>
      </c>
      <c r="BZ92" s="234">
        <v>0</v>
      </c>
      <c r="CA92" s="234">
        <v>0</v>
      </c>
      <c r="CB92" s="234">
        <v>0</v>
      </c>
      <c r="CC92" s="24" t="s">
        <v>248</v>
      </c>
      <c r="CD92" s="24" t="s">
        <v>248</v>
      </c>
      <c r="CE92" s="25">
        <v>70658.17</v>
      </c>
      <c r="CF92" s="16"/>
    </row>
    <row r="93" spans="1:84" x14ac:dyDescent="0.25">
      <c r="A93" s="21" t="s">
        <v>293</v>
      </c>
      <c r="B93" s="16"/>
      <c r="C93" s="234">
        <v>128443.23</v>
      </c>
      <c r="D93" s="234">
        <v>0</v>
      </c>
      <c r="E93" s="234">
        <v>197926.78000000003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0</v>
      </c>
      <c r="P93" s="234">
        <v>32272.400000000001</v>
      </c>
      <c r="Q93" s="234">
        <v>15773.81</v>
      </c>
      <c r="R93" s="234">
        <v>0</v>
      </c>
      <c r="S93" s="234">
        <v>155.85</v>
      </c>
      <c r="T93" s="234">
        <v>0</v>
      </c>
      <c r="U93" s="234">
        <v>16</v>
      </c>
      <c r="V93" s="234">
        <v>0</v>
      </c>
      <c r="W93" s="234">
        <v>13304.46</v>
      </c>
      <c r="X93" s="234">
        <v>11755.58</v>
      </c>
      <c r="Y93" s="234">
        <v>14514.350000000002</v>
      </c>
      <c r="Z93" s="234">
        <v>5406.96</v>
      </c>
      <c r="AA93" s="234">
        <v>2675.15</v>
      </c>
      <c r="AB93" s="234">
        <v>0</v>
      </c>
      <c r="AC93" s="234">
        <v>1066.22</v>
      </c>
      <c r="AD93" s="234">
        <v>0</v>
      </c>
      <c r="AE93" s="234">
        <v>0</v>
      </c>
      <c r="AF93" s="234">
        <v>0</v>
      </c>
      <c r="AG93" s="234">
        <v>176254.75</v>
      </c>
      <c r="AH93" s="234">
        <v>0</v>
      </c>
      <c r="AI93" s="234">
        <v>0</v>
      </c>
      <c r="AJ93" s="234">
        <v>6677.02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2.17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39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v>606283.7300000001</v>
      </c>
      <c r="CF93" s="25">
        <v>0</v>
      </c>
    </row>
    <row r="94" spans="1:84" x14ac:dyDescent="0.25">
      <c r="A94" s="21" t="s">
        <v>294</v>
      </c>
      <c r="B94" s="16"/>
      <c r="C94" s="238">
        <v>14.408591346153846</v>
      </c>
      <c r="D94" s="238">
        <v>0</v>
      </c>
      <c r="E94" s="238">
        <v>89.103576923076929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27.244721153846154</v>
      </c>
      <c r="P94" s="239">
        <v>10.372846153846154</v>
      </c>
      <c r="Q94" s="239">
        <v>9.2985288461538449</v>
      </c>
      <c r="R94" s="239">
        <v>0</v>
      </c>
      <c r="S94" s="240">
        <v>7.2115384615384619E-4</v>
      </c>
      <c r="T94" s="240">
        <v>0.26798557692307695</v>
      </c>
      <c r="U94" s="241">
        <v>0</v>
      </c>
      <c r="V94" s="239">
        <v>0.63077884615384616</v>
      </c>
      <c r="W94" s="239">
        <v>0</v>
      </c>
      <c r="X94" s="239">
        <v>8.4134615384615389E-4</v>
      </c>
      <c r="Y94" s="239">
        <v>1.201923076923077E-3</v>
      </c>
      <c r="Z94" s="239">
        <v>0.8774567307692307</v>
      </c>
      <c r="AA94" s="239">
        <v>0</v>
      </c>
      <c r="AB94" s="240">
        <v>0</v>
      </c>
      <c r="AC94" s="239">
        <v>1.4423076923076924E-2</v>
      </c>
      <c r="AD94" s="239">
        <v>0</v>
      </c>
      <c r="AE94" s="239">
        <v>0</v>
      </c>
      <c r="AF94" s="239">
        <v>0</v>
      </c>
      <c r="AG94" s="239">
        <v>22.796778846153849</v>
      </c>
      <c r="AH94" s="239">
        <v>0</v>
      </c>
      <c r="AI94" s="239">
        <v>0</v>
      </c>
      <c r="AJ94" s="239">
        <v>32.917052884615387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23.386235576923074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v>231.3217403846154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9" t="s">
        <v>297</v>
      </c>
      <c r="D96" s="250" t="s">
        <v>5</v>
      </c>
      <c r="E96" s="251" t="s">
        <v>5</v>
      </c>
      <c r="F96" s="12"/>
    </row>
    <row r="97" spans="1:6" x14ac:dyDescent="0.25">
      <c r="A97" s="25" t="s">
        <v>298</v>
      </c>
      <c r="B97" s="32" t="s">
        <v>299</v>
      </c>
      <c r="C97" s="252">
        <v>126</v>
      </c>
      <c r="D97" s="250" t="s">
        <v>5</v>
      </c>
      <c r="E97" s="251" t="s">
        <v>5</v>
      </c>
      <c r="F97" s="12"/>
    </row>
    <row r="98" spans="1:6" x14ac:dyDescent="0.25">
      <c r="A98" s="25" t="s">
        <v>300</v>
      </c>
      <c r="B98" s="32" t="s">
        <v>299</v>
      </c>
      <c r="C98" s="253" t="s">
        <v>301</v>
      </c>
      <c r="D98" s="250" t="s">
        <v>5</v>
      </c>
      <c r="E98" s="251" t="s">
        <v>5</v>
      </c>
      <c r="F98" s="12"/>
    </row>
    <row r="99" spans="1:6" x14ac:dyDescent="0.25">
      <c r="A99" s="25" t="s">
        <v>302</v>
      </c>
      <c r="B99" s="32" t="s">
        <v>299</v>
      </c>
      <c r="C99" s="253" t="s">
        <v>303</v>
      </c>
      <c r="D99" s="250" t="s">
        <v>5</v>
      </c>
      <c r="E99" s="251" t="s">
        <v>5</v>
      </c>
      <c r="F99" s="12"/>
    </row>
    <row r="100" spans="1:6" x14ac:dyDescent="0.25">
      <c r="A100" s="25" t="s">
        <v>304</v>
      </c>
      <c r="B100" s="32" t="s">
        <v>299</v>
      </c>
      <c r="C100" s="253" t="s">
        <v>305</v>
      </c>
      <c r="D100" s="250" t="s">
        <v>5</v>
      </c>
      <c r="E100" s="251" t="s">
        <v>5</v>
      </c>
      <c r="F100" s="12"/>
    </row>
    <row r="101" spans="1:6" x14ac:dyDescent="0.25">
      <c r="A101" s="25" t="s">
        <v>306</v>
      </c>
      <c r="B101" s="32" t="s">
        <v>299</v>
      </c>
      <c r="C101" s="253" t="s">
        <v>307</v>
      </c>
      <c r="D101" s="250" t="s">
        <v>5</v>
      </c>
      <c r="E101" s="251" t="s">
        <v>5</v>
      </c>
      <c r="F101" s="12"/>
    </row>
    <row r="102" spans="1:6" x14ac:dyDescent="0.25">
      <c r="A102" s="25" t="s">
        <v>308</v>
      </c>
      <c r="B102" s="32" t="s">
        <v>299</v>
      </c>
      <c r="C102" s="254">
        <v>98166</v>
      </c>
      <c r="D102" s="250" t="s">
        <v>5</v>
      </c>
      <c r="E102" s="251" t="s">
        <v>5</v>
      </c>
      <c r="F102" s="12"/>
    </row>
    <row r="103" spans="1:6" x14ac:dyDescent="0.25">
      <c r="A103" s="25" t="s">
        <v>309</v>
      </c>
      <c r="B103" s="32" t="s">
        <v>299</v>
      </c>
      <c r="C103" s="253" t="s">
        <v>310</v>
      </c>
      <c r="D103" s="250" t="s">
        <v>5</v>
      </c>
      <c r="E103" s="251" t="s">
        <v>5</v>
      </c>
      <c r="F103" s="12"/>
    </row>
    <row r="104" spans="1:6" x14ac:dyDescent="0.25">
      <c r="A104" s="25" t="s">
        <v>311</v>
      </c>
      <c r="B104" s="32" t="s">
        <v>299</v>
      </c>
      <c r="C104" s="255" t="s">
        <v>312</v>
      </c>
      <c r="D104" s="250" t="s">
        <v>5</v>
      </c>
      <c r="E104" s="251" t="s">
        <v>5</v>
      </c>
      <c r="F104" s="12"/>
    </row>
    <row r="105" spans="1:6" x14ac:dyDescent="0.25">
      <c r="A105" s="25" t="s">
        <v>313</v>
      </c>
      <c r="B105" s="32" t="s">
        <v>299</v>
      </c>
      <c r="C105" s="255" t="s">
        <v>314</v>
      </c>
      <c r="D105" s="250" t="s">
        <v>5</v>
      </c>
      <c r="E105" s="251" t="s">
        <v>5</v>
      </c>
      <c r="F105" s="12"/>
    </row>
    <row r="106" spans="1:6" x14ac:dyDescent="0.25">
      <c r="A106" s="25" t="s">
        <v>315</v>
      </c>
      <c r="B106" s="32" t="s">
        <v>299</v>
      </c>
      <c r="C106" s="253" t="s">
        <v>316</v>
      </c>
      <c r="D106" s="250" t="s">
        <v>5</v>
      </c>
      <c r="E106" s="251" t="s">
        <v>5</v>
      </c>
      <c r="F106" s="12"/>
    </row>
    <row r="107" spans="1:6" x14ac:dyDescent="0.25">
      <c r="A107" s="25" t="s">
        <v>317</v>
      </c>
      <c r="B107" s="32" t="s">
        <v>299</v>
      </c>
      <c r="C107" s="256" t="s">
        <v>318</v>
      </c>
      <c r="D107" s="250" t="s">
        <v>5</v>
      </c>
      <c r="E107" s="251" t="s">
        <v>5</v>
      </c>
      <c r="F107" s="12"/>
    </row>
    <row r="108" spans="1:6" x14ac:dyDescent="0.25">
      <c r="A108" s="25" t="s">
        <v>319</v>
      </c>
      <c r="B108" s="32" t="s">
        <v>299</v>
      </c>
      <c r="C108" s="256" t="s">
        <v>320</v>
      </c>
      <c r="D108" s="250" t="s">
        <v>5</v>
      </c>
      <c r="E108" s="251" t="s">
        <v>5</v>
      </c>
      <c r="F108" s="12"/>
    </row>
    <row r="109" spans="1:6" x14ac:dyDescent="0.25">
      <c r="A109" s="33" t="s">
        <v>321</v>
      </c>
      <c r="B109" s="32" t="s">
        <v>299</v>
      </c>
      <c r="C109" s="253" t="s">
        <v>322</v>
      </c>
      <c r="D109" s="250" t="s">
        <v>5</v>
      </c>
      <c r="E109" s="251" t="s">
        <v>5</v>
      </c>
      <c r="F109" s="12"/>
    </row>
    <row r="110" spans="1:6" x14ac:dyDescent="0.25">
      <c r="A110" s="33" t="s">
        <v>323</v>
      </c>
      <c r="B110" s="32" t="s">
        <v>299</v>
      </c>
      <c r="C110" s="253" t="s">
        <v>324</v>
      </c>
      <c r="D110" s="250" t="s">
        <v>5</v>
      </c>
      <c r="E110" s="251" t="s">
        <v>5</v>
      </c>
      <c r="F110" s="12"/>
    </row>
    <row r="111" spans="1:6" x14ac:dyDescent="0.25">
      <c r="A111" s="30" t="s">
        <v>325</v>
      </c>
      <c r="B111" s="30"/>
      <c r="C111" s="30"/>
      <c r="D111" s="30"/>
      <c r="E111" s="30"/>
    </row>
    <row r="112" spans="1:6" x14ac:dyDescent="0.25">
      <c r="A112" s="34" t="s">
        <v>326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57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57">
        <v>0</v>
      </c>
      <c r="D114" s="16"/>
      <c r="E114" s="16"/>
    </row>
    <row r="115" spans="1:5" x14ac:dyDescent="0.25">
      <c r="A115" s="16" t="s">
        <v>327</v>
      </c>
      <c r="B115" s="35" t="s">
        <v>299</v>
      </c>
      <c r="C115" s="257">
        <v>0</v>
      </c>
      <c r="D115" s="16"/>
      <c r="E115" s="16"/>
    </row>
    <row r="116" spans="1:5" x14ac:dyDescent="0.25">
      <c r="A116" s="34" t="s">
        <v>328</v>
      </c>
      <c r="B116" s="34"/>
      <c r="C116" s="34"/>
      <c r="D116" s="34"/>
      <c r="E116" s="34"/>
    </row>
    <row r="117" spans="1:5" x14ac:dyDescent="0.25">
      <c r="A117" s="16" t="s">
        <v>329</v>
      </c>
      <c r="B117" s="35" t="s">
        <v>299</v>
      </c>
      <c r="C117" s="257">
        <v>1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8">
        <v>0</v>
      </c>
      <c r="D118" s="16"/>
      <c r="E118" s="16"/>
    </row>
    <row r="119" spans="1:5" x14ac:dyDescent="0.25">
      <c r="A119" s="34" t="s">
        <v>330</v>
      </c>
      <c r="B119" s="34"/>
      <c r="C119" s="34"/>
      <c r="D119" s="34"/>
      <c r="E119" s="34"/>
    </row>
    <row r="120" spans="1:5" x14ac:dyDescent="0.25">
      <c r="A120" s="16" t="s">
        <v>331</v>
      </c>
      <c r="B120" s="35" t="s">
        <v>299</v>
      </c>
      <c r="C120" s="257">
        <v>0</v>
      </c>
      <c r="D120" s="16"/>
      <c r="E120" s="16"/>
    </row>
    <row r="121" spans="1:5" x14ac:dyDescent="0.25">
      <c r="A121" s="16" t="s">
        <v>332</v>
      </c>
      <c r="B121" s="35" t="s">
        <v>299</v>
      </c>
      <c r="C121" s="257">
        <v>0</v>
      </c>
      <c r="D121" s="16"/>
      <c r="E121" s="16"/>
    </row>
    <row r="122" spans="1:5" x14ac:dyDescent="0.25">
      <c r="A122" s="16" t="s">
        <v>333</v>
      </c>
      <c r="B122" s="35" t="s">
        <v>299</v>
      </c>
      <c r="C122" s="257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334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335</v>
      </c>
      <c r="B126" s="16"/>
      <c r="C126" s="17" t="s">
        <v>336</v>
      </c>
      <c r="D126" s="18" t="s">
        <v>242</v>
      </c>
      <c r="E126" s="16"/>
    </row>
    <row r="127" spans="1:5" x14ac:dyDescent="0.25">
      <c r="A127" s="16" t="s">
        <v>337</v>
      </c>
      <c r="B127" s="35" t="s">
        <v>299</v>
      </c>
      <c r="C127" s="257">
        <v>5738</v>
      </c>
      <c r="D127" s="259">
        <v>27583</v>
      </c>
      <c r="E127" s="16"/>
    </row>
    <row r="128" spans="1:5" x14ac:dyDescent="0.25">
      <c r="A128" s="16" t="s">
        <v>338</v>
      </c>
      <c r="B128" s="35" t="s">
        <v>299</v>
      </c>
      <c r="C128" s="257">
        <v>0</v>
      </c>
      <c r="D128" s="259">
        <v>0</v>
      </c>
      <c r="E128" s="16"/>
    </row>
    <row r="129" spans="1:5" x14ac:dyDescent="0.25">
      <c r="A129" s="16" t="s">
        <v>339</v>
      </c>
      <c r="B129" s="35" t="s">
        <v>299</v>
      </c>
      <c r="C129" s="257">
        <v>0</v>
      </c>
      <c r="D129" s="259">
        <v>0</v>
      </c>
      <c r="E129" s="16"/>
    </row>
    <row r="130" spans="1:5" x14ac:dyDescent="0.25">
      <c r="A130" s="16" t="s">
        <v>340</v>
      </c>
      <c r="B130" s="35" t="s">
        <v>299</v>
      </c>
      <c r="C130" s="257">
        <v>815</v>
      </c>
      <c r="D130" s="259">
        <v>1341</v>
      </c>
      <c r="E130" s="16"/>
    </row>
    <row r="131" spans="1:5" x14ac:dyDescent="0.25">
      <c r="A131" s="21" t="s">
        <v>341</v>
      </c>
      <c r="B131" s="16"/>
      <c r="C131" s="17" t="s">
        <v>194</v>
      </c>
      <c r="D131" s="16"/>
      <c r="E131" s="16"/>
    </row>
    <row r="132" spans="1:5" x14ac:dyDescent="0.25">
      <c r="A132" s="16" t="s">
        <v>342</v>
      </c>
      <c r="B132" s="35" t="s">
        <v>299</v>
      </c>
      <c r="C132" s="257">
        <v>10</v>
      </c>
      <c r="D132" s="16"/>
      <c r="E132" s="16"/>
    </row>
    <row r="133" spans="1:5" x14ac:dyDescent="0.25">
      <c r="A133" s="16" t="s">
        <v>343</v>
      </c>
      <c r="B133" s="35" t="s">
        <v>299</v>
      </c>
      <c r="C133" s="257">
        <v>21</v>
      </c>
      <c r="D133" s="16"/>
      <c r="E133" s="16"/>
    </row>
    <row r="134" spans="1:5" x14ac:dyDescent="0.25">
      <c r="A134" s="16" t="s">
        <v>344</v>
      </c>
      <c r="B134" s="35" t="s">
        <v>299</v>
      </c>
      <c r="C134" s="257">
        <v>87</v>
      </c>
      <c r="D134" s="16"/>
      <c r="E134" s="16"/>
    </row>
    <row r="135" spans="1:5" x14ac:dyDescent="0.25">
      <c r="A135" s="16" t="s">
        <v>345</v>
      </c>
      <c r="B135" s="35" t="s">
        <v>299</v>
      </c>
      <c r="C135" s="257">
        <v>0</v>
      </c>
      <c r="D135" s="16"/>
      <c r="E135" s="16"/>
    </row>
    <row r="136" spans="1:5" x14ac:dyDescent="0.25">
      <c r="A136" s="16" t="s">
        <v>346</v>
      </c>
      <c r="B136" s="35" t="s">
        <v>299</v>
      </c>
      <c r="C136" s="257">
        <v>14</v>
      </c>
      <c r="D136" s="16"/>
      <c r="E136" s="16"/>
    </row>
    <row r="137" spans="1:5" x14ac:dyDescent="0.25">
      <c r="A137" s="16" t="s">
        <v>347</v>
      </c>
      <c r="B137" s="35" t="s">
        <v>299</v>
      </c>
      <c r="C137" s="257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7">
        <v>0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57">
        <v>0</v>
      </c>
      <c r="D139" s="16"/>
      <c r="E139" s="16"/>
    </row>
    <row r="140" spans="1:5" x14ac:dyDescent="0.25">
      <c r="A140" s="16" t="s">
        <v>349</v>
      </c>
      <c r="B140" s="35"/>
      <c r="C140" s="257">
        <v>0</v>
      </c>
      <c r="D140" s="16"/>
      <c r="E140" s="16"/>
    </row>
    <row r="141" spans="1:5" x14ac:dyDescent="0.25">
      <c r="A141" s="16" t="s">
        <v>339</v>
      </c>
      <c r="B141" s="35" t="s">
        <v>299</v>
      </c>
      <c r="C141" s="257">
        <v>0</v>
      </c>
      <c r="D141" s="16"/>
      <c r="E141" s="16"/>
    </row>
    <row r="142" spans="1:5" x14ac:dyDescent="0.25">
      <c r="A142" s="16" t="s">
        <v>350</v>
      </c>
      <c r="B142" s="35" t="s">
        <v>299</v>
      </c>
      <c r="C142" s="257">
        <v>5</v>
      </c>
      <c r="D142" s="16"/>
      <c r="E142" s="16"/>
    </row>
    <row r="143" spans="1:5" x14ac:dyDescent="0.25">
      <c r="A143" s="16" t="s">
        <v>351</v>
      </c>
      <c r="B143" s="16"/>
      <c r="C143" s="22"/>
      <c r="D143" s="16"/>
      <c r="E143" s="25">
        <v>137</v>
      </c>
    </row>
    <row r="144" spans="1:5" x14ac:dyDescent="0.25">
      <c r="A144" s="16" t="s">
        <v>352</v>
      </c>
      <c r="B144" s="35" t="s">
        <v>299</v>
      </c>
      <c r="C144" s="257">
        <v>159</v>
      </c>
      <c r="D144" s="16"/>
      <c r="E144" s="16"/>
    </row>
    <row r="145" spans="1:6" x14ac:dyDescent="0.25">
      <c r="A145" s="16" t="s">
        <v>353</v>
      </c>
      <c r="B145" s="35" t="s">
        <v>299</v>
      </c>
      <c r="C145" s="257">
        <v>16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354</v>
      </c>
      <c r="B147" s="35" t="s">
        <v>299</v>
      </c>
      <c r="C147" s="257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355</v>
      </c>
      <c r="B152" s="37"/>
      <c r="C152" s="37"/>
      <c r="D152" s="37"/>
      <c r="E152" s="37"/>
    </row>
    <row r="153" spans="1:6" x14ac:dyDescent="0.25">
      <c r="A153" s="38" t="s">
        <v>356</v>
      </c>
      <c r="B153" s="39" t="s">
        <v>357</v>
      </c>
      <c r="C153" s="40" t="s">
        <v>358</v>
      </c>
      <c r="D153" s="39" t="s">
        <v>159</v>
      </c>
      <c r="E153" s="39" t="s">
        <v>230</v>
      </c>
    </row>
    <row r="154" spans="1:6" x14ac:dyDescent="0.25">
      <c r="A154" s="16" t="s">
        <v>336</v>
      </c>
      <c r="B154" s="259">
        <v>2518</v>
      </c>
      <c r="C154" s="259">
        <v>1886</v>
      </c>
      <c r="D154" s="259">
        <v>1334</v>
      </c>
      <c r="E154" s="25">
        <v>5738</v>
      </c>
    </row>
    <row r="155" spans="1:6" x14ac:dyDescent="0.25">
      <c r="A155" s="16" t="s">
        <v>242</v>
      </c>
      <c r="B155" s="259">
        <v>15267</v>
      </c>
      <c r="C155" s="259">
        <v>7361</v>
      </c>
      <c r="D155" s="259">
        <v>4955</v>
      </c>
      <c r="E155" s="25">
        <v>27583</v>
      </c>
    </row>
    <row r="156" spans="1:6" x14ac:dyDescent="0.25">
      <c r="A156" s="16" t="s">
        <v>359</v>
      </c>
      <c r="B156" s="259">
        <v>0</v>
      </c>
      <c r="C156" s="259">
        <v>0</v>
      </c>
      <c r="D156" s="259">
        <v>0</v>
      </c>
      <c r="E156" s="25">
        <v>0</v>
      </c>
    </row>
    <row r="157" spans="1:6" x14ac:dyDescent="0.25">
      <c r="A157" s="16" t="s">
        <v>287</v>
      </c>
      <c r="B157" s="259">
        <v>220488239.83000001</v>
      </c>
      <c r="C157" s="259">
        <v>123292841.84</v>
      </c>
      <c r="D157" s="259">
        <v>91507531.26000002</v>
      </c>
      <c r="E157" s="25">
        <v>435288612.93000007</v>
      </c>
      <c r="F157" s="14"/>
    </row>
    <row r="158" spans="1:6" x14ac:dyDescent="0.25">
      <c r="A158" s="16" t="s">
        <v>288</v>
      </c>
      <c r="B158" s="259">
        <v>262231560.21000001</v>
      </c>
      <c r="C158" s="259">
        <v>177946379.64000002</v>
      </c>
      <c r="D158" s="259">
        <v>267753533.84999993</v>
      </c>
      <c r="E158" s="25">
        <v>707931473.69999993</v>
      </c>
      <c r="F158" s="14"/>
    </row>
    <row r="159" spans="1:6" x14ac:dyDescent="0.25">
      <c r="A159" s="38" t="s">
        <v>360</v>
      </c>
      <c r="B159" s="39" t="s">
        <v>357</v>
      </c>
      <c r="C159" s="40" t="s">
        <v>358</v>
      </c>
      <c r="D159" s="39" t="s">
        <v>159</v>
      </c>
      <c r="E159" s="39" t="s">
        <v>230</v>
      </c>
    </row>
    <row r="160" spans="1:6" x14ac:dyDescent="0.25">
      <c r="A160" s="16" t="s">
        <v>336</v>
      </c>
      <c r="B160" s="259">
        <v>0</v>
      </c>
      <c r="C160" s="259">
        <v>0</v>
      </c>
      <c r="D160" s="259">
        <v>0</v>
      </c>
      <c r="E160" s="25">
        <v>0</v>
      </c>
    </row>
    <row r="161" spans="1:5" x14ac:dyDescent="0.25">
      <c r="A161" s="16" t="s">
        <v>242</v>
      </c>
      <c r="B161" s="259">
        <v>0</v>
      </c>
      <c r="C161" s="259">
        <v>0</v>
      </c>
      <c r="D161" s="259">
        <v>0</v>
      </c>
      <c r="E161" s="25">
        <v>0</v>
      </c>
    </row>
    <row r="162" spans="1:5" x14ac:dyDescent="0.25">
      <c r="A162" s="16" t="s">
        <v>359</v>
      </c>
      <c r="B162" s="259">
        <v>0</v>
      </c>
      <c r="C162" s="259">
        <v>0</v>
      </c>
      <c r="D162" s="259">
        <v>0</v>
      </c>
      <c r="E162" s="25">
        <v>0</v>
      </c>
    </row>
    <row r="163" spans="1:5" x14ac:dyDescent="0.25">
      <c r="A163" s="16" t="s">
        <v>287</v>
      </c>
      <c r="B163" s="259">
        <v>0</v>
      </c>
      <c r="C163" s="259">
        <v>0</v>
      </c>
      <c r="D163" s="259">
        <v>0</v>
      </c>
      <c r="E163" s="25">
        <v>0</v>
      </c>
    </row>
    <row r="164" spans="1:5" x14ac:dyDescent="0.25">
      <c r="A164" s="16" t="s">
        <v>288</v>
      </c>
      <c r="B164" s="259">
        <v>0</v>
      </c>
      <c r="C164" s="259">
        <v>0</v>
      </c>
      <c r="D164" s="259">
        <v>0</v>
      </c>
      <c r="E164" s="25">
        <v>0</v>
      </c>
    </row>
    <row r="165" spans="1:5" x14ac:dyDescent="0.25">
      <c r="A165" s="38" t="s">
        <v>361</v>
      </c>
      <c r="B165" s="39" t="s">
        <v>357</v>
      </c>
      <c r="C165" s="40" t="s">
        <v>358</v>
      </c>
      <c r="D165" s="39" t="s">
        <v>159</v>
      </c>
      <c r="E165" s="39" t="s">
        <v>230</v>
      </c>
    </row>
    <row r="166" spans="1:5" x14ac:dyDescent="0.25">
      <c r="A166" s="16" t="s">
        <v>336</v>
      </c>
      <c r="B166" s="259">
        <v>0</v>
      </c>
      <c r="C166" s="259">
        <v>0</v>
      </c>
      <c r="D166" s="259">
        <v>0</v>
      </c>
      <c r="E166" s="25">
        <v>0</v>
      </c>
    </row>
    <row r="167" spans="1:5" x14ac:dyDescent="0.25">
      <c r="A167" s="16" t="s">
        <v>242</v>
      </c>
      <c r="B167" s="259">
        <v>0</v>
      </c>
      <c r="C167" s="259">
        <v>0</v>
      </c>
      <c r="D167" s="259">
        <v>0</v>
      </c>
      <c r="E167" s="25">
        <v>0</v>
      </c>
    </row>
    <row r="168" spans="1:5" x14ac:dyDescent="0.25">
      <c r="A168" s="16" t="s">
        <v>359</v>
      </c>
      <c r="B168" s="259">
        <v>0</v>
      </c>
      <c r="C168" s="259">
        <v>0</v>
      </c>
      <c r="D168" s="259">
        <v>0</v>
      </c>
      <c r="E168" s="25">
        <v>0</v>
      </c>
    </row>
    <row r="169" spans="1:5" x14ac:dyDescent="0.25">
      <c r="A169" s="16" t="s">
        <v>287</v>
      </c>
      <c r="B169" s="259">
        <v>0</v>
      </c>
      <c r="C169" s="259">
        <v>0</v>
      </c>
      <c r="D169" s="259">
        <v>0</v>
      </c>
      <c r="E169" s="25">
        <v>0</v>
      </c>
    </row>
    <row r="170" spans="1:5" x14ac:dyDescent="0.25">
      <c r="A170" s="16" t="s">
        <v>288</v>
      </c>
      <c r="B170" s="259">
        <v>0</v>
      </c>
      <c r="C170" s="259">
        <v>0</v>
      </c>
      <c r="D170" s="259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362</v>
      </c>
      <c r="B172" s="39" t="s">
        <v>363</v>
      </c>
      <c r="C172" s="40" t="s">
        <v>364</v>
      </c>
      <c r="D172" s="16"/>
      <c r="E172" s="16"/>
    </row>
    <row r="173" spans="1:5" x14ac:dyDescent="0.25">
      <c r="A173" s="20" t="s">
        <v>365</v>
      </c>
      <c r="B173" s="259">
        <v>0</v>
      </c>
      <c r="C173" s="259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366</v>
      </c>
      <c r="B179" s="30"/>
      <c r="C179" s="30"/>
      <c r="D179" s="30"/>
      <c r="E179" s="30"/>
    </row>
    <row r="180" spans="1:5" x14ac:dyDescent="0.25">
      <c r="A180" s="34" t="s">
        <v>367</v>
      </c>
      <c r="B180" s="34"/>
      <c r="C180" s="34"/>
      <c r="D180" s="34"/>
      <c r="E180" s="34"/>
    </row>
    <row r="181" spans="1:5" x14ac:dyDescent="0.25">
      <c r="A181" s="16" t="s">
        <v>368</v>
      </c>
      <c r="B181" s="35" t="s">
        <v>299</v>
      </c>
      <c r="C181" s="257">
        <v>6352803.3399999999</v>
      </c>
      <c r="D181" s="16"/>
      <c r="E181" s="16"/>
    </row>
    <row r="182" spans="1:5" x14ac:dyDescent="0.25">
      <c r="A182" s="16" t="s">
        <v>369</v>
      </c>
      <c r="B182" s="35" t="s">
        <v>299</v>
      </c>
      <c r="C182" s="257">
        <v>23507.376796078897</v>
      </c>
      <c r="D182" s="16"/>
      <c r="E182" s="16"/>
    </row>
    <row r="183" spans="1:5" x14ac:dyDescent="0.25">
      <c r="A183" s="20" t="s">
        <v>370</v>
      </c>
      <c r="B183" s="35" t="s">
        <v>299</v>
      </c>
      <c r="C183" s="257">
        <v>557024.99366679927</v>
      </c>
      <c r="D183" s="16"/>
      <c r="E183" s="16"/>
    </row>
    <row r="184" spans="1:5" x14ac:dyDescent="0.25">
      <c r="A184" s="16" t="s">
        <v>371</v>
      </c>
      <c r="B184" s="35" t="s">
        <v>299</v>
      </c>
      <c r="C184" s="257">
        <v>9226924.6084817871</v>
      </c>
      <c r="D184" s="16"/>
      <c r="E184" s="16"/>
    </row>
    <row r="185" spans="1:5" x14ac:dyDescent="0.25">
      <c r="A185" s="16" t="s">
        <v>372</v>
      </c>
      <c r="B185" s="35" t="s">
        <v>299</v>
      </c>
      <c r="C185" s="257">
        <v>160071.53956238888</v>
      </c>
      <c r="D185" s="16"/>
      <c r="E185" s="16"/>
    </row>
    <row r="186" spans="1:5" x14ac:dyDescent="0.25">
      <c r="A186" s="16" t="s">
        <v>373</v>
      </c>
      <c r="B186" s="35" t="s">
        <v>299</v>
      </c>
      <c r="C186" s="257">
        <v>2517785.82170738</v>
      </c>
      <c r="D186" s="16"/>
      <c r="E186" s="16"/>
    </row>
    <row r="187" spans="1:5" x14ac:dyDescent="0.25">
      <c r="A187" s="16" t="s">
        <v>374</v>
      </c>
      <c r="B187" s="35" t="s">
        <v>299</v>
      </c>
      <c r="C187" s="257">
        <v>0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57">
        <v>3729816.909785565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22567934.59</v>
      </c>
      <c r="E189" s="16"/>
    </row>
    <row r="190" spans="1:5" x14ac:dyDescent="0.25">
      <c r="A190" s="34" t="s">
        <v>375</v>
      </c>
      <c r="B190" s="34"/>
      <c r="C190" s="34"/>
      <c r="D190" s="34"/>
      <c r="E190" s="34"/>
    </row>
    <row r="191" spans="1:5" x14ac:dyDescent="0.25">
      <c r="A191" s="16" t="s">
        <v>376</v>
      </c>
      <c r="B191" s="35" t="s">
        <v>299</v>
      </c>
      <c r="C191" s="257">
        <v>6245217.2799999993</v>
      </c>
      <c r="D191" s="16"/>
      <c r="E191" s="16"/>
    </row>
    <row r="192" spans="1:5" x14ac:dyDescent="0.25">
      <c r="A192" s="16" t="s">
        <v>377</v>
      </c>
      <c r="B192" s="35" t="s">
        <v>299</v>
      </c>
      <c r="C192" s="257">
        <v>404436.28000000026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6649653.5599999996</v>
      </c>
      <c r="E193" s="16"/>
    </row>
    <row r="194" spans="1:5" x14ac:dyDescent="0.25">
      <c r="A194" s="34" t="s">
        <v>378</v>
      </c>
      <c r="B194" s="34"/>
      <c r="C194" s="34"/>
      <c r="D194" s="34"/>
      <c r="E194" s="34"/>
    </row>
    <row r="195" spans="1:5" x14ac:dyDescent="0.25">
      <c r="A195" s="16" t="s">
        <v>379</v>
      </c>
      <c r="B195" s="35" t="s">
        <v>299</v>
      </c>
      <c r="C195" s="257">
        <v>1986793.48</v>
      </c>
      <c r="D195" s="16"/>
      <c r="E195" s="16"/>
    </row>
    <row r="196" spans="1:5" x14ac:dyDescent="0.25">
      <c r="A196" s="16" t="s">
        <v>380</v>
      </c>
      <c r="B196" s="35" t="s">
        <v>299</v>
      </c>
      <c r="C196" s="257">
        <v>117.98999999999069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1986911.47</v>
      </c>
      <c r="E197" s="16"/>
    </row>
    <row r="198" spans="1:5" x14ac:dyDescent="0.25">
      <c r="A198" s="34" t="s">
        <v>381</v>
      </c>
      <c r="B198" s="34"/>
      <c r="C198" s="34"/>
      <c r="D198" s="34"/>
      <c r="E198" s="34"/>
    </row>
    <row r="199" spans="1:5" x14ac:dyDescent="0.25">
      <c r="A199" s="16" t="s">
        <v>382</v>
      </c>
      <c r="B199" s="35" t="s">
        <v>299</v>
      </c>
      <c r="C199" s="257">
        <v>92871.8</v>
      </c>
      <c r="D199" s="16"/>
      <c r="E199" s="16"/>
    </row>
    <row r="200" spans="1:5" x14ac:dyDescent="0.25">
      <c r="A200" s="16" t="s">
        <v>383</v>
      </c>
      <c r="B200" s="35" t="s">
        <v>299</v>
      </c>
      <c r="C200" s="257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7">
        <v>-92871.8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0</v>
      </c>
      <c r="E202" s="16"/>
    </row>
    <row r="203" spans="1:5" x14ac:dyDescent="0.25">
      <c r="A203" s="34" t="s">
        <v>384</v>
      </c>
      <c r="B203" s="34"/>
      <c r="C203" s="34"/>
      <c r="D203" s="34"/>
      <c r="E203" s="34"/>
    </row>
    <row r="204" spans="1:5" x14ac:dyDescent="0.25">
      <c r="A204" s="16" t="s">
        <v>385</v>
      </c>
      <c r="B204" s="35" t="s">
        <v>299</v>
      </c>
      <c r="C204" s="257">
        <v>0</v>
      </c>
      <c r="D204" s="16"/>
      <c r="E204" s="16"/>
    </row>
    <row r="205" spans="1:5" x14ac:dyDescent="0.25">
      <c r="A205" s="16" t="s">
        <v>386</v>
      </c>
      <c r="B205" s="35" t="s">
        <v>299</v>
      </c>
      <c r="C205" s="257">
        <v>4405368.87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4405368.87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387</v>
      </c>
      <c r="B208" s="30"/>
      <c r="C208" s="30"/>
      <c r="D208" s="30"/>
      <c r="E208" s="30"/>
    </row>
    <row r="209" spans="1:5" x14ac:dyDescent="0.25">
      <c r="A209" s="37" t="s">
        <v>388</v>
      </c>
      <c r="B209" s="30"/>
      <c r="C209" s="30"/>
      <c r="D209" s="30"/>
      <c r="E209" s="30"/>
    </row>
    <row r="210" spans="1:5" x14ac:dyDescent="0.25">
      <c r="A210" s="21"/>
      <c r="B210" s="18" t="s">
        <v>389</v>
      </c>
      <c r="C210" s="17" t="s">
        <v>390</v>
      </c>
      <c r="D210" s="18" t="s">
        <v>391</v>
      </c>
      <c r="E210" s="18" t="s">
        <v>392</v>
      </c>
    </row>
    <row r="211" spans="1:5" x14ac:dyDescent="0.25">
      <c r="A211" s="16" t="s">
        <v>393</v>
      </c>
      <c r="B211" s="259">
        <v>7414345.5499999998</v>
      </c>
      <c r="C211" s="257">
        <v>0</v>
      </c>
      <c r="D211" s="259">
        <v>0</v>
      </c>
      <c r="E211" s="25">
        <v>7414345.5499999998</v>
      </c>
    </row>
    <row r="212" spans="1:5" x14ac:dyDescent="0.25">
      <c r="A212" s="16" t="s">
        <v>394</v>
      </c>
      <c r="B212" s="259">
        <v>1128574.1200000001</v>
      </c>
      <c r="C212" s="257">
        <v>0</v>
      </c>
      <c r="D212" s="259">
        <v>0</v>
      </c>
      <c r="E212" s="25">
        <v>1128574.1200000001</v>
      </c>
    </row>
    <row r="213" spans="1:5" x14ac:dyDescent="0.25">
      <c r="A213" s="16" t="s">
        <v>395</v>
      </c>
      <c r="B213" s="259">
        <v>93535040.25</v>
      </c>
      <c r="C213" s="257">
        <v>0</v>
      </c>
      <c r="D213" s="259">
        <v>0</v>
      </c>
      <c r="E213" s="25">
        <v>93535040.25</v>
      </c>
    </row>
    <row r="214" spans="1:5" x14ac:dyDescent="0.25">
      <c r="A214" s="16" t="s">
        <v>396</v>
      </c>
      <c r="B214" s="259">
        <v>34378854.589999996</v>
      </c>
      <c r="C214" s="257">
        <v>6024795.1400000006</v>
      </c>
      <c r="D214" s="259">
        <v>0</v>
      </c>
      <c r="E214" s="25">
        <v>40403649.729999997</v>
      </c>
    </row>
    <row r="215" spans="1:5" x14ac:dyDescent="0.25">
      <c r="A215" s="16" t="s">
        <v>397</v>
      </c>
      <c r="B215" s="259">
        <v>3112023.51</v>
      </c>
      <c r="C215" s="257">
        <v>33.909999999999854</v>
      </c>
      <c r="D215" s="259">
        <v>0</v>
      </c>
      <c r="E215" s="25">
        <v>3112057.42</v>
      </c>
    </row>
    <row r="216" spans="1:5" x14ac:dyDescent="0.25">
      <c r="A216" s="16" t="s">
        <v>398</v>
      </c>
      <c r="B216" s="259">
        <v>88716101.909999996</v>
      </c>
      <c r="C216" s="257">
        <v>5361830.4600000009</v>
      </c>
      <c r="D216" s="259">
        <v>48553.17</v>
      </c>
      <c r="E216" s="25">
        <v>94029379.200000003</v>
      </c>
    </row>
    <row r="217" spans="1:5" x14ac:dyDescent="0.25">
      <c r="A217" s="16" t="s">
        <v>399</v>
      </c>
      <c r="B217" s="259">
        <v>0</v>
      </c>
      <c r="C217" s="257">
        <v>0</v>
      </c>
      <c r="D217" s="259">
        <v>0</v>
      </c>
      <c r="E217" s="25">
        <v>0</v>
      </c>
    </row>
    <row r="218" spans="1:5" x14ac:dyDescent="0.25">
      <c r="A218" s="16" t="s">
        <v>400</v>
      </c>
      <c r="B218" s="259">
        <v>11932974.77</v>
      </c>
      <c r="C218" s="257">
        <v>-502755.72</v>
      </c>
      <c r="D218" s="259">
        <v>0</v>
      </c>
      <c r="E218" s="25">
        <v>11430219.049999999</v>
      </c>
    </row>
    <row r="219" spans="1:5" x14ac:dyDescent="0.25">
      <c r="A219" s="16" t="s">
        <v>401</v>
      </c>
      <c r="B219" s="259">
        <v>8626589.4200000018</v>
      </c>
      <c r="C219" s="257">
        <v>-3114971.7499999995</v>
      </c>
      <c r="D219" s="259">
        <v>0</v>
      </c>
      <c r="E219" s="25">
        <v>5511617.6700000018</v>
      </c>
    </row>
    <row r="220" spans="1:5" x14ac:dyDescent="0.25">
      <c r="A220" s="16" t="s">
        <v>230</v>
      </c>
      <c r="B220" s="25">
        <v>248844504.12</v>
      </c>
      <c r="C220" s="224">
        <v>7768932.040000001</v>
      </c>
      <c r="D220" s="25">
        <v>48553.17</v>
      </c>
      <c r="E220" s="25">
        <v>256564882.99000001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402</v>
      </c>
      <c r="B222" s="37"/>
      <c r="C222" s="37"/>
      <c r="D222" s="37"/>
      <c r="E222" s="37"/>
    </row>
    <row r="223" spans="1:5" x14ac:dyDescent="0.25">
      <c r="A223" s="21"/>
      <c r="B223" s="18" t="s">
        <v>389</v>
      </c>
      <c r="C223" s="17" t="s">
        <v>390</v>
      </c>
      <c r="D223" s="18" t="s">
        <v>391</v>
      </c>
      <c r="E223" s="18" t="s">
        <v>392</v>
      </c>
    </row>
    <row r="224" spans="1:5" x14ac:dyDescent="0.25">
      <c r="A224" s="16" t="s">
        <v>393</v>
      </c>
      <c r="B224" s="42"/>
      <c r="C224" s="41"/>
      <c r="D224" s="42"/>
      <c r="E224" s="16"/>
    </row>
    <row r="225" spans="1:6" x14ac:dyDescent="0.25">
      <c r="A225" s="16" t="s">
        <v>394</v>
      </c>
      <c r="B225" s="259">
        <v>445118.6</v>
      </c>
      <c r="C225" s="257">
        <v>58927.03</v>
      </c>
      <c r="D225" s="259">
        <v>0</v>
      </c>
      <c r="E225" s="25">
        <v>504045.63</v>
      </c>
    </row>
    <row r="226" spans="1:6" x14ac:dyDescent="0.25">
      <c r="A226" s="16" t="s">
        <v>395</v>
      </c>
      <c r="B226" s="259">
        <v>30900106.050000001</v>
      </c>
      <c r="C226" s="257">
        <v>3340552.02</v>
      </c>
      <c r="D226" s="259">
        <v>0</v>
      </c>
      <c r="E226" s="25">
        <v>34240658.07</v>
      </c>
    </row>
    <row r="227" spans="1:6" x14ac:dyDescent="0.25">
      <c r="A227" s="16" t="s">
        <v>396</v>
      </c>
      <c r="B227" s="259">
        <v>11542060.640000001</v>
      </c>
      <c r="C227" s="257">
        <v>2475771.4900000002</v>
      </c>
      <c r="D227" s="259">
        <v>0</v>
      </c>
      <c r="E227" s="25">
        <v>14017832.130000001</v>
      </c>
    </row>
    <row r="228" spans="1:6" x14ac:dyDescent="0.25">
      <c r="A228" s="16" t="s">
        <v>397</v>
      </c>
      <c r="B228" s="259">
        <v>1783320.14</v>
      </c>
      <c r="C228" s="257">
        <v>288458.44</v>
      </c>
      <c r="D228" s="259">
        <v>0</v>
      </c>
      <c r="E228" s="25">
        <v>2071778.5799999998</v>
      </c>
    </row>
    <row r="229" spans="1:6" x14ac:dyDescent="0.25">
      <c r="A229" s="16" t="s">
        <v>398</v>
      </c>
      <c r="B229" s="259">
        <v>68714117.699999988</v>
      </c>
      <c r="C229" s="257">
        <v>10092151.470000003</v>
      </c>
      <c r="D229" s="259">
        <v>3439382.3600000022</v>
      </c>
      <c r="E229" s="25">
        <v>75366886.809999987</v>
      </c>
    </row>
    <row r="230" spans="1:6" x14ac:dyDescent="0.25">
      <c r="A230" s="16" t="s">
        <v>399</v>
      </c>
      <c r="B230" s="259">
        <v>0</v>
      </c>
      <c r="C230" s="257">
        <v>0</v>
      </c>
      <c r="D230" s="259">
        <v>0</v>
      </c>
      <c r="E230" s="25">
        <v>0</v>
      </c>
    </row>
    <row r="231" spans="1:6" x14ac:dyDescent="0.25">
      <c r="A231" s="16" t="s">
        <v>400</v>
      </c>
      <c r="B231" s="259">
        <v>6326101.8900000006</v>
      </c>
      <c r="C231" s="257">
        <v>691725.83000000007</v>
      </c>
      <c r="D231" s="259">
        <v>0</v>
      </c>
      <c r="E231" s="25">
        <v>7017827.7200000007</v>
      </c>
    </row>
    <row r="232" spans="1:6" x14ac:dyDescent="0.25">
      <c r="A232" s="16" t="s">
        <v>401</v>
      </c>
      <c r="B232" s="259">
        <v>0</v>
      </c>
      <c r="C232" s="257">
        <v>0</v>
      </c>
      <c r="D232" s="259">
        <v>0</v>
      </c>
      <c r="E232" s="25">
        <v>0</v>
      </c>
    </row>
    <row r="233" spans="1:6" x14ac:dyDescent="0.25">
      <c r="A233" s="16" t="s">
        <v>230</v>
      </c>
      <c r="B233" s="25">
        <v>119710825.02</v>
      </c>
      <c r="C233" s="224">
        <v>16947586.280000001</v>
      </c>
      <c r="D233" s="25">
        <v>3439382.3600000022</v>
      </c>
      <c r="E233" s="25">
        <v>133219028.94</v>
      </c>
    </row>
    <row r="234" spans="1:6" x14ac:dyDescent="0.25">
      <c r="A234" s="16"/>
      <c r="B234" s="16"/>
      <c r="C234" s="22"/>
      <c r="D234" s="16"/>
      <c r="E234" s="16"/>
      <c r="F234" s="11">
        <v>123345854.05000001</v>
      </c>
    </row>
    <row r="235" spans="1:6" x14ac:dyDescent="0.25">
      <c r="A235" s="30" t="s">
        <v>403</v>
      </c>
      <c r="B235" s="30"/>
      <c r="C235" s="30"/>
      <c r="D235" s="30"/>
      <c r="E235" s="30"/>
    </row>
    <row r="236" spans="1:6" x14ac:dyDescent="0.25">
      <c r="A236" s="30"/>
      <c r="B236" s="323" t="s">
        <v>404</v>
      </c>
      <c r="C236" s="323"/>
      <c r="D236" s="30"/>
      <c r="E236" s="30"/>
    </row>
    <row r="237" spans="1:6" x14ac:dyDescent="0.25">
      <c r="A237" s="43" t="s">
        <v>404</v>
      </c>
      <c r="B237" s="30"/>
      <c r="C237" s="257">
        <v>13291400.630000001</v>
      </c>
      <c r="D237" s="32">
        <v>13291400.630000001</v>
      </c>
      <c r="E237" s="30"/>
    </row>
    <row r="238" spans="1:6" x14ac:dyDescent="0.25">
      <c r="A238" s="34" t="s">
        <v>405</v>
      </c>
      <c r="B238" s="34"/>
      <c r="C238" s="34"/>
      <c r="D238" s="34"/>
      <c r="E238" s="34"/>
    </row>
    <row r="239" spans="1:6" x14ac:dyDescent="0.25">
      <c r="A239" s="16" t="s">
        <v>406</v>
      </c>
      <c r="B239" s="35" t="s">
        <v>299</v>
      </c>
      <c r="C239" s="257">
        <v>408891971.03999996</v>
      </c>
      <c r="D239" s="16"/>
      <c r="E239" s="16"/>
    </row>
    <row r="240" spans="1:6" x14ac:dyDescent="0.25">
      <c r="A240" s="16" t="s">
        <v>407</v>
      </c>
      <c r="B240" s="35" t="s">
        <v>299</v>
      </c>
      <c r="C240" s="257">
        <v>267258243.18000001</v>
      </c>
      <c r="D240" s="16"/>
      <c r="E240" s="16"/>
    </row>
    <row r="241" spans="1:5" x14ac:dyDescent="0.25">
      <c r="A241" s="16" t="s">
        <v>408</v>
      </c>
      <c r="B241" s="35" t="s">
        <v>299</v>
      </c>
      <c r="C241" s="257">
        <v>0</v>
      </c>
      <c r="D241" s="16"/>
      <c r="E241" s="16"/>
    </row>
    <row r="242" spans="1:5" x14ac:dyDescent="0.25">
      <c r="A242" s="16" t="s">
        <v>409</v>
      </c>
      <c r="B242" s="35" t="s">
        <v>299</v>
      </c>
      <c r="C242" s="257">
        <v>24982201.539999999</v>
      </c>
      <c r="D242" s="16"/>
      <c r="E242" s="16"/>
    </row>
    <row r="243" spans="1:5" x14ac:dyDescent="0.25">
      <c r="A243" s="16" t="s">
        <v>410</v>
      </c>
      <c r="B243" s="35" t="s">
        <v>299</v>
      </c>
      <c r="C243" s="257">
        <v>178747606.33000001</v>
      </c>
      <c r="D243" s="16"/>
      <c r="E243" s="16"/>
    </row>
    <row r="244" spans="1:5" x14ac:dyDescent="0.25">
      <c r="A244" s="16" t="s">
        <v>411</v>
      </c>
      <c r="B244" s="35" t="s">
        <v>299</v>
      </c>
      <c r="C244" s="257">
        <v>13933092.839999998</v>
      </c>
      <c r="D244" s="16"/>
      <c r="E244" s="16"/>
    </row>
    <row r="245" spans="1:5" x14ac:dyDescent="0.25">
      <c r="A245" s="16" t="s">
        <v>412</v>
      </c>
      <c r="B245" s="16"/>
      <c r="C245" s="22"/>
      <c r="D245" s="25">
        <v>893813114.93000007</v>
      </c>
      <c r="E245" s="16"/>
    </row>
    <row r="246" spans="1:5" x14ac:dyDescent="0.25">
      <c r="A246" s="34" t="s">
        <v>413</v>
      </c>
      <c r="B246" s="34"/>
      <c r="C246" s="34"/>
      <c r="D246" s="34"/>
      <c r="E246" s="34"/>
    </row>
    <row r="247" spans="1:5" x14ac:dyDescent="0.25">
      <c r="A247" s="21" t="s">
        <v>414</v>
      </c>
      <c r="B247" s="35" t="s">
        <v>299</v>
      </c>
      <c r="C247" s="257">
        <v>5739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415</v>
      </c>
      <c r="B249" s="35" t="s">
        <v>299</v>
      </c>
      <c r="C249" s="257">
        <v>4967284.57</v>
      </c>
      <c r="D249" s="16"/>
      <c r="E249" s="16"/>
    </row>
    <row r="250" spans="1:5" x14ac:dyDescent="0.25">
      <c r="A250" s="21" t="s">
        <v>416</v>
      </c>
      <c r="B250" s="35" t="s">
        <v>299</v>
      </c>
      <c r="C250" s="257">
        <v>18336221.169999998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417</v>
      </c>
      <c r="B252" s="16"/>
      <c r="C252" s="22"/>
      <c r="D252" s="25">
        <v>23303505.739999998</v>
      </c>
      <c r="E252" s="16"/>
    </row>
    <row r="253" spans="1:5" x14ac:dyDescent="0.25">
      <c r="A253" s="34" t="s">
        <v>418</v>
      </c>
      <c r="B253" s="34"/>
      <c r="C253" s="34"/>
      <c r="D253" s="34"/>
      <c r="E253" s="34"/>
    </row>
    <row r="254" spans="1:5" x14ac:dyDescent="0.25">
      <c r="A254" s="16" t="s">
        <v>419</v>
      </c>
      <c r="B254" s="35" t="s">
        <v>299</v>
      </c>
      <c r="C254" s="257">
        <v>10486693.540000001</v>
      </c>
      <c r="D254" s="16"/>
      <c r="E254" s="16"/>
    </row>
    <row r="255" spans="1:5" x14ac:dyDescent="0.25">
      <c r="A255" s="16" t="s">
        <v>418</v>
      </c>
      <c r="B255" s="35" t="s">
        <v>299</v>
      </c>
      <c r="C255" s="257">
        <v>0</v>
      </c>
      <c r="D255" s="16"/>
      <c r="E255" s="16"/>
    </row>
    <row r="256" spans="1:5" x14ac:dyDescent="0.25">
      <c r="A256" s="16" t="s">
        <v>420</v>
      </c>
      <c r="B256" s="16"/>
      <c r="C256" s="22"/>
      <c r="D256" s="25">
        <v>10486693.540000001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421</v>
      </c>
      <c r="B258" s="16"/>
      <c r="C258" s="22"/>
      <c r="D258" s="25">
        <v>940894714.84000003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422</v>
      </c>
      <c r="B264" s="30"/>
      <c r="C264" s="30"/>
      <c r="D264" s="30"/>
      <c r="E264" s="30"/>
    </row>
    <row r="265" spans="1:5" x14ac:dyDescent="0.25">
      <c r="A265" s="34" t="s">
        <v>423</v>
      </c>
      <c r="B265" s="34"/>
      <c r="C265" s="34"/>
      <c r="D265" s="34"/>
      <c r="E265" s="34"/>
    </row>
    <row r="266" spans="1:5" x14ac:dyDescent="0.25">
      <c r="A266" s="16" t="s">
        <v>424</v>
      </c>
      <c r="B266" s="35" t="s">
        <v>299</v>
      </c>
      <c r="C266" s="257">
        <v>-746802.55</v>
      </c>
      <c r="D266" s="16"/>
      <c r="E266" s="16"/>
    </row>
    <row r="267" spans="1:5" x14ac:dyDescent="0.25">
      <c r="A267" s="16" t="s">
        <v>425</v>
      </c>
      <c r="B267" s="35" t="s">
        <v>299</v>
      </c>
      <c r="C267" s="257">
        <v>0</v>
      </c>
      <c r="D267" s="16"/>
      <c r="E267" s="16"/>
    </row>
    <row r="268" spans="1:5" x14ac:dyDescent="0.25">
      <c r="A268" s="16" t="s">
        <v>426</v>
      </c>
      <c r="B268" s="35" t="s">
        <v>299</v>
      </c>
      <c r="C268" s="257">
        <v>162069192.56</v>
      </c>
      <c r="D268" s="16"/>
      <c r="E268" s="16"/>
    </row>
    <row r="269" spans="1:5" x14ac:dyDescent="0.25">
      <c r="A269" s="16" t="s">
        <v>427</v>
      </c>
      <c r="B269" s="35" t="s">
        <v>299</v>
      </c>
      <c r="C269" s="257">
        <v>136389977.17000002</v>
      </c>
      <c r="D269" s="16"/>
      <c r="E269" s="16"/>
    </row>
    <row r="270" spans="1:5" x14ac:dyDescent="0.25">
      <c r="A270" s="16" t="s">
        <v>428</v>
      </c>
      <c r="B270" s="35" t="s">
        <v>299</v>
      </c>
      <c r="C270" s="257">
        <v>0</v>
      </c>
      <c r="D270" s="16"/>
      <c r="E270" s="16"/>
    </row>
    <row r="271" spans="1:5" x14ac:dyDescent="0.25">
      <c r="A271" s="16" t="s">
        <v>429</v>
      </c>
      <c r="B271" s="35" t="s">
        <v>299</v>
      </c>
      <c r="C271" s="257">
        <v>2026818.9200000002</v>
      </c>
      <c r="D271" s="16"/>
      <c r="E271" s="16"/>
    </row>
    <row r="272" spans="1:5" x14ac:dyDescent="0.25">
      <c r="A272" s="16" t="s">
        <v>430</v>
      </c>
      <c r="B272" s="35" t="s">
        <v>299</v>
      </c>
      <c r="C272" s="257">
        <v>0</v>
      </c>
      <c r="D272" s="16"/>
      <c r="E272" s="16"/>
    </row>
    <row r="273" spans="1:5" x14ac:dyDescent="0.25">
      <c r="A273" s="16" t="s">
        <v>431</v>
      </c>
      <c r="B273" s="35" t="s">
        <v>299</v>
      </c>
      <c r="C273" s="257">
        <v>5792126.4600000009</v>
      </c>
      <c r="D273" s="16"/>
      <c r="E273" s="16"/>
    </row>
    <row r="274" spans="1:5" x14ac:dyDescent="0.25">
      <c r="A274" s="16" t="s">
        <v>432</v>
      </c>
      <c r="B274" s="35" t="s">
        <v>299</v>
      </c>
      <c r="C274" s="257">
        <v>689984.51</v>
      </c>
      <c r="D274" s="16"/>
      <c r="E274" s="16"/>
    </row>
    <row r="275" spans="1:5" x14ac:dyDescent="0.25">
      <c r="A275" s="16" t="s">
        <v>433</v>
      </c>
      <c r="B275" s="35" t="s">
        <v>299</v>
      </c>
      <c r="C275" s="257">
        <v>0</v>
      </c>
      <c r="D275" s="16"/>
      <c r="E275" s="16"/>
    </row>
    <row r="276" spans="1:5" x14ac:dyDescent="0.25">
      <c r="A276" s="16" t="s">
        <v>434</v>
      </c>
      <c r="B276" s="16"/>
      <c r="C276" s="22"/>
      <c r="D276" s="25">
        <v>33441342.729999974</v>
      </c>
      <c r="E276" s="16"/>
    </row>
    <row r="277" spans="1:5" x14ac:dyDescent="0.25">
      <c r="A277" s="34" t="s">
        <v>435</v>
      </c>
      <c r="B277" s="34"/>
      <c r="C277" s="34"/>
      <c r="D277" s="34"/>
      <c r="E277" s="34"/>
    </row>
    <row r="278" spans="1:5" x14ac:dyDescent="0.25">
      <c r="A278" s="16" t="s">
        <v>424</v>
      </c>
      <c r="B278" s="35" t="s">
        <v>299</v>
      </c>
      <c r="C278" s="257">
        <v>0</v>
      </c>
      <c r="D278" s="16"/>
      <c r="E278" s="16"/>
    </row>
    <row r="279" spans="1:5" x14ac:dyDescent="0.25">
      <c r="A279" s="16" t="s">
        <v>425</v>
      </c>
      <c r="B279" s="35" t="s">
        <v>299</v>
      </c>
      <c r="C279" s="257">
        <v>0</v>
      </c>
      <c r="D279" s="16"/>
      <c r="E279" s="16"/>
    </row>
    <row r="280" spans="1:5" x14ac:dyDescent="0.25">
      <c r="A280" s="16" t="s">
        <v>436</v>
      </c>
      <c r="B280" s="35" t="s">
        <v>299</v>
      </c>
      <c r="C280" s="257">
        <v>0</v>
      </c>
      <c r="D280" s="16"/>
      <c r="E280" s="16"/>
    </row>
    <row r="281" spans="1:5" x14ac:dyDescent="0.25">
      <c r="A281" s="16" t="s">
        <v>437</v>
      </c>
      <c r="B281" s="16"/>
      <c r="C281" s="22"/>
      <c r="D281" s="25">
        <v>0</v>
      </c>
      <c r="E281" s="16"/>
    </row>
    <row r="282" spans="1:5" x14ac:dyDescent="0.25">
      <c r="A282" s="34" t="s">
        <v>438</v>
      </c>
      <c r="B282" s="34"/>
      <c r="C282" s="34"/>
      <c r="D282" s="34"/>
      <c r="E282" s="34"/>
    </row>
    <row r="283" spans="1:5" x14ac:dyDescent="0.25">
      <c r="A283" s="16" t="s">
        <v>393</v>
      </c>
      <c r="B283" s="35" t="s">
        <v>299</v>
      </c>
      <c r="C283" s="257">
        <v>7414345.5499999998</v>
      </c>
      <c r="D283" s="16"/>
      <c r="E283" s="16"/>
    </row>
    <row r="284" spans="1:5" x14ac:dyDescent="0.25">
      <c r="A284" s="16" t="s">
        <v>394</v>
      </c>
      <c r="B284" s="35" t="s">
        <v>299</v>
      </c>
      <c r="C284" s="257">
        <v>1128574.1200000001</v>
      </c>
      <c r="D284" s="16"/>
      <c r="E284" s="16"/>
    </row>
    <row r="285" spans="1:5" x14ac:dyDescent="0.25">
      <c r="A285" s="16" t="s">
        <v>395</v>
      </c>
      <c r="B285" s="35" t="s">
        <v>299</v>
      </c>
      <c r="C285" s="257">
        <v>93535040.25</v>
      </c>
      <c r="D285" s="16"/>
      <c r="E285" s="16"/>
    </row>
    <row r="286" spans="1:5" x14ac:dyDescent="0.25">
      <c r="A286" s="16" t="s">
        <v>439</v>
      </c>
      <c r="B286" s="35" t="s">
        <v>299</v>
      </c>
      <c r="C286" s="257">
        <v>40403649.369999997</v>
      </c>
      <c r="D286" s="16"/>
      <c r="E286" s="16"/>
    </row>
    <row r="287" spans="1:5" x14ac:dyDescent="0.25">
      <c r="A287" s="16" t="s">
        <v>440</v>
      </c>
      <c r="B287" s="35" t="s">
        <v>299</v>
      </c>
      <c r="C287" s="257">
        <v>3112057.22</v>
      </c>
      <c r="D287" s="16"/>
      <c r="E287" s="16"/>
    </row>
    <row r="288" spans="1:5" x14ac:dyDescent="0.25">
      <c r="A288" s="16" t="s">
        <v>441</v>
      </c>
      <c r="B288" s="35" t="s">
        <v>299</v>
      </c>
      <c r="C288" s="257">
        <v>94029379.63000001</v>
      </c>
      <c r="D288" s="16"/>
      <c r="E288" s="16"/>
    </row>
    <row r="289" spans="1:5" x14ac:dyDescent="0.25">
      <c r="A289" s="16" t="s">
        <v>400</v>
      </c>
      <c r="B289" s="35" t="s">
        <v>299</v>
      </c>
      <c r="C289" s="257">
        <v>11430219.48</v>
      </c>
      <c r="D289" s="16"/>
      <c r="E289" s="16"/>
    </row>
    <row r="290" spans="1:5" x14ac:dyDescent="0.25">
      <c r="A290" s="16" t="s">
        <v>401</v>
      </c>
      <c r="B290" s="35" t="s">
        <v>299</v>
      </c>
      <c r="C290" s="257">
        <v>5511617.3700000001</v>
      </c>
      <c r="D290" s="16"/>
      <c r="E290" s="16"/>
    </row>
    <row r="291" spans="1:5" x14ac:dyDescent="0.25">
      <c r="A291" s="16" t="s">
        <v>442</v>
      </c>
      <c r="B291" s="16"/>
      <c r="C291" s="22"/>
      <c r="D291" s="25">
        <v>256564882.98999998</v>
      </c>
      <c r="E291" s="16"/>
    </row>
    <row r="292" spans="1:5" x14ac:dyDescent="0.25">
      <c r="A292" s="16" t="s">
        <v>443</v>
      </c>
      <c r="B292" s="35" t="s">
        <v>299</v>
      </c>
      <c r="C292" s="257">
        <v>133219029.54000001</v>
      </c>
      <c r="D292" s="16"/>
      <c r="E292" s="16"/>
    </row>
    <row r="293" spans="1:5" x14ac:dyDescent="0.25">
      <c r="A293" s="16" t="s">
        <v>444</v>
      </c>
      <c r="B293" s="16"/>
      <c r="C293" s="22"/>
      <c r="D293" s="25">
        <v>123345853.44999997</v>
      </c>
      <c r="E293" s="16"/>
    </row>
    <row r="294" spans="1:5" x14ac:dyDescent="0.25">
      <c r="A294" s="34" t="s">
        <v>445</v>
      </c>
      <c r="B294" s="34"/>
      <c r="C294" s="34"/>
      <c r="D294" s="34"/>
      <c r="E294" s="34"/>
    </row>
    <row r="295" spans="1:5" x14ac:dyDescent="0.25">
      <c r="A295" s="16" t="s">
        <v>446</v>
      </c>
      <c r="B295" s="35" t="s">
        <v>299</v>
      </c>
      <c r="C295" s="257">
        <v>0</v>
      </c>
      <c r="D295" s="16"/>
      <c r="E295" s="16"/>
    </row>
    <row r="296" spans="1:5" x14ac:dyDescent="0.25">
      <c r="A296" s="16" t="s">
        <v>447</v>
      </c>
      <c r="B296" s="35" t="s">
        <v>299</v>
      </c>
      <c r="C296" s="257">
        <v>0</v>
      </c>
      <c r="D296" s="16"/>
      <c r="E296" s="16"/>
    </row>
    <row r="297" spans="1:5" x14ac:dyDescent="0.25">
      <c r="A297" s="16" t="s">
        <v>448</v>
      </c>
      <c r="B297" s="35" t="s">
        <v>299</v>
      </c>
      <c r="C297" s="257">
        <v>20604869.299999997</v>
      </c>
      <c r="D297" s="16"/>
      <c r="E297" s="16"/>
    </row>
    <row r="298" spans="1:5" x14ac:dyDescent="0.25">
      <c r="A298" s="16" t="s">
        <v>436</v>
      </c>
      <c r="B298" s="35" t="s">
        <v>299</v>
      </c>
      <c r="C298" s="257">
        <v>36908567.879999995</v>
      </c>
      <c r="D298" s="16"/>
      <c r="E298" s="16"/>
    </row>
    <row r="299" spans="1:5" x14ac:dyDescent="0.25">
      <c r="A299" s="16" t="s">
        <v>449</v>
      </c>
      <c r="B299" s="16"/>
      <c r="C299" s="22"/>
      <c r="D299" s="25">
        <v>57513437.179999992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450</v>
      </c>
      <c r="B301" s="34"/>
      <c r="C301" s="34"/>
      <c r="D301" s="34"/>
      <c r="E301" s="34"/>
    </row>
    <row r="302" spans="1:5" x14ac:dyDescent="0.25">
      <c r="A302" s="16" t="s">
        <v>451</v>
      </c>
      <c r="B302" s="35" t="s">
        <v>299</v>
      </c>
      <c r="C302" s="257">
        <v>1266390.98</v>
      </c>
      <c r="D302" s="16"/>
      <c r="E302" s="16"/>
    </row>
    <row r="303" spans="1:5" x14ac:dyDescent="0.25">
      <c r="A303" s="16" t="s">
        <v>452</v>
      </c>
      <c r="B303" s="35" t="s">
        <v>299</v>
      </c>
      <c r="C303" s="257">
        <v>0</v>
      </c>
      <c r="D303" s="16"/>
      <c r="E303" s="16"/>
    </row>
    <row r="304" spans="1:5" x14ac:dyDescent="0.25">
      <c r="A304" s="16" t="s">
        <v>453</v>
      </c>
      <c r="B304" s="35" t="s">
        <v>299</v>
      </c>
      <c r="C304" s="257">
        <v>0</v>
      </c>
      <c r="D304" s="16"/>
      <c r="E304" s="16"/>
    </row>
    <row r="305" spans="1:6" x14ac:dyDescent="0.25">
      <c r="A305" s="16" t="s">
        <v>454</v>
      </c>
      <c r="B305" s="35" t="s">
        <v>299</v>
      </c>
      <c r="C305" s="257">
        <v>1521134.66</v>
      </c>
      <c r="D305" s="16"/>
      <c r="E305" s="16"/>
    </row>
    <row r="306" spans="1:6" x14ac:dyDescent="0.25">
      <c r="A306" s="16" t="s">
        <v>455</v>
      </c>
      <c r="B306" s="16"/>
      <c r="C306" s="22"/>
      <c r="D306" s="25">
        <v>2787525.6399999997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456</v>
      </c>
      <c r="B308" s="16"/>
      <c r="C308" s="22"/>
      <c r="D308" s="25">
        <v>217088158.99999994</v>
      </c>
      <c r="E308" s="16"/>
    </row>
    <row r="309" spans="1:6" x14ac:dyDescent="0.25">
      <c r="A309" s="16"/>
      <c r="B309" s="16"/>
      <c r="C309" s="22"/>
      <c r="D309" s="16"/>
      <c r="E309" s="16"/>
      <c r="F309" s="11">
        <v>217088158.99999994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457</v>
      </c>
      <c r="B312" s="30"/>
      <c r="C312" s="30"/>
      <c r="D312" s="30"/>
      <c r="E312" s="30"/>
    </row>
    <row r="313" spans="1:6" x14ac:dyDescent="0.25">
      <c r="A313" s="34" t="s">
        <v>458</v>
      </c>
      <c r="B313" s="34"/>
      <c r="C313" s="34"/>
      <c r="D313" s="34"/>
      <c r="E313" s="34"/>
    </row>
    <row r="314" spans="1:6" x14ac:dyDescent="0.25">
      <c r="A314" s="16" t="s">
        <v>459</v>
      </c>
      <c r="B314" s="35" t="s">
        <v>299</v>
      </c>
      <c r="C314" s="257">
        <v>0</v>
      </c>
      <c r="D314" s="16"/>
      <c r="E314" s="16"/>
    </row>
    <row r="315" spans="1:6" x14ac:dyDescent="0.25">
      <c r="A315" s="16" t="s">
        <v>460</v>
      </c>
      <c r="B315" s="35" t="s">
        <v>299</v>
      </c>
      <c r="C315" s="257">
        <v>5088841.5100000007</v>
      </c>
      <c r="D315" s="16"/>
      <c r="E315" s="16"/>
    </row>
    <row r="316" spans="1:6" x14ac:dyDescent="0.25">
      <c r="A316" s="16" t="s">
        <v>461</v>
      </c>
      <c r="B316" s="35" t="s">
        <v>299</v>
      </c>
      <c r="C316" s="257">
        <v>8270018.6500000004</v>
      </c>
      <c r="D316" s="16"/>
      <c r="E316" s="16"/>
    </row>
    <row r="317" spans="1:6" x14ac:dyDescent="0.25">
      <c r="A317" s="16" t="s">
        <v>462</v>
      </c>
      <c r="B317" s="35" t="s">
        <v>299</v>
      </c>
      <c r="C317" s="257">
        <v>47070707.770000003</v>
      </c>
      <c r="D317" s="16"/>
      <c r="E317" s="16"/>
    </row>
    <row r="318" spans="1:6" x14ac:dyDescent="0.25">
      <c r="A318" s="16" t="s">
        <v>463</v>
      </c>
      <c r="B318" s="35" t="s">
        <v>299</v>
      </c>
      <c r="C318" s="257">
        <v>0</v>
      </c>
      <c r="D318" s="16"/>
      <c r="E318" s="16"/>
    </row>
    <row r="319" spans="1:6" x14ac:dyDescent="0.25">
      <c r="A319" s="16" t="s">
        <v>464</v>
      </c>
      <c r="B319" s="35" t="s">
        <v>299</v>
      </c>
      <c r="C319" s="257">
        <v>456925.04</v>
      </c>
      <c r="D319" s="16"/>
      <c r="E319" s="16"/>
    </row>
    <row r="320" spans="1:6" x14ac:dyDescent="0.25">
      <c r="A320" s="16" t="s">
        <v>465</v>
      </c>
      <c r="B320" s="35" t="s">
        <v>299</v>
      </c>
      <c r="C320" s="257">
        <v>0</v>
      </c>
      <c r="D320" s="16"/>
      <c r="E320" s="16"/>
    </row>
    <row r="321" spans="1:5" x14ac:dyDescent="0.25">
      <c r="A321" s="16" t="s">
        <v>466</v>
      </c>
      <c r="B321" s="35" t="s">
        <v>299</v>
      </c>
      <c r="C321" s="257">
        <v>0</v>
      </c>
      <c r="D321" s="16"/>
      <c r="E321" s="16"/>
    </row>
    <row r="322" spans="1:5" x14ac:dyDescent="0.25">
      <c r="A322" s="16" t="s">
        <v>467</v>
      </c>
      <c r="B322" s="35" t="s">
        <v>299</v>
      </c>
      <c r="C322" s="257">
        <v>0</v>
      </c>
      <c r="D322" s="16"/>
      <c r="E322" s="16"/>
    </row>
    <row r="323" spans="1:5" x14ac:dyDescent="0.25">
      <c r="A323" s="16" t="s">
        <v>468</v>
      </c>
      <c r="B323" s="35" t="s">
        <v>299</v>
      </c>
      <c r="C323" s="257">
        <v>5279000.66</v>
      </c>
      <c r="D323" s="16"/>
      <c r="E323" s="16"/>
    </row>
    <row r="324" spans="1:5" x14ac:dyDescent="0.25">
      <c r="A324" s="16" t="s">
        <v>469</v>
      </c>
      <c r="B324" s="16"/>
      <c r="C324" s="22"/>
      <c r="D324" s="25">
        <v>66165493.63000001</v>
      </c>
      <c r="E324" s="16"/>
    </row>
    <row r="325" spans="1:5" x14ac:dyDescent="0.25">
      <c r="A325" s="34" t="s">
        <v>470</v>
      </c>
      <c r="B325" s="34"/>
      <c r="C325" s="34"/>
      <c r="D325" s="34"/>
      <c r="E325" s="34"/>
    </row>
    <row r="326" spans="1:5" x14ac:dyDescent="0.25">
      <c r="A326" s="16" t="s">
        <v>471</v>
      </c>
      <c r="B326" s="35" t="s">
        <v>299</v>
      </c>
      <c r="C326" s="257">
        <v>0</v>
      </c>
      <c r="D326" s="16"/>
      <c r="E326" s="16"/>
    </row>
    <row r="327" spans="1:5" x14ac:dyDescent="0.25">
      <c r="A327" s="16" t="s">
        <v>472</v>
      </c>
      <c r="B327" s="35" t="s">
        <v>299</v>
      </c>
      <c r="C327" s="257">
        <v>0</v>
      </c>
      <c r="D327" s="16"/>
      <c r="E327" s="16"/>
    </row>
    <row r="328" spans="1:5" x14ac:dyDescent="0.25">
      <c r="A328" s="16" t="s">
        <v>473</v>
      </c>
      <c r="B328" s="35" t="s">
        <v>299</v>
      </c>
      <c r="C328" s="257">
        <v>19176766.77</v>
      </c>
      <c r="D328" s="16"/>
      <c r="E328" s="16"/>
    </row>
    <row r="329" spans="1:5" x14ac:dyDescent="0.25">
      <c r="A329" s="16" t="s">
        <v>474</v>
      </c>
      <c r="B329" s="16"/>
      <c r="C329" s="22"/>
      <c r="D329" s="25">
        <v>19176766.77</v>
      </c>
      <c r="E329" s="16"/>
    </row>
    <row r="330" spans="1:5" x14ac:dyDescent="0.25">
      <c r="A330" s="34" t="s">
        <v>475</v>
      </c>
      <c r="B330" s="34"/>
      <c r="C330" s="34"/>
      <c r="D330" s="34"/>
      <c r="E330" s="34"/>
    </row>
    <row r="331" spans="1:5" x14ac:dyDescent="0.25">
      <c r="A331" s="16" t="s">
        <v>476</v>
      </c>
      <c r="B331" s="35" t="s">
        <v>299</v>
      </c>
      <c r="C331" s="257">
        <v>0</v>
      </c>
      <c r="D331" s="16"/>
      <c r="E331" s="16"/>
    </row>
    <row r="332" spans="1:5" x14ac:dyDescent="0.25">
      <c r="A332" s="16" t="s">
        <v>477</v>
      </c>
      <c r="B332" s="35" t="s">
        <v>299</v>
      </c>
      <c r="C332" s="257">
        <v>0</v>
      </c>
      <c r="D332" s="16"/>
      <c r="E332" s="16"/>
    </row>
    <row r="333" spans="1:5" x14ac:dyDescent="0.25">
      <c r="A333" s="16" t="s">
        <v>478</v>
      </c>
      <c r="B333" s="35" t="s">
        <v>299</v>
      </c>
      <c r="C333" s="257">
        <v>0</v>
      </c>
      <c r="D333" s="16"/>
      <c r="E333" s="16"/>
    </row>
    <row r="334" spans="1:5" x14ac:dyDescent="0.25">
      <c r="A334" s="21" t="s">
        <v>479</v>
      </c>
      <c r="B334" s="35" t="s">
        <v>299</v>
      </c>
      <c r="C334" s="257">
        <v>391556.79</v>
      </c>
      <c r="D334" s="16"/>
      <c r="E334" s="16"/>
    </row>
    <row r="335" spans="1:5" x14ac:dyDescent="0.25">
      <c r="A335" s="16" t="s">
        <v>480</v>
      </c>
      <c r="B335" s="35" t="s">
        <v>299</v>
      </c>
      <c r="C335" s="257">
        <v>0</v>
      </c>
      <c r="D335" s="16"/>
      <c r="E335" s="16"/>
    </row>
    <row r="336" spans="1:5" x14ac:dyDescent="0.25">
      <c r="A336" s="21" t="s">
        <v>481</v>
      </c>
      <c r="B336" s="35" t="s">
        <v>299</v>
      </c>
      <c r="C336" s="257">
        <v>85421855.049999997</v>
      </c>
      <c r="D336" s="16"/>
      <c r="E336" s="16"/>
    </row>
    <row r="337" spans="1:5" x14ac:dyDescent="0.25">
      <c r="A337" s="21" t="s">
        <v>482</v>
      </c>
      <c r="B337" s="35" t="s">
        <v>299</v>
      </c>
      <c r="C337" s="281">
        <v>0</v>
      </c>
      <c r="D337" s="16"/>
      <c r="E337" s="16"/>
    </row>
    <row r="338" spans="1:5" x14ac:dyDescent="0.25">
      <c r="A338" s="16" t="s">
        <v>483</v>
      </c>
      <c r="B338" s="35" t="s">
        <v>299</v>
      </c>
      <c r="C338" s="257">
        <v>2041658.88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87855070.719999999</v>
      </c>
      <c r="E339" s="16"/>
    </row>
    <row r="340" spans="1:5" x14ac:dyDescent="0.25">
      <c r="A340" s="16" t="s">
        <v>484</v>
      </c>
      <c r="B340" s="16"/>
      <c r="C340" s="22"/>
      <c r="D340" s="25">
        <v>5279000.66</v>
      </c>
      <c r="E340" s="16"/>
    </row>
    <row r="341" spans="1:5" x14ac:dyDescent="0.25">
      <c r="A341" s="16" t="s">
        <v>485</v>
      </c>
      <c r="B341" s="16"/>
      <c r="C341" s="22"/>
      <c r="D341" s="25">
        <v>82576070.060000002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486</v>
      </c>
      <c r="B343" s="35" t="s">
        <v>299</v>
      </c>
      <c r="C343" s="260">
        <v>49169828.530000001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487</v>
      </c>
      <c r="B345" s="35" t="s">
        <v>299</v>
      </c>
      <c r="C345" s="258">
        <v>0</v>
      </c>
      <c r="D345" s="16"/>
      <c r="E345" s="16"/>
    </row>
    <row r="346" spans="1:5" x14ac:dyDescent="0.25">
      <c r="A346" s="16" t="s">
        <v>488</v>
      </c>
      <c r="B346" s="35" t="s">
        <v>299</v>
      </c>
      <c r="C346" s="258">
        <v>0</v>
      </c>
      <c r="D346" s="16"/>
      <c r="E346" s="16"/>
    </row>
    <row r="347" spans="1:5" x14ac:dyDescent="0.25">
      <c r="A347" s="16" t="s">
        <v>489</v>
      </c>
      <c r="B347" s="35" t="s">
        <v>299</v>
      </c>
      <c r="C347" s="258">
        <v>0</v>
      </c>
      <c r="D347" s="16"/>
      <c r="E347" s="16"/>
    </row>
    <row r="348" spans="1:5" x14ac:dyDescent="0.25">
      <c r="A348" s="16" t="s">
        <v>490</v>
      </c>
      <c r="B348" s="35" t="s">
        <v>299</v>
      </c>
      <c r="C348" s="258">
        <v>0</v>
      </c>
      <c r="D348" s="16"/>
      <c r="E348" s="16"/>
    </row>
    <row r="349" spans="1:5" x14ac:dyDescent="0.25">
      <c r="A349" s="16" t="s">
        <v>491</v>
      </c>
      <c r="B349" s="35" t="s">
        <v>299</v>
      </c>
      <c r="C349" s="258">
        <v>0</v>
      </c>
      <c r="D349" s="16"/>
      <c r="E349" s="16"/>
    </row>
    <row r="350" spans="1:5" x14ac:dyDescent="0.25">
      <c r="A350" s="16" t="s">
        <v>492</v>
      </c>
      <c r="B350" s="16"/>
      <c r="C350" s="22"/>
      <c r="D350" s="25">
        <v>217088158.99000001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493</v>
      </c>
      <c r="B352" s="16"/>
      <c r="C352" s="22"/>
      <c r="D352" s="25">
        <v>217088158.99999994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494</v>
      </c>
      <c r="B356" s="30"/>
      <c r="C356" s="30"/>
      <c r="D356" s="30"/>
      <c r="E356" s="30"/>
    </row>
    <row r="357" spans="1:5" x14ac:dyDescent="0.25">
      <c r="A357" s="34" t="s">
        <v>495</v>
      </c>
      <c r="B357" s="34"/>
      <c r="C357" s="34"/>
      <c r="D357" s="34"/>
      <c r="E357" s="34"/>
    </row>
    <row r="358" spans="1:5" x14ac:dyDescent="0.25">
      <c r="A358" s="16" t="s">
        <v>496</v>
      </c>
      <c r="B358" s="35" t="s">
        <v>299</v>
      </c>
      <c r="C358" s="258">
        <v>435288612.93000001</v>
      </c>
      <c r="D358" s="16"/>
      <c r="E358" s="16"/>
    </row>
    <row r="359" spans="1:5" x14ac:dyDescent="0.25">
      <c r="A359" s="16" t="s">
        <v>497</v>
      </c>
      <c r="B359" s="35" t="s">
        <v>299</v>
      </c>
      <c r="C359" s="258">
        <v>707931473.69999993</v>
      </c>
      <c r="D359" s="16"/>
      <c r="E359" s="16"/>
    </row>
    <row r="360" spans="1:5" x14ac:dyDescent="0.25">
      <c r="A360" s="16" t="s">
        <v>498</v>
      </c>
      <c r="B360" s="16"/>
      <c r="C360" s="22"/>
      <c r="D360" s="25">
        <v>1143220086.6299999</v>
      </c>
      <c r="E360" s="16"/>
    </row>
    <row r="361" spans="1:5" x14ac:dyDescent="0.25">
      <c r="A361" s="34" t="s">
        <v>499</v>
      </c>
      <c r="B361" s="34"/>
      <c r="C361" s="34"/>
      <c r="D361" s="34"/>
      <c r="E361" s="34"/>
    </row>
    <row r="362" spans="1:5" x14ac:dyDescent="0.25">
      <c r="A362" s="16" t="s">
        <v>404</v>
      </c>
      <c r="B362" s="34"/>
      <c r="C362" s="257">
        <v>13291400.630000001</v>
      </c>
      <c r="D362" s="16"/>
      <c r="E362" s="34"/>
    </row>
    <row r="363" spans="1:5" x14ac:dyDescent="0.25">
      <c r="A363" s="16" t="s">
        <v>500</v>
      </c>
      <c r="B363" s="35" t="s">
        <v>299</v>
      </c>
      <c r="C363" s="257">
        <v>893813114.93000007</v>
      </c>
      <c r="D363" s="16"/>
      <c r="E363" s="16"/>
    </row>
    <row r="364" spans="1:5" x14ac:dyDescent="0.25">
      <c r="A364" s="16" t="s">
        <v>501</v>
      </c>
      <c r="B364" s="35" t="s">
        <v>299</v>
      </c>
      <c r="C364" s="257">
        <v>23303505.739999998</v>
      </c>
      <c r="D364" s="16"/>
      <c r="E364" s="16"/>
    </row>
    <row r="365" spans="1:5" x14ac:dyDescent="0.25">
      <c r="A365" s="16" t="s">
        <v>502</v>
      </c>
      <c r="B365" s="35" t="s">
        <v>299</v>
      </c>
      <c r="C365" s="257">
        <v>10486693.540000001</v>
      </c>
      <c r="D365" s="16"/>
      <c r="E365" s="16"/>
    </row>
    <row r="366" spans="1:5" x14ac:dyDescent="0.25">
      <c r="A366" s="16" t="s">
        <v>421</v>
      </c>
      <c r="B366" s="16"/>
      <c r="C366" s="22"/>
      <c r="D366" s="25">
        <v>940894714.84000003</v>
      </c>
      <c r="E366" s="16"/>
    </row>
    <row r="367" spans="1:5" x14ac:dyDescent="0.25">
      <c r="A367" s="16" t="s">
        <v>503</v>
      </c>
      <c r="B367" s="16"/>
      <c r="C367" s="22"/>
      <c r="D367" s="25">
        <v>202325371.78999984</v>
      </c>
      <c r="E367" s="16"/>
    </row>
    <row r="368" spans="1:5" x14ac:dyDescent="0.25">
      <c r="A368" s="45" t="s">
        <v>504</v>
      </c>
      <c r="B368" s="34"/>
      <c r="C368" s="34"/>
      <c r="D368" s="34"/>
      <c r="E368" s="34"/>
    </row>
    <row r="369" spans="1:6" x14ac:dyDescent="0.25">
      <c r="A369" s="25" t="s">
        <v>505</v>
      </c>
      <c r="B369" s="16"/>
      <c r="C369" s="16"/>
      <c r="D369" s="16"/>
      <c r="E369" s="16"/>
    </row>
    <row r="370" spans="1:6" x14ac:dyDescent="0.25">
      <c r="A370" s="46" t="s">
        <v>506</v>
      </c>
      <c r="B370" s="32" t="s">
        <v>299</v>
      </c>
      <c r="C370" s="257">
        <v>6492.56</v>
      </c>
      <c r="D370" s="25">
        <v>0</v>
      </c>
      <c r="E370" s="25"/>
    </row>
    <row r="371" spans="1:6" x14ac:dyDescent="0.25">
      <c r="A371" s="46" t="s">
        <v>507</v>
      </c>
      <c r="B371" s="32" t="s">
        <v>299</v>
      </c>
      <c r="C371" s="257">
        <v>3525002.07</v>
      </c>
      <c r="D371" s="25">
        <v>0</v>
      </c>
      <c r="E371" s="25"/>
    </row>
    <row r="372" spans="1:6" x14ac:dyDescent="0.25">
      <c r="A372" s="46" t="s">
        <v>508</v>
      </c>
      <c r="B372" s="32" t="s">
        <v>299</v>
      </c>
      <c r="C372" s="257">
        <v>2822577.24</v>
      </c>
      <c r="D372" s="25">
        <v>0</v>
      </c>
      <c r="E372" s="25"/>
    </row>
    <row r="373" spans="1:6" x14ac:dyDescent="0.25">
      <c r="A373" s="46" t="s">
        <v>509</v>
      </c>
      <c r="B373" s="32" t="s">
        <v>299</v>
      </c>
      <c r="C373" s="257">
        <v>0</v>
      </c>
      <c r="D373" s="25">
        <v>0</v>
      </c>
      <c r="E373" s="25"/>
    </row>
    <row r="374" spans="1:6" x14ac:dyDescent="0.25">
      <c r="A374" s="46" t="s">
        <v>510</v>
      </c>
      <c r="B374" s="32" t="s">
        <v>299</v>
      </c>
      <c r="C374" s="257">
        <v>857584.2</v>
      </c>
      <c r="D374" s="25">
        <v>0</v>
      </c>
      <c r="E374" s="25"/>
    </row>
    <row r="375" spans="1:6" x14ac:dyDescent="0.25">
      <c r="A375" s="46" t="s">
        <v>511</v>
      </c>
      <c r="B375" s="32" t="s">
        <v>299</v>
      </c>
      <c r="C375" s="257">
        <v>0</v>
      </c>
      <c r="D375" s="25">
        <v>0</v>
      </c>
      <c r="E375" s="25"/>
    </row>
    <row r="376" spans="1:6" x14ac:dyDescent="0.25">
      <c r="A376" s="46" t="s">
        <v>512</v>
      </c>
      <c r="B376" s="32" t="s">
        <v>299</v>
      </c>
      <c r="C376" s="257">
        <v>3203584.37</v>
      </c>
      <c r="D376" s="25">
        <v>0</v>
      </c>
      <c r="E376" s="25"/>
    </row>
    <row r="377" spans="1:6" x14ac:dyDescent="0.25">
      <c r="A377" s="46" t="s">
        <v>513</v>
      </c>
      <c r="B377" s="32" t="s">
        <v>299</v>
      </c>
      <c r="C377" s="257">
        <v>0</v>
      </c>
      <c r="D377" s="25">
        <v>0</v>
      </c>
      <c r="E377" s="25"/>
    </row>
    <row r="378" spans="1:6" x14ac:dyDescent="0.25">
      <c r="A378" s="46" t="s">
        <v>514</v>
      </c>
      <c r="B378" s="32" t="s">
        <v>299</v>
      </c>
      <c r="C378" s="257">
        <v>2935083.38</v>
      </c>
      <c r="D378" s="25">
        <v>0</v>
      </c>
      <c r="E378" s="25"/>
    </row>
    <row r="379" spans="1:6" x14ac:dyDescent="0.25">
      <c r="A379" s="46" t="s">
        <v>515</v>
      </c>
      <c r="B379" s="32" t="s">
        <v>299</v>
      </c>
      <c r="C379" s="257">
        <v>386528.93</v>
      </c>
      <c r="D379" s="25">
        <v>0</v>
      </c>
      <c r="E379" s="25"/>
    </row>
    <row r="380" spans="1:6" x14ac:dyDescent="0.25">
      <c r="A380" s="46" t="s">
        <v>516</v>
      </c>
      <c r="B380" s="32" t="s">
        <v>299</v>
      </c>
      <c r="C380" s="261">
        <v>256001</v>
      </c>
      <c r="D380" s="25">
        <v>0</v>
      </c>
      <c r="E380" s="204"/>
      <c r="F380" s="47"/>
    </row>
    <row r="381" spans="1:6" x14ac:dyDescent="0.25">
      <c r="A381" s="48" t="s">
        <v>517</v>
      </c>
      <c r="B381" s="35"/>
      <c r="C381" s="35"/>
      <c r="D381" s="25">
        <v>13992853.75</v>
      </c>
      <c r="E381" s="25"/>
      <c r="F381" s="47"/>
    </row>
    <row r="382" spans="1:6" x14ac:dyDescent="0.25">
      <c r="A382" s="43" t="s">
        <v>518</v>
      </c>
      <c r="B382" s="35" t="s">
        <v>299</v>
      </c>
      <c r="C382" s="257">
        <v>0</v>
      </c>
      <c r="D382" s="25">
        <v>0</v>
      </c>
      <c r="E382" s="16"/>
    </row>
    <row r="383" spans="1:6" x14ac:dyDescent="0.25">
      <c r="A383" s="16" t="s">
        <v>519</v>
      </c>
      <c r="B383" s="16"/>
      <c r="C383" s="22"/>
      <c r="D383" s="25">
        <v>13992853.75</v>
      </c>
      <c r="E383" s="16"/>
    </row>
    <row r="384" spans="1:6" x14ac:dyDescent="0.25">
      <c r="A384" s="16" t="s">
        <v>520</v>
      </c>
      <c r="B384" s="16"/>
      <c r="C384" s="22"/>
      <c r="D384" s="25">
        <v>216318225.53999984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521</v>
      </c>
      <c r="B388" s="34"/>
      <c r="C388" s="34"/>
      <c r="D388" s="34"/>
      <c r="E388" s="34"/>
    </row>
    <row r="389" spans="1:5" x14ac:dyDescent="0.25">
      <c r="A389" s="16" t="s">
        <v>522</v>
      </c>
      <c r="B389" s="35" t="s">
        <v>299</v>
      </c>
      <c r="C389" s="257">
        <v>96266407.670000002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7">
        <v>22567934.59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7">
        <v>11252942</v>
      </c>
      <c r="D391" s="16"/>
      <c r="E391" s="16"/>
    </row>
    <row r="392" spans="1:5" x14ac:dyDescent="0.25">
      <c r="A392" s="16" t="s">
        <v>523</v>
      </c>
      <c r="B392" s="35" t="s">
        <v>299</v>
      </c>
      <c r="C392" s="257">
        <v>26820636.830000002</v>
      </c>
      <c r="D392" s="16"/>
      <c r="E392" s="16"/>
    </row>
    <row r="393" spans="1:5" x14ac:dyDescent="0.25">
      <c r="A393" s="16" t="s">
        <v>524</v>
      </c>
      <c r="B393" s="35" t="s">
        <v>299</v>
      </c>
      <c r="C393" s="257">
        <v>2260647.5499999998</v>
      </c>
      <c r="D393" s="16"/>
      <c r="E393" s="16"/>
    </row>
    <row r="394" spans="1:5" x14ac:dyDescent="0.25">
      <c r="A394" s="16" t="s">
        <v>525</v>
      </c>
      <c r="B394" s="35" t="s">
        <v>299</v>
      </c>
      <c r="C394" s="257">
        <v>49029710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7">
        <v>16947586.280000001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57">
        <v>6649653.5599999996</v>
      </c>
      <c r="D396" s="16"/>
      <c r="E396" s="16"/>
    </row>
    <row r="397" spans="1:5" x14ac:dyDescent="0.25">
      <c r="A397" s="16" t="s">
        <v>527</v>
      </c>
      <c r="B397" s="35" t="s">
        <v>299</v>
      </c>
      <c r="C397" s="257">
        <v>0</v>
      </c>
      <c r="D397" s="16"/>
      <c r="E397" s="16"/>
    </row>
    <row r="398" spans="1:5" x14ac:dyDescent="0.25">
      <c r="A398" s="16" t="s">
        <v>528</v>
      </c>
      <c r="B398" s="35" t="s">
        <v>299</v>
      </c>
      <c r="C398" s="257">
        <v>0</v>
      </c>
      <c r="D398" s="16"/>
      <c r="E398" s="16"/>
    </row>
    <row r="399" spans="1:5" x14ac:dyDescent="0.25">
      <c r="A399" s="16" t="s">
        <v>529</v>
      </c>
      <c r="B399" s="35" t="s">
        <v>299</v>
      </c>
      <c r="C399" s="257">
        <v>4405368.87</v>
      </c>
      <c r="D399" s="16"/>
      <c r="E399" s="16"/>
    </row>
    <row r="400" spans="1:5" x14ac:dyDescent="0.25">
      <c r="A400" s="25" t="s">
        <v>530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7">
        <v>333977.40000000002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7">
        <v>14796787.25</v>
      </c>
      <c r="D402" s="25">
        <v>0</v>
      </c>
      <c r="E402" s="25"/>
    </row>
    <row r="403" spans="1:9" x14ac:dyDescent="0.25">
      <c r="A403" s="26" t="s">
        <v>531</v>
      </c>
      <c r="B403" s="32" t="s">
        <v>299</v>
      </c>
      <c r="C403" s="257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7">
        <v>1986911.47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7">
        <v>672608.65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7">
        <v>318509.12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7">
        <v>984758.1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7">
        <v>2267984.9700000002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7">
        <v>5742308.6399999997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7">
        <v>231.53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7">
        <v>109864.48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7">
        <v>6810704.9699999997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7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61">
        <v>1245404.7699999809</v>
      </c>
      <c r="D414" s="25">
        <v>0</v>
      </c>
      <c r="E414" s="204" t="s">
        <v>1056</v>
      </c>
      <c r="F414" s="47"/>
      <c r="G414" s="47"/>
      <c r="H414" s="47"/>
      <c r="I414" s="47"/>
    </row>
    <row r="415" spans="1:9" x14ac:dyDescent="0.25">
      <c r="A415" s="49" t="s">
        <v>532</v>
      </c>
      <c r="B415" s="35"/>
      <c r="C415" s="35"/>
      <c r="D415" s="25">
        <v>35270051.349999987</v>
      </c>
      <c r="E415" s="25"/>
      <c r="F415" s="47"/>
      <c r="G415" s="47"/>
      <c r="H415" s="47"/>
      <c r="I415" s="47"/>
    </row>
    <row r="416" spans="1:9" x14ac:dyDescent="0.25">
      <c r="A416" s="25" t="s">
        <v>533</v>
      </c>
      <c r="B416" s="16"/>
      <c r="C416" s="22"/>
      <c r="D416" s="25">
        <v>271470938.69999999</v>
      </c>
      <c r="E416" s="25"/>
    </row>
    <row r="417" spans="1:13" x14ac:dyDescent="0.25">
      <c r="A417" s="25" t="s">
        <v>534</v>
      </c>
      <c r="B417" s="16"/>
      <c r="C417" s="22"/>
      <c r="D417" s="25">
        <v>-55152713.160000145</v>
      </c>
      <c r="E417" s="25"/>
    </row>
    <row r="418" spans="1:13" x14ac:dyDescent="0.25">
      <c r="A418" s="25" t="s">
        <v>535</v>
      </c>
      <c r="B418" s="16"/>
      <c r="C418" s="261">
        <v>802193.2</v>
      </c>
      <c r="D418" s="25">
        <v>0</v>
      </c>
      <c r="E418" s="25"/>
    </row>
    <row r="419" spans="1:13" x14ac:dyDescent="0.25">
      <c r="A419" s="46" t="s">
        <v>536</v>
      </c>
      <c r="B419" s="35" t="s">
        <v>299</v>
      </c>
      <c r="C419" s="257">
        <v>0</v>
      </c>
      <c r="D419" s="25">
        <v>0</v>
      </c>
      <c r="E419" s="25"/>
    </row>
    <row r="420" spans="1:13" x14ac:dyDescent="0.25">
      <c r="A420" s="48" t="s">
        <v>537</v>
      </c>
      <c r="B420" s="16"/>
      <c r="C420" s="16"/>
      <c r="D420" s="25">
        <v>802193.2</v>
      </c>
      <c r="E420" s="25"/>
      <c r="F420" s="11">
        <v>-3603175.67</v>
      </c>
    </row>
    <row r="421" spans="1:13" x14ac:dyDescent="0.25">
      <c r="A421" s="25" t="s">
        <v>538</v>
      </c>
      <c r="B421" s="16"/>
      <c r="C421" s="22"/>
      <c r="D421" s="25">
        <v>-54350519.960000142</v>
      </c>
      <c r="E421" s="25"/>
      <c r="F421" s="50"/>
    </row>
    <row r="422" spans="1:13" x14ac:dyDescent="0.25">
      <c r="A422" s="25" t="s">
        <v>539</v>
      </c>
      <c r="B422" s="35" t="s">
        <v>299</v>
      </c>
      <c r="C422" s="257">
        <v>0</v>
      </c>
      <c r="D422" s="25">
        <v>0</v>
      </c>
      <c r="E422" s="16"/>
    </row>
    <row r="423" spans="1:13" x14ac:dyDescent="0.25">
      <c r="A423" s="16" t="s">
        <v>540</v>
      </c>
      <c r="B423" s="35" t="s">
        <v>299</v>
      </c>
      <c r="C423" s="257">
        <v>0</v>
      </c>
      <c r="D423" s="25">
        <v>0</v>
      </c>
      <c r="E423" s="16"/>
    </row>
    <row r="424" spans="1:13" x14ac:dyDescent="0.25">
      <c r="A424" s="16" t="s">
        <v>541</v>
      </c>
      <c r="B424" s="16"/>
      <c r="C424" s="22"/>
      <c r="D424" s="25">
        <v>-54350519.960000142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542</v>
      </c>
      <c r="D612" s="216">
        <f>CE90-(BE90+CD90)</f>
        <v>219299</v>
      </c>
      <c r="E612" s="218">
        <f>SUM(C624:D647)+SUM(C668:D713)</f>
        <v>228072703.76938054</v>
      </c>
      <c r="F612" s="218">
        <f>CE64-(AX64+BD64+BE64+BG64+BJ64+BN64+BP64+BQ64+CB64+CC64+CD64)</f>
        <v>26606201.459999997</v>
      </c>
      <c r="G612" s="216">
        <f>CE91-(AX91+AY91+BD91+BE91+BG91+BJ91+BN91+BP91+BQ91+CB91+CC91+CD91)</f>
        <v>93708</v>
      </c>
      <c r="H612" s="221">
        <f>CE60-(AX60+AY60+AZ60+BD60+BE60+BG60+BJ60+BN60+BO60+BP60+BQ60+BR60+CB60+CC60+CD60)</f>
        <v>819.32075961538465</v>
      </c>
      <c r="I612" s="216">
        <f>CE92-(AX92+AY92+AZ92+BD92+BE92+BF92+BG92+BJ92+BN92+BO92+BP92+BQ92+BR92+CB92+CC92+CD92)</f>
        <v>70658.17</v>
      </c>
      <c r="J612" s="216">
        <f>CE93-(AX93+AY93+AZ93+BA93+BD93+BE93+BF93+BG93+BJ93+BN93+BO93+BP93+BQ93+BR93+CB93+CC93+CD93)</f>
        <v>606283.7300000001</v>
      </c>
      <c r="K612" s="216">
        <f>CE89-(AW89+AX89+AY89+AZ89+BA89+BB89+BC89+BD89+BE89+BF89+BG89+BH89+BI89+BJ89+BK89+BL89+BM89+BN89+BO89+BP89+BQ89+BR89+BS89+BT89+BU89+BV89+BW89+BX89+CB89+CC89+CD89)</f>
        <v>1143220086.6400001</v>
      </c>
      <c r="L612" s="222">
        <f>CE94-(AW94+AX94+AY94+AZ94+BA94+BB94+BC94+BD94+BE94+BF94+BG94+BH94+BI94+BJ94+BK94+BL94+BM94+BN94+BO94+BP94+BQ94+BR94+BS94+BT94+BU94+BV94+BW94+BX94+BY94+BZ94+CA94+CB94+CC94+CD94)</f>
        <v>231.3217403846154</v>
      </c>
    </row>
    <row r="613" spans="1:14" s="202" customFormat="1" ht="12.6" customHeight="1" x14ac:dyDescent="0.2">
      <c r="A613" s="211"/>
      <c r="C613" s="209" t="s">
        <v>543</v>
      </c>
      <c r="D613" s="217" t="s">
        <v>544</v>
      </c>
      <c r="E613" s="219" t="s">
        <v>545</v>
      </c>
      <c r="F613" s="220" t="s">
        <v>546</v>
      </c>
      <c r="G613" s="217" t="s">
        <v>547</v>
      </c>
      <c r="H613" s="220" t="s">
        <v>548</v>
      </c>
      <c r="I613" s="217" t="s">
        <v>549</v>
      </c>
      <c r="J613" s="217" t="s">
        <v>550</v>
      </c>
      <c r="K613" s="209" t="s">
        <v>551</v>
      </c>
      <c r="L613" s="210" t="s">
        <v>552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7393165.8399999999</v>
      </c>
      <c r="D614" s="216"/>
      <c r="E614" s="218"/>
      <c r="F614" s="218"/>
      <c r="G614" s="216"/>
      <c r="H614" s="218"/>
      <c r="I614" s="216"/>
      <c r="J614" s="216"/>
      <c r="N614" s="212" t="s">
        <v>553</v>
      </c>
    </row>
    <row r="615" spans="1:14" s="202" customFormat="1" ht="12.6" customHeight="1" x14ac:dyDescent="0.2">
      <c r="A615" s="211"/>
      <c r="B615" s="210" t="s">
        <v>554</v>
      </c>
      <c r="C615" s="216">
        <f>CD69-CD84</f>
        <v>9929543.3500000015</v>
      </c>
      <c r="D615" s="216">
        <f>SUM(C614:C615)</f>
        <v>17322709.190000001</v>
      </c>
      <c r="E615" s="218"/>
      <c r="F615" s="218"/>
      <c r="G615" s="216"/>
      <c r="H615" s="218"/>
      <c r="I615" s="216"/>
      <c r="J615" s="216"/>
      <c r="N615" s="212" t="s">
        <v>555</v>
      </c>
    </row>
    <row r="616" spans="1:14" s="202" customFormat="1" ht="12.6" customHeight="1" x14ac:dyDescent="0.2">
      <c r="A616" s="211">
        <v>8310</v>
      </c>
      <c r="B616" s="215" t="s">
        <v>556</v>
      </c>
      <c r="C616" s="216">
        <f>AX85</f>
        <v>47768.480000000003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557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261244.82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558</v>
      </c>
    </row>
    <row r="618" spans="1:14" s="202" customFormat="1" ht="12.6" customHeight="1" x14ac:dyDescent="0.2">
      <c r="A618" s="211">
        <v>8470</v>
      </c>
      <c r="B618" s="215" t="s">
        <v>559</v>
      </c>
      <c r="C618" s="216">
        <f>BG85</f>
        <v>370948.73</v>
      </c>
      <c r="D618" s="216">
        <f>(D615/D612)*BG90</f>
        <v>0</v>
      </c>
      <c r="E618" s="218"/>
      <c r="F618" s="218"/>
      <c r="G618" s="216"/>
      <c r="H618" s="218"/>
      <c r="I618" s="216"/>
      <c r="J618" s="216"/>
      <c r="N618" s="212" t="s">
        <v>560</v>
      </c>
    </row>
    <row r="619" spans="1:14" s="202" customFormat="1" ht="12.6" customHeight="1" x14ac:dyDescent="0.2">
      <c r="A619" s="211">
        <v>8610</v>
      </c>
      <c r="B619" s="215" t="s">
        <v>561</v>
      </c>
      <c r="C619" s="216">
        <f>BN85</f>
        <v>3890546.35</v>
      </c>
      <c r="D619" s="216">
        <f>(D615/D612)*BN90</f>
        <v>1686226.9006193827</v>
      </c>
      <c r="E619" s="218"/>
      <c r="F619" s="218"/>
      <c r="G619" s="216"/>
      <c r="H619" s="218"/>
      <c r="I619" s="216"/>
      <c r="J619" s="216"/>
      <c r="N619" s="212" t="s">
        <v>562</v>
      </c>
    </row>
    <row r="620" spans="1:14" s="202" customFormat="1" ht="12.6" customHeight="1" x14ac:dyDescent="0.2">
      <c r="A620" s="211">
        <v>8790</v>
      </c>
      <c r="B620" s="215" t="s">
        <v>563</v>
      </c>
      <c r="C620" s="216">
        <f>CC85</f>
        <v>16963923.939999994</v>
      </c>
      <c r="D620" s="216">
        <f>(D615/D612)*CC90</f>
        <v>0</v>
      </c>
      <c r="E620" s="218"/>
      <c r="F620" s="218"/>
      <c r="G620" s="216"/>
      <c r="H620" s="218"/>
      <c r="I620" s="216"/>
      <c r="J620" s="216"/>
      <c r="N620" s="212" t="s">
        <v>564</v>
      </c>
    </row>
    <row r="621" spans="1:14" s="202" customFormat="1" ht="12.6" customHeight="1" x14ac:dyDescent="0.2">
      <c r="A621" s="211">
        <v>8630</v>
      </c>
      <c r="B621" s="215" t="s">
        <v>565</v>
      </c>
      <c r="C621" s="216">
        <f>BP85</f>
        <v>1598943.86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566</v>
      </c>
    </row>
    <row r="622" spans="1:14" s="202" customFormat="1" ht="12.6" customHeight="1" x14ac:dyDescent="0.2">
      <c r="A622" s="211">
        <v>8770</v>
      </c>
      <c r="B622" s="210" t="s">
        <v>567</v>
      </c>
      <c r="C622" s="216">
        <f>CB85</f>
        <v>180411.45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568</v>
      </c>
    </row>
    <row r="623" spans="1:14" s="202" customFormat="1" ht="12.6" customHeight="1" x14ac:dyDescent="0.2">
      <c r="A623" s="211">
        <v>8640</v>
      </c>
      <c r="B623" s="215" t="s">
        <v>569</v>
      </c>
      <c r="C623" s="216">
        <f>BQ85</f>
        <v>0</v>
      </c>
      <c r="D623" s="216">
        <f>(D615/D612)*BQ90</f>
        <v>0</v>
      </c>
      <c r="E623" s="218">
        <f>SUM(C616:D623)</f>
        <v>25000014.530619375</v>
      </c>
      <c r="F623" s="218"/>
      <c r="G623" s="216"/>
      <c r="H623" s="218"/>
      <c r="I623" s="216"/>
      <c r="J623" s="216"/>
      <c r="N623" s="212" t="s">
        <v>570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258458.47</v>
      </c>
      <c r="D624" s="216">
        <f>(D615/D612)*BD90</f>
        <v>0</v>
      </c>
      <c r="E624" s="218">
        <f>(E623/E612)*SUM(C624:D624)</f>
        <v>28330.726995262303</v>
      </c>
      <c r="F624" s="218">
        <f>SUM(C624:E624)</f>
        <v>286789.19699526229</v>
      </c>
      <c r="G624" s="216"/>
      <c r="H624" s="218"/>
      <c r="I624" s="216"/>
      <c r="J624" s="216"/>
      <c r="N624" s="212" t="s">
        <v>571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2975934.1799999992</v>
      </c>
      <c r="D625" s="216">
        <f>(D615/D612)*AY90</f>
        <v>452304.08174200525</v>
      </c>
      <c r="E625" s="218">
        <f>(E623/E612)*SUM(C625:D625)</f>
        <v>375783.70818385377</v>
      </c>
      <c r="F625" s="218">
        <f>(F624/F612)*AY64</f>
        <v>7701.6759163533598</v>
      </c>
      <c r="G625" s="216">
        <f>SUM(C625:F625)</f>
        <v>3811723.6458422118</v>
      </c>
      <c r="H625" s="218"/>
      <c r="I625" s="216"/>
      <c r="J625" s="216"/>
      <c r="N625" s="212" t="s">
        <v>572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2981603.4699999997</v>
      </c>
      <c r="D626" s="216">
        <f>(D615/D612)*BR90</f>
        <v>247084.7306477458</v>
      </c>
      <c r="E626" s="218">
        <f>(E623/E612)*SUM(C626:D626)</f>
        <v>353910.18125804106</v>
      </c>
      <c r="F626" s="218">
        <f>(F624/F612)*BR64</f>
        <v>4.0137895462333253</v>
      </c>
      <c r="G626" s="216">
        <f>(G625/G612)*BR91</f>
        <v>0</v>
      </c>
      <c r="H626" s="218"/>
      <c r="I626" s="216"/>
      <c r="J626" s="216"/>
      <c r="N626" s="212" t="s">
        <v>573</v>
      </c>
    </row>
    <row r="627" spans="1:14" s="202" customFormat="1" ht="12.6" customHeight="1" x14ac:dyDescent="0.2">
      <c r="A627" s="211">
        <v>8620</v>
      </c>
      <c r="B627" s="210" t="s">
        <v>574</v>
      </c>
      <c r="C627" s="216">
        <f>BO85</f>
        <v>270216.94999999995</v>
      </c>
      <c r="D627" s="216">
        <f>(D615/D612)*BO90</f>
        <v>0</v>
      </c>
      <c r="E627" s="218">
        <f>(E623/E612)*SUM(C627:D627)</f>
        <v>29619.623763703479</v>
      </c>
      <c r="F627" s="218">
        <f>(F624/F612)*BO64</f>
        <v>0</v>
      </c>
      <c r="G627" s="216">
        <f>(G625/G612)*BO91</f>
        <v>0</v>
      </c>
      <c r="H627" s="218"/>
      <c r="I627" s="216"/>
      <c r="J627" s="216"/>
      <c r="N627" s="212" t="s">
        <v>575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2237.2134771985493</v>
      </c>
      <c r="H628" s="218">
        <f>SUM(C626:G628)</f>
        <v>3884676.1829362344</v>
      </c>
      <c r="I628" s="216"/>
      <c r="J628" s="216"/>
      <c r="N628" s="212" t="s">
        <v>576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3701091.8899999997</v>
      </c>
      <c r="D629" s="216">
        <f>(D615/D612)*BF90</f>
        <v>327260.88205678097</v>
      </c>
      <c r="E629" s="218">
        <f>(E623/E612)*SUM(C629:D629)</f>
        <v>441564.80004601425</v>
      </c>
      <c r="F629" s="218">
        <f>(F624/F612)*BF64</f>
        <v>1172.9687430159786</v>
      </c>
      <c r="G629" s="216">
        <f>(G625/G612)*BF91</f>
        <v>0</v>
      </c>
      <c r="H629" s="218">
        <f>(H628/H612)*BF60</f>
        <v>161064.53173110922</v>
      </c>
      <c r="I629" s="216">
        <f>SUM(C629:H629)</f>
        <v>4632155.0725769205</v>
      </c>
      <c r="J629" s="216"/>
      <c r="N629" s="212" t="s">
        <v>577</v>
      </c>
    </row>
    <row r="630" spans="1:14" s="202" customFormat="1" ht="12.6" customHeight="1" x14ac:dyDescent="0.2">
      <c r="A630" s="211">
        <v>8350</v>
      </c>
      <c r="B630" s="215" t="s">
        <v>578</v>
      </c>
      <c r="C630" s="216">
        <f>BA85</f>
        <v>18074.22</v>
      </c>
      <c r="D630" s="216">
        <f>(D615/D612)*BA90</f>
        <v>0</v>
      </c>
      <c r="E630" s="218">
        <f>(E623/E612)*SUM(C630:D630)</f>
        <v>1981.1917654403428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0</v>
      </c>
      <c r="J630" s="216">
        <f>SUM(C630:I630)</f>
        <v>20055.411765440345</v>
      </c>
      <c r="N630" s="212" t="s">
        <v>579</v>
      </c>
    </row>
    <row r="631" spans="1:14" s="202" customFormat="1" ht="12.6" customHeight="1" x14ac:dyDescent="0.2">
      <c r="A631" s="211">
        <v>8200</v>
      </c>
      <c r="B631" s="215" t="s">
        <v>580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581</v>
      </c>
    </row>
    <row r="632" spans="1:14" s="202" customFormat="1" ht="12.6" customHeight="1" x14ac:dyDescent="0.2">
      <c r="A632" s="211">
        <v>8360</v>
      </c>
      <c r="B632" s="215" t="s">
        <v>582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0</v>
      </c>
      <c r="J632" s="216">
        <f>(J630/J612)*BB93</f>
        <v>0</v>
      </c>
      <c r="N632" s="212" t="s">
        <v>583</v>
      </c>
    </row>
    <row r="633" spans="1:14" s="202" customFormat="1" ht="12.6" customHeight="1" x14ac:dyDescent="0.2">
      <c r="A633" s="211">
        <v>8370</v>
      </c>
      <c r="B633" s="215" t="s">
        <v>584</v>
      </c>
      <c r="C633" s="216">
        <f>BC85</f>
        <v>43057.11</v>
      </c>
      <c r="D633" s="216">
        <f>(D615/D612)*BC90</f>
        <v>0</v>
      </c>
      <c r="E633" s="218">
        <f>(E623/E612)*SUM(C633:D633)</f>
        <v>4719.6720951531534</v>
      </c>
      <c r="F633" s="218">
        <f>(F624/F612)*BC64</f>
        <v>0</v>
      </c>
      <c r="G633" s="216">
        <f>(G625/G612)*BC91</f>
        <v>0</v>
      </c>
      <c r="H633" s="218">
        <f>(H628/H612)*BC60</f>
        <v>0</v>
      </c>
      <c r="I633" s="216">
        <f>(I629/I612)*BC92</f>
        <v>0</v>
      </c>
      <c r="J633" s="216">
        <f>(J630/J612)*BC93</f>
        <v>0</v>
      </c>
      <c r="N633" s="212" t="s">
        <v>585</v>
      </c>
    </row>
    <row r="634" spans="1:14" s="202" customFormat="1" ht="12.6" customHeight="1" x14ac:dyDescent="0.2">
      <c r="A634" s="211">
        <v>8490</v>
      </c>
      <c r="B634" s="215" t="s">
        <v>586</v>
      </c>
      <c r="C634" s="216">
        <f>BI85</f>
        <v>-29235.379999999997</v>
      </c>
      <c r="D634" s="216">
        <f>(D615/D612)*BI90</f>
        <v>0</v>
      </c>
      <c r="E634" s="218">
        <f>(E623/E612)*SUM(C634:D634)</f>
        <v>-3204.6137601246019</v>
      </c>
      <c r="F634" s="218">
        <f>(F624/F612)*BI64</f>
        <v>127.20534123913794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1.2900907943747284</v>
      </c>
      <c r="N634" s="212" t="s">
        <v>587</v>
      </c>
    </row>
    <row r="635" spans="1:14" s="202" customFormat="1" ht="12.6" customHeight="1" x14ac:dyDescent="0.2">
      <c r="A635" s="211">
        <v>8530</v>
      </c>
      <c r="B635" s="215" t="s">
        <v>588</v>
      </c>
      <c r="C635" s="216">
        <f>BK85</f>
        <v>10957768.040000001</v>
      </c>
      <c r="D635" s="216">
        <f>(D615/D612)*BK90</f>
        <v>0</v>
      </c>
      <c r="E635" s="218">
        <f>(E623/E612)*SUM(C635:D635)</f>
        <v>1201127.3409559785</v>
      </c>
      <c r="F635" s="218">
        <f>(F624/F612)*BK64</f>
        <v>0</v>
      </c>
      <c r="G635" s="216">
        <f>(G625/G612)*BK91</f>
        <v>0</v>
      </c>
      <c r="H635" s="218">
        <f>(H628/H612)*BK60</f>
        <v>0</v>
      </c>
      <c r="I635" s="216">
        <f>(I629/I612)*BK92</f>
        <v>0</v>
      </c>
      <c r="J635" s="216">
        <f>(J630/J612)*BK93</f>
        <v>0</v>
      </c>
      <c r="N635" s="212" t="s">
        <v>589</v>
      </c>
    </row>
    <row r="636" spans="1:14" s="202" customFormat="1" ht="12.6" customHeight="1" x14ac:dyDescent="0.2">
      <c r="A636" s="211">
        <v>8480</v>
      </c>
      <c r="B636" s="215" t="s">
        <v>590</v>
      </c>
      <c r="C636" s="216">
        <f>BH85</f>
        <v>244131.07</v>
      </c>
      <c r="D636" s="216">
        <f>(D615/D612)*BH90</f>
        <v>0</v>
      </c>
      <c r="E636" s="218">
        <f>(E623/E612)*SUM(C636:D636)</f>
        <v>26760.240030946836</v>
      </c>
      <c r="F636" s="218">
        <f>(F624/F612)*BH64</f>
        <v>0</v>
      </c>
      <c r="G636" s="216">
        <f>(G625/G612)*BH91</f>
        <v>0</v>
      </c>
      <c r="H636" s="218">
        <f>(H628/H612)*BH60</f>
        <v>0</v>
      </c>
      <c r="I636" s="216">
        <f>(I629/I612)*BH92</f>
        <v>0</v>
      </c>
      <c r="J636" s="216">
        <f>(J630/J612)*BH93</f>
        <v>0</v>
      </c>
      <c r="N636" s="212" t="s">
        <v>591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289886.45</v>
      </c>
      <c r="D637" s="216">
        <f>(D615/D612)*BL90</f>
        <v>0</v>
      </c>
      <c r="E637" s="218">
        <f>(E623/E612)*SUM(C637:D637)</f>
        <v>31775.680923034779</v>
      </c>
      <c r="F637" s="218">
        <f>(F624/F612)*BL64</f>
        <v>285.23279628437427</v>
      </c>
      <c r="G637" s="216">
        <f>(G625/G612)*BL91</f>
        <v>0</v>
      </c>
      <c r="H637" s="218">
        <f>(H628/H612)*BL60</f>
        <v>8753.2383282422888</v>
      </c>
      <c r="I637" s="216">
        <f>(I629/I612)*BL92</f>
        <v>0</v>
      </c>
      <c r="J637" s="216">
        <f>(J630/J612)*BL93</f>
        <v>0</v>
      </c>
      <c r="N637" s="212" t="s">
        <v>592</v>
      </c>
    </row>
    <row r="638" spans="1:14" s="202" customFormat="1" ht="12.6" customHeight="1" x14ac:dyDescent="0.2">
      <c r="A638" s="211">
        <v>8590</v>
      </c>
      <c r="B638" s="215" t="s">
        <v>593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594</v>
      </c>
    </row>
    <row r="639" spans="1:14" s="202" customFormat="1" ht="12.6" customHeight="1" x14ac:dyDescent="0.2">
      <c r="A639" s="211">
        <v>8660</v>
      </c>
      <c r="B639" s="215" t="s">
        <v>595</v>
      </c>
      <c r="C639" s="216">
        <f>BS85</f>
        <v>46491.55</v>
      </c>
      <c r="D639" s="216">
        <f>(D615/D612)*BS90</f>
        <v>0</v>
      </c>
      <c r="E639" s="218">
        <f>(E623/E612)*SUM(C639:D639)</f>
        <v>5096.1356021204774</v>
      </c>
      <c r="F639" s="218">
        <f>(F624/F612)*BS64</f>
        <v>0</v>
      </c>
      <c r="G639" s="216">
        <f>(G625/G612)*BS91</f>
        <v>0</v>
      </c>
      <c r="H639" s="218">
        <f>(H628/H612)*BS60</f>
        <v>0</v>
      </c>
      <c r="I639" s="216">
        <f>(I629/I612)*BS92</f>
        <v>0</v>
      </c>
      <c r="J639" s="216">
        <f>(J630/J612)*BS93</f>
        <v>0</v>
      </c>
      <c r="N639" s="212" t="s">
        <v>596</v>
      </c>
    </row>
    <row r="640" spans="1:14" s="202" customFormat="1" ht="12.6" customHeight="1" x14ac:dyDescent="0.2">
      <c r="A640" s="211">
        <v>8670</v>
      </c>
      <c r="B640" s="215" t="s">
        <v>597</v>
      </c>
      <c r="C640" s="216">
        <f>BT85</f>
        <v>96352.040000000008</v>
      </c>
      <c r="D640" s="216">
        <f>(D615/D612)*BT90</f>
        <v>0</v>
      </c>
      <c r="E640" s="218">
        <f>(E623/E612)*SUM(C640:D640)</f>
        <v>10561.554978935663</v>
      </c>
      <c r="F640" s="218">
        <f>(F624/F612)*BT64</f>
        <v>4.3978465903891199E-2</v>
      </c>
      <c r="G640" s="216">
        <f>(G625/G612)*BT91</f>
        <v>0</v>
      </c>
      <c r="H640" s="218">
        <f>(H628/H612)*BT60</f>
        <v>0</v>
      </c>
      <c r="I640" s="216">
        <f>(I629/I612)*BT92</f>
        <v>0</v>
      </c>
      <c r="J640" s="216">
        <f>(J630/J612)*BT93</f>
        <v>0</v>
      </c>
      <c r="N640" s="212" t="s">
        <v>598</v>
      </c>
    </row>
    <row r="641" spans="1:14" s="202" customFormat="1" ht="12.6" customHeight="1" x14ac:dyDescent="0.2">
      <c r="A641" s="211">
        <v>8680</v>
      </c>
      <c r="B641" s="215" t="s">
        <v>599</v>
      </c>
      <c r="C641" s="216">
        <f>BU85</f>
        <v>22480.83</v>
      </c>
      <c r="D641" s="216">
        <f>(D615/D612)*BU90</f>
        <v>0</v>
      </c>
      <c r="E641" s="218">
        <f>(E623/E612)*SUM(C641:D641)</f>
        <v>2464.2189414682471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600</v>
      </c>
    </row>
    <row r="642" spans="1:14" s="202" customFormat="1" ht="12.6" customHeight="1" x14ac:dyDescent="0.2">
      <c r="A642" s="211">
        <v>8690</v>
      </c>
      <c r="B642" s="215" t="s">
        <v>601</v>
      </c>
      <c r="C642" s="216">
        <f>BV85</f>
        <v>81987</v>
      </c>
      <c r="D642" s="216">
        <f>(D615/D612)*BV90</f>
        <v>199452.98749538304</v>
      </c>
      <c r="E642" s="218">
        <f>(E623/E612)*SUM(C642:D642)</f>
        <v>30849.828412594616</v>
      </c>
      <c r="F642" s="218">
        <f>(F624/F612)*BV64</f>
        <v>0</v>
      </c>
      <c r="G642" s="216">
        <f>(G625/G612)*BV91</f>
        <v>0</v>
      </c>
      <c r="H642" s="218">
        <f>(H628/H612)*BV60</f>
        <v>0</v>
      </c>
      <c r="I642" s="216">
        <f>(I629/I612)*BV92</f>
        <v>63238.039297433024</v>
      </c>
      <c r="J642" s="216">
        <f>(J630/J612)*BV93</f>
        <v>0</v>
      </c>
      <c r="N642" s="212" t="s">
        <v>602</v>
      </c>
    </row>
    <row r="643" spans="1:14" s="202" customFormat="1" ht="12.6" customHeight="1" x14ac:dyDescent="0.2">
      <c r="A643" s="211">
        <v>8700</v>
      </c>
      <c r="B643" s="215" t="s">
        <v>603</v>
      </c>
      <c r="C643" s="216">
        <f>BW85</f>
        <v>638453.08000000007</v>
      </c>
      <c r="D643" s="216">
        <f>(D615/D612)*BW90</f>
        <v>0</v>
      </c>
      <c r="E643" s="218">
        <f>(E623/E612)*SUM(C643:D643)</f>
        <v>69983.544779029166</v>
      </c>
      <c r="F643" s="218">
        <f>(F624/F612)*BW64</f>
        <v>1286.5411909863408</v>
      </c>
      <c r="G643" s="216">
        <f>(G625/G612)*BW91</f>
        <v>0</v>
      </c>
      <c r="H643" s="218">
        <f>(H628/H612)*BW60</f>
        <v>0</v>
      </c>
      <c r="I643" s="216">
        <f>(I629/I612)*BW92</f>
        <v>0</v>
      </c>
      <c r="J643" s="216">
        <f>(J630/J612)*BW93</f>
        <v>0</v>
      </c>
      <c r="N643" s="212" t="s">
        <v>604</v>
      </c>
    </row>
    <row r="644" spans="1:14" s="202" customFormat="1" ht="12.6" customHeight="1" x14ac:dyDescent="0.2">
      <c r="A644" s="211">
        <v>8710</v>
      </c>
      <c r="B644" s="215" t="s">
        <v>605</v>
      </c>
      <c r="C644" s="216">
        <f>BX85</f>
        <v>2192444.04</v>
      </c>
      <c r="D644" s="216">
        <f>(D615/D612)*BX90</f>
        <v>0</v>
      </c>
      <c r="E644" s="218">
        <f>(E623/E612)*SUM(C644:D644)</f>
        <v>240323.07221206542</v>
      </c>
      <c r="F644" s="218">
        <f>(F624/F612)*BX64</f>
        <v>3.1785220651322148</v>
      </c>
      <c r="G644" s="216">
        <f>(G625/G612)*BX91</f>
        <v>0</v>
      </c>
      <c r="H644" s="218">
        <f>(H628/H612)*BX60</f>
        <v>23097.197330602707</v>
      </c>
      <c r="I644" s="216">
        <f>(I629/I612)*BX92</f>
        <v>0</v>
      </c>
      <c r="J644" s="216">
        <f>(J630/J612)*BX93</f>
        <v>0</v>
      </c>
      <c r="K644" s="218">
        <f>SUM(C631:J644)</f>
        <v>16500517.459542699</v>
      </c>
      <c r="L644" s="218"/>
      <c r="N644" s="212" t="s">
        <v>606</v>
      </c>
    </row>
    <row r="645" spans="1:14" s="202" customFormat="1" ht="12.6" customHeight="1" x14ac:dyDescent="0.2">
      <c r="A645" s="211">
        <v>8720</v>
      </c>
      <c r="B645" s="215" t="s">
        <v>607</v>
      </c>
      <c r="C645" s="216">
        <f>BY85</f>
        <v>2681741.9900000002</v>
      </c>
      <c r="D645" s="216">
        <f>(D615/D612)*BY90</f>
        <v>54346.002137355848</v>
      </c>
      <c r="E645" s="218">
        <f>(E623/E612)*SUM(C645:D645)</f>
        <v>299914.18714294344</v>
      </c>
      <c r="F645" s="218">
        <f>(F624/F612)*BY64</f>
        <v>10.564856320191392</v>
      </c>
      <c r="G645" s="216">
        <f>(G625/G612)*BY91</f>
        <v>0</v>
      </c>
      <c r="H645" s="218">
        <f>(H628/H612)*BY60</f>
        <v>71522.391251587018</v>
      </c>
      <c r="I645" s="216">
        <f>(I629/I612)*BY92</f>
        <v>17230.800410548087</v>
      </c>
      <c r="J645" s="216">
        <f>(J630/J612)*BY93</f>
        <v>0</v>
      </c>
      <c r="K645" s="218">
        <v>0</v>
      </c>
      <c r="L645" s="218"/>
      <c r="N645" s="212" t="s">
        <v>608</v>
      </c>
    </row>
    <row r="646" spans="1:14" s="202" customFormat="1" ht="12.6" customHeight="1" x14ac:dyDescent="0.2">
      <c r="A646" s="211">
        <v>8730</v>
      </c>
      <c r="B646" s="215" t="s">
        <v>609</v>
      </c>
      <c r="C646" s="216">
        <f>BZ85</f>
        <v>644677.18000000005</v>
      </c>
      <c r="D646" s="216">
        <f>(D615/D612)*BZ90</f>
        <v>0</v>
      </c>
      <c r="E646" s="218">
        <f>(E623/E612)*SUM(C646:D646)</f>
        <v>70665.794727700646</v>
      </c>
      <c r="F646" s="218">
        <f>(F624/F612)*BZ64</f>
        <v>0</v>
      </c>
      <c r="G646" s="216">
        <f>(G625/G612)*BZ91</f>
        <v>0</v>
      </c>
      <c r="H646" s="218">
        <f>(H628/H612)*BZ60</f>
        <v>23753.302692065721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610</v>
      </c>
    </row>
    <row r="647" spans="1:14" s="202" customFormat="1" ht="12.6" customHeight="1" x14ac:dyDescent="0.2">
      <c r="A647" s="211">
        <v>8740</v>
      </c>
      <c r="B647" s="215" t="s">
        <v>611</v>
      </c>
      <c r="C647" s="216">
        <f>CA85</f>
        <v>1028092.4500000001</v>
      </c>
      <c r="D647" s="216">
        <f>(D615/D612)*CA90</f>
        <v>0</v>
      </c>
      <c r="E647" s="218">
        <f>(E623/E612)*SUM(C647:D647)</f>
        <v>112693.56553430176</v>
      </c>
      <c r="F647" s="218">
        <f>(F624/F612)*CA64</f>
        <v>3.0962780222776343</v>
      </c>
      <c r="G647" s="216">
        <f>(G625/G612)*CA91</f>
        <v>0</v>
      </c>
      <c r="H647" s="218">
        <f>(H628/H612)*CA60</f>
        <v>22351.257301817805</v>
      </c>
      <c r="I647" s="216">
        <f>(I629/I612)*CA92</f>
        <v>0</v>
      </c>
      <c r="J647" s="216">
        <f>(J630/J612)*CA93</f>
        <v>0</v>
      </c>
      <c r="K647" s="218">
        <v>0</v>
      </c>
      <c r="L647" s="218">
        <f>SUM(C645:K647)</f>
        <v>5027002.5823326632</v>
      </c>
      <c r="N647" s="212" t="s">
        <v>612</v>
      </c>
    </row>
    <row r="648" spans="1:14" s="202" customFormat="1" ht="12.6" customHeight="1" x14ac:dyDescent="0.2">
      <c r="A648" s="211"/>
      <c r="B648" s="211"/>
      <c r="C648" s="202">
        <f>SUM(C614:C647)</f>
        <v>69780203.450000003</v>
      </c>
      <c r="L648" s="214"/>
    </row>
    <row r="666" spans="1:14" s="202" customFormat="1" ht="12.6" customHeight="1" x14ac:dyDescent="0.2">
      <c r="C666" s="209" t="s">
        <v>613</v>
      </c>
      <c r="M666" s="209" t="s">
        <v>614</v>
      </c>
    </row>
    <row r="667" spans="1:14" s="202" customFormat="1" ht="12.6" customHeight="1" x14ac:dyDescent="0.2">
      <c r="C667" s="209" t="s">
        <v>543</v>
      </c>
      <c r="D667" s="209" t="s">
        <v>544</v>
      </c>
      <c r="E667" s="210" t="s">
        <v>545</v>
      </c>
      <c r="F667" s="209" t="s">
        <v>546</v>
      </c>
      <c r="G667" s="209" t="s">
        <v>547</v>
      </c>
      <c r="H667" s="209" t="s">
        <v>548</v>
      </c>
      <c r="I667" s="209" t="s">
        <v>549</v>
      </c>
      <c r="J667" s="209" t="s">
        <v>550</v>
      </c>
      <c r="K667" s="209" t="s">
        <v>551</v>
      </c>
      <c r="L667" s="210" t="s">
        <v>552</v>
      </c>
      <c r="M667" s="209" t="s">
        <v>615</v>
      </c>
    </row>
    <row r="668" spans="1:14" s="202" customFormat="1" ht="12.6" customHeight="1" x14ac:dyDescent="0.2">
      <c r="A668" s="211">
        <v>6010</v>
      </c>
      <c r="B668" s="210" t="s">
        <v>342</v>
      </c>
      <c r="C668" s="216">
        <f>C85</f>
        <v>5943835.7800000003</v>
      </c>
      <c r="D668" s="216">
        <f>(D615/D612)*C90</f>
        <v>497329.11258254712</v>
      </c>
      <c r="E668" s="218">
        <f>(E623/E612)*SUM(C668:D668)</f>
        <v>706043.35041998886</v>
      </c>
      <c r="F668" s="218">
        <f>(F624/F612)*C64</f>
        <v>5781.1429933326026</v>
      </c>
      <c r="G668" s="216">
        <f>(G625/G612)*C91</f>
        <v>1831586.3354781142</v>
      </c>
      <c r="H668" s="218">
        <f>(H628/H612)*C60</f>
        <v>81231.784097840908</v>
      </c>
      <c r="I668" s="216">
        <f>(I629/I612)*C92</f>
        <v>157681.85957094585</v>
      </c>
      <c r="J668" s="216">
        <f>(J630/J612)*C93</f>
        <v>4248.805862121947</v>
      </c>
      <c r="K668" s="216">
        <f>(K644/K612)*C89</f>
        <v>198354.74608287236</v>
      </c>
      <c r="L668" s="216">
        <f>(L647/L612)*C94</f>
        <v>313122.4319186763</v>
      </c>
      <c r="M668" s="202">
        <f t="shared" ref="M668:M713" si="0">ROUND(SUM(D668:L668),0)</f>
        <v>3795380</v>
      </c>
      <c r="N668" s="210" t="s">
        <v>616</v>
      </c>
    </row>
    <row r="669" spans="1:14" s="202" customFormat="1" ht="12.6" customHeight="1" x14ac:dyDescent="0.2">
      <c r="A669" s="211">
        <v>6030</v>
      </c>
      <c r="B669" s="210" t="s">
        <v>343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0"/>
        <v>0</v>
      </c>
      <c r="N669" s="210" t="s">
        <v>617</v>
      </c>
    </row>
    <row r="670" spans="1:14" s="202" customFormat="1" ht="12.6" customHeight="1" x14ac:dyDescent="0.2">
      <c r="A670" s="211">
        <v>6070</v>
      </c>
      <c r="B670" s="210" t="s">
        <v>618</v>
      </c>
      <c r="C670" s="216">
        <f>E85</f>
        <v>30317638.310000006</v>
      </c>
      <c r="D670" s="216">
        <f>(D615/D612)*E90</f>
        <v>3786052.1547143399</v>
      </c>
      <c r="E670" s="218">
        <f>(E623/E612)*SUM(C670:D670)</f>
        <v>3738249.8785462608</v>
      </c>
      <c r="F670" s="218">
        <f>(F624/F612)*E64</f>
        <v>12690.265729174729</v>
      </c>
      <c r="G670" s="216">
        <f>(G625/G612)*E91</f>
        <v>1632515.0126161196</v>
      </c>
      <c r="H670" s="218">
        <f>(H628/H612)*E60</f>
        <v>774182.94491814985</v>
      </c>
      <c r="I670" s="216">
        <f>(I629/I612)*E92</f>
        <v>1200395.7320894909</v>
      </c>
      <c r="J670" s="216">
        <f>(J630/J612)*E93</f>
        <v>6547.2696625187727</v>
      </c>
      <c r="K670" s="216">
        <f>(K644/K612)*E89</f>
        <v>1986628.4177533195</v>
      </c>
      <c r="L670" s="216">
        <f>(L647/L612)*E94</f>
        <v>1936367.5482582313</v>
      </c>
      <c r="M670" s="202">
        <f t="shared" si="0"/>
        <v>15073629</v>
      </c>
      <c r="N670" s="210" t="s">
        <v>619</v>
      </c>
    </row>
    <row r="671" spans="1:14" s="202" customFormat="1" ht="12.6" customHeight="1" x14ac:dyDescent="0.2">
      <c r="A671" s="211">
        <v>6100</v>
      </c>
      <c r="B671" s="210" t="s">
        <v>620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>
        <f>(K644/K612)*F89</f>
        <v>0</v>
      </c>
      <c r="L671" s="216">
        <f>(L647/L612)*F94</f>
        <v>0</v>
      </c>
      <c r="M671" s="202">
        <f t="shared" si="0"/>
        <v>0</v>
      </c>
      <c r="N671" s="210" t="s">
        <v>621</v>
      </c>
    </row>
    <row r="672" spans="1:14" s="202" customFormat="1" ht="12.6" customHeight="1" x14ac:dyDescent="0.2">
      <c r="A672" s="211">
        <v>6120</v>
      </c>
      <c r="B672" s="210" t="s">
        <v>622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0"/>
        <v>0</v>
      </c>
      <c r="N672" s="210" t="s">
        <v>623</v>
      </c>
    </row>
    <row r="673" spans="1:14" s="202" customFormat="1" ht="12.6" customHeight="1" x14ac:dyDescent="0.2">
      <c r="A673" s="211">
        <v>6140</v>
      </c>
      <c r="B673" s="210" t="s">
        <v>624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>
        <f>(L647/L612)*H94</f>
        <v>0</v>
      </c>
      <c r="M673" s="202">
        <f t="shared" si="0"/>
        <v>0</v>
      </c>
      <c r="N673" s="210" t="s">
        <v>625</v>
      </c>
    </row>
    <row r="674" spans="1:14" s="202" customFormat="1" ht="12.6" customHeight="1" x14ac:dyDescent="0.2">
      <c r="A674" s="211">
        <v>6150</v>
      </c>
      <c r="B674" s="210" t="s">
        <v>626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0"/>
        <v>0</v>
      </c>
      <c r="N674" s="210" t="s">
        <v>627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>
        <f>(K644/K612)*J89</f>
        <v>0</v>
      </c>
      <c r="L675" s="216">
        <f>(L647/L612)*J94</f>
        <v>0</v>
      </c>
      <c r="M675" s="202">
        <f t="shared" si="0"/>
        <v>0</v>
      </c>
      <c r="N675" s="210" t="s">
        <v>628</v>
      </c>
    </row>
    <row r="676" spans="1:14" s="202" customFormat="1" ht="12.6" customHeight="1" x14ac:dyDescent="0.2">
      <c r="A676" s="211">
        <v>6200</v>
      </c>
      <c r="B676" s="210" t="s">
        <v>348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0"/>
        <v>0</v>
      </c>
      <c r="N676" s="210" t="s">
        <v>629</v>
      </c>
    </row>
    <row r="677" spans="1:14" s="202" customFormat="1" ht="12.6" customHeight="1" x14ac:dyDescent="0.2">
      <c r="A677" s="211">
        <v>6210</v>
      </c>
      <c r="B677" s="210" t="s">
        <v>349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0"/>
        <v>0</v>
      </c>
      <c r="N677" s="210" t="s">
        <v>630</v>
      </c>
    </row>
    <row r="678" spans="1:14" s="202" customFormat="1" ht="12.6" customHeight="1" x14ac:dyDescent="0.2">
      <c r="A678" s="211">
        <v>6330</v>
      </c>
      <c r="B678" s="210" t="s">
        <v>631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0"/>
        <v>0</v>
      </c>
      <c r="N678" s="210" t="s">
        <v>632</v>
      </c>
    </row>
    <row r="679" spans="1:14" s="202" customFormat="1" ht="12.6" customHeight="1" x14ac:dyDescent="0.2">
      <c r="A679" s="211">
        <v>6400</v>
      </c>
      <c r="B679" s="210" t="s">
        <v>633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0"/>
        <v>0</v>
      </c>
      <c r="N679" s="210" t="s">
        <v>634</v>
      </c>
    </row>
    <row r="680" spans="1:14" s="202" customFormat="1" ht="12.6" customHeight="1" x14ac:dyDescent="0.2">
      <c r="A680" s="211">
        <v>7010</v>
      </c>
      <c r="B680" s="210" t="s">
        <v>635</v>
      </c>
      <c r="C680" s="216">
        <f>O85</f>
        <v>9513227.379999999</v>
      </c>
      <c r="D680" s="216">
        <f>(D615/D612)*O90</f>
        <v>1873910.1870704838</v>
      </c>
      <c r="E680" s="218">
        <f>(E623/E612)*SUM(C680:D680)</f>
        <v>1248192.3524122434</v>
      </c>
      <c r="F680" s="218">
        <f>(F624/F612)*O64</f>
        <v>5343.5944452622607</v>
      </c>
      <c r="G680" s="216">
        <f>(G625/G612)*O91</f>
        <v>340259.83157756116</v>
      </c>
      <c r="H680" s="218">
        <f>(H628/H612)*O60</f>
        <v>170378.70674888632</v>
      </c>
      <c r="I680" s="216">
        <f>(I629/I612)*O92</f>
        <v>594137.03217940731</v>
      </c>
      <c r="J680" s="216">
        <f>(J630/J612)*O93</f>
        <v>0</v>
      </c>
      <c r="K680" s="216">
        <f>(K644/K612)*O89</f>
        <v>607189.54534721933</v>
      </c>
      <c r="L680" s="216">
        <f>(L647/L612)*O94</f>
        <v>592072.68356012576</v>
      </c>
      <c r="M680" s="202">
        <f t="shared" si="0"/>
        <v>5431484</v>
      </c>
      <c r="N680" s="210" t="s">
        <v>636</v>
      </c>
    </row>
    <row r="681" spans="1:14" s="202" customFormat="1" ht="12.6" customHeight="1" x14ac:dyDescent="0.2">
      <c r="A681" s="211">
        <v>7020</v>
      </c>
      <c r="B681" s="210" t="s">
        <v>637</v>
      </c>
      <c r="C681" s="216">
        <f>P85</f>
        <v>20269155.59</v>
      </c>
      <c r="D681" s="216">
        <f>(D615/D612)*P90</f>
        <v>2095559.7248574323</v>
      </c>
      <c r="E681" s="218">
        <f>(E623/E612)*SUM(C681:D681)</f>
        <v>2451491.1192966038</v>
      </c>
      <c r="F681" s="218">
        <f>(F624/F612)*P64</f>
        <v>80580.906945895884</v>
      </c>
      <c r="G681" s="216">
        <f>(G625/G612)*P91</f>
        <v>976.23860823209429</v>
      </c>
      <c r="H681" s="218">
        <f>(H628/H612)*P60</f>
        <v>154149.51904158079</v>
      </c>
      <c r="I681" s="216">
        <f>(I629/I612)*P92</f>
        <v>664412.65129568335</v>
      </c>
      <c r="J681" s="216">
        <f>(J630/J612)*P93</f>
        <v>1067.546824419974</v>
      </c>
      <c r="K681" s="216">
        <f>(K644/K612)*P89</f>
        <v>2633612.9295688001</v>
      </c>
      <c r="L681" s="216">
        <f>(L647/L612)*P94</f>
        <v>225419.03893176845</v>
      </c>
      <c r="M681" s="202">
        <f t="shared" si="0"/>
        <v>8307270</v>
      </c>
      <c r="N681" s="210" t="s">
        <v>638</v>
      </c>
    </row>
    <row r="682" spans="1:14" s="202" customFormat="1" ht="12.6" customHeight="1" x14ac:dyDescent="0.2">
      <c r="A682" s="211">
        <v>7030</v>
      </c>
      <c r="B682" s="210" t="s">
        <v>639</v>
      </c>
      <c r="C682" s="216">
        <f>Q85</f>
        <v>2194904.4499999997</v>
      </c>
      <c r="D682" s="216">
        <f>(D615/D612)*Q90</f>
        <v>181284.99259481349</v>
      </c>
      <c r="E682" s="218">
        <f>(E623/E612)*SUM(C682:D682)</f>
        <v>260464.18361595256</v>
      </c>
      <c r="F682" s="218">
        <f>(F624/F612)*Q64</f>
        <v>1759.1164313419806</v>
      </c>
      <c r="G682" s="216">
        <f>(G625/G612)*Q91</f>
        <v>0</v>
      </c>
      <c r="H682" s="218">
        <f>(H628/H612)*Q60</f>
        <v>44106.268627198544</v>
      </c>
      <c r="I682" s="216">
        <f>(I629/I612)*Q92</f>
        <v>57477.742648557927</v>
      </c>
      <c r="J682" s="216">
        <f>(J630/J612)*Q93</f>
        <v>521.78582239015475</v>
      </c>
      <c r="K682" s="216">
        <f>(K644/K612)*Q89</f>
        <v>217081.28573329735</v>
      </c>
      <c r="L682" s="216">
        <f>(L647/L612)*Q94</f>
        <v>202072.35361358599</v>
      </c>
      <c r="M682" s="202">
        <f t="shared" si="0"/>
        <v>964768</v>
      </c>
      <c r="N682" s="210" t="s">
        <v>640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0</v>
      </c>
      <c r="D683" s="216">
        <f>(D615/D612)*R90</f>
        <v>0</v>
      </c>
      <c r="E683" s="218">
        <f>(E623/E612)*SUM(C683:D683)</f>
        <v>0</v>
      </c>
      <c r="F683" s="218">
        <f>(F624/F612)*R64</f>
        <v>0</v>
      </c>
      <c r="G683" s="216">
        <f>(G625/G612)*R91</f>
        <v>0</v>
      </c>
      <c r="H683" s="218">
        <f>(H628/H612)*R60</f>
        <v>0</v>
      </c>
      <c r="I683" s="216">
        <f>(I629/I612)*R92</f>
        <v>0</v>
      </c>
      <c r="J683" s="216">
        <f>(J630/J612)*R93</f>
        <v>0</v>
      </c>
      <c r="K683" s="216">
        <f>(K644/K612)*R89</f>
        <v>0</v>
      </c>
      <c r="L683" s="216">
        <f>(L647/L612)*R94</f>
        <v>0</v>
      </c>
      <c r="M683" s="202">
        <f t="shared" si="0"/>
        <v>0</v>
      </c>
      <c r="N683" s="210" t="s">
        <v>641</v>
      </c>
    </row>
    <row r="684" spans="1:14" s="202" customFormat="1" ht="12.6" customHeight="1" x14ac:dyDescent="0.2">
      <c r="A684" s="211">
        <v>7050</v>
      </c>
      <c r="B684" s="210" t="s">
        <v>642</v>
      </c>
      <c r="C684" s="216">
        <f>S85</f>
        <v>1009587.38</v>
      </c>
      <c r="D684" s="216">
        <f>(D615/D612)*S90</f>
        <v>0</v>
      </c>
      <c r="E684" s="218">
        <f>(E623/E612)*SUM(C684:D684)</f>
        <v>110665.14647650023</v>
      </c>
      <c r="F684" s="218">
        <f>(F624/F612)*S64</f>
        <v>1251.735037772708</v>
      </c>
      <c r="G684" s="216">
        <f>(G625/G612)*S91</f>
        <v>0</v>
      </c>
      <c r="H684" s="218">
        <f>(H628/H612)*S60</f>
        <v>58950.005625253514</v>
      </c>
      <c r="I684" s="216">
        <f>(I629/I612)*S92</f>
        <v>0</v>
      </c>
      <c r="J684" s="216">
        <f>(J630/J612)*S93</f>
        <v>5.1554012898282418</v>
      </c>
      <c r="K684" s="216">
        <f>(K644/K612)*S89</f>
        <v>0</v>
      </c>
      <c r="L684" s="216">
        <f>(L647/L612)*S94</f>
        <v>15.671861368701782</v>
      </c>
      <c r="M684" s="202">
        <f t="shared" si="0"/>
        <v>170888</v>
      </c>
      <c r="N684" s="210" t="s">
        <v>643</v>
      </c>
    </row>
    <row r="685" spans="1:14" s="202" customFormat="1" ht="12.6" customHeight="1" x14ac:dyDescent="0.2">
      <c r="A685" s="211">
        <v>7060</v>
      </c>
      <c r="B685" s="210" t="s">
        <v>644</v>
      </c>
      <c r="C685" s="216">
        <f>T85</f>
        <v>436384.80000000005</v>
      </c>
      <c r="D685" s="216">
        <f>(D615/D612)*T90</f>
        <v>0</v>
      </c>
      <c r="E685" s="218">
        <f>(E623/E612)*SUM(C685:D685)</f>
        <v>47833.985218910188</v>
      </c>
      <c r="F685" s="218">
        <f>(F624/F612)*T64</f>
        <v>1.846664406533</v>
      </c>
      <c r="G685" s="216">
        <f>(G625/G612)*T91</f>
        <v>4149.0140849864001</v>
      </c>
      <c r="H685" s="218">
        <f>(H628/H612)*T60</f>
        <v>1270.6100459753998</v>
      </c>
      <c r="I685" s="216">
        <f>(I629/I612)*T92</f>
        <v>0</v>
      </c>
      <c r="J685" s="216">
        <f>(J630/J612)*T93</f>
        <v>0</v>
      </c>
      <c r="K685" s="216">
        <f>(K644/K612)*T89</f>
        <v>17921.734268397347</v>
      </c>
      <c r="L685" s="216">
        <f>(L647/L612)*T94</f>
        <v>5823.7681636853731</v>
      </c>
      <c r="M685" s="202">
        <f t="shared" si="0"/>
        <v>77001</v>
      </c>
      <c r="N685" s="210" t="s">
        <v>645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7410071.6300000008</v>
      </c>
      <c r="D686" s="216">
        <f>(D615/D612)*U90</f>
        <v>691647.66673646483</v>
      </c>
      <c r="E686" s="218">
        <f>(E623/E612)*SUM(C686:D686)</f>
        <v>888063.74806787842</v>
      </c>
      <c r="F686" s="218">
        <f>(F624/F612)*U64</f>
        <v>18008.365599055644</v>
      </c>
      <c r="G686" s="216">
        <f>(G625/G612)*U91</f>
        <v>0</v>
      </c>
      <c r="H686" s="218">
        <f>(H628/H612)*U60</f>
        <v>130848.12507310206</v>
      </c>
      <c r="I686" s="216">
        <f>(I629/I612)*U92</f>
        <v>219291.98894587066</v>
      </c>
      <c r="J686" s="216">
        <f>(J630/J612)*U93</f>
        <v>0.52926801820501679</v>
      </c>
      <c r="K686" s="216">
        <f>(K644/K612)*U89</f>
        <v>896492.09393142478</v>
      </c>
      <c r="L686" s="216">
        <f>(L647/L612)*U94</f>
        <v>0</v>
      </c>
      <c r="M686" s="202">
        <f t="shared" si="0"/>
        <v>2844353</v>
      </c>
      <c r="N686" s="210" t="s">
        <v>646</v>
      </c>
    </row>
    <row r="687" spans="1:14" s="202" customFormat="1" ht="12.6" customHeight="1" x14ac:dyDescent="0.2">
      <c r="A687" s="211">
        <v>7110</v>
      </c>
      <c r="B687" s="210" t="s">
        <v>647</v>
      </c>
      <c r="C687" s="216">
        <f>V85</f>
        <v>675906.20000000007</v>
      </c>
      <c r="D687" s="216">
        <f>(D615/D612)*V90</f>
        <v>0</v>
      </c>
      <c r="E687" s="218">
        <f>(E623/E612)*SUM(C687:D687)</f>
        <v>74088.939807641684</v>
      </c>
      <c r="F687" s="218">
        <f>(F624/F612)*V64</f>
        <v>511.44099401748872</v>
      </c>
      <c r="G687" s="216">
        <f>(G625/G612)*V91</f>
        <v>0</v>
      </c>
      <c r="H687" s="218">
        <f>(H628/H612)*V60</f>
        <v>20260.053957461168</v>
      </c>
      <c r="I687" s="216">
        <f>(I629/I612)*V92</f>
        <v>0</v>
      </c>
      <c r="J687" s="216">
        <f>(J630/J612)*V93</f>
        <v>0</v>
      </c>
      <c r="K687" s="216">
        <f>(K644/K612)*V89</f>
        <v>209482.4062973994</v>
      </c>
      <c r="L687" s="216">
        <f>(L647/L612)*V94</f>
        <v>13707.863701976074</v>
      </c>
      <c r="M687" s="202">
        <f t="shared" si="0"/>
        <v>318051</v>
      </c>
      <c r="N687" s="210" t="s">
        <v>648</v>
      </c>
    </row>
    <row r="688" spans="1:14" s="202" customFormat="1" ht="12.6" customHeight="1" x14ac:dyDescent="0.2">
      <c r="A688" s="211">
        <v>7120</v>
      </c>
      <c r="B688" s="210" t="s">
        <v>649</v>
      </c>
      <c r="C688" s="216">
        <f>W85</f>
        <v>1662408.05</v>
      </c>
      <c r="D688" s="216">
        <f>(D615/D612)*W90</f>
        <v>0</v>
      </c>
      <c r="E688" s="218">
        <f>(E623/E612)*SUM(C688:D688)</f>
        <v>182223.58361587595</v>
      </c>
      <c r="F688" s="218">
        <f>(F624/F612)*W64</f>
        <v>1060.9276726561475</v>
      </c>
      <c r="G688" s="216">
        <f>(G625/G612)*W91</f>
        <v>0</v>
      </c>
      <c r="H688" s="218">
        <f>(H628/H612)*W60</f>
        <v>25036.655082378329</v>
      </c>
      <c r="I688" s="216">
        <f>(I629/I612)*W92</f>
        <v>0</v>
      </c>
      <c r="J688" s="216">
        <f>(J630/J612)*W93</f>
        <v>440.10157359299484</v>
      </c>
      <c r="K688" s="216">
        <f>(K644/K612)*W89</f>
        <v>273147.23988233088</v>
      </c>
      <c r="L688" s="216">
        <f>(L647/L612)*W94</f>
        <v>0</v>
      </c>
      <c r="M688" s="202">
        <f t="shared" si="0"/>
        <v>481909</v>
      </c>
      <c r="N688" s="210" t="s">
        <v>650</v>
      </c>
    </row>
    <row r="689" spans="1:14" s="202" customFormat="1" ht="12.6" customHeight="1" x14ac:dyDescent="0.2">
      <c r="A689" s="211">
        <v>7130</v>
      </c>
      <c r="B689" s="210" t="s">
        <v>651</v>
      </c>
      <c r="C689" s="216">
        <f>X85</f>
        <v>1991424.5499999998</v>
      </c>
      <c r="D689" s="216">
        <f>(D615/D612)*X90</f>
        <v>62561.095483700337</v>
      </c>
      <c r="E689" s="218">
        <f>(E623/E612)*SUM(C689:D689)</f>
        <v>225146.06147125427</v>
      </c>
      <c r="F689" s="218">
        <f>(F624/F612)*X64</f>
        <v>1577.1694336207624</v>
      </c>
      <c r="G689" s="216">
        <f>(G625/G612)*X91</f>
        <v>0</v>
      </c>
      <c r="H689" s="218">
        <f>(H628/H612)*X60</f>
        <v>30352.332595901211</v>
      </c>
      <c r="I689" s="216">
        <f>(I629/I612)*X92</f>
        <v>19835.456286561166</v>
      </c>
      <c r="J689" s="216">
        <f>(J630/J612)*X93</f>
        <v>388.86578309065823</v>
      </c>
      <c r="K689" s="216">
        <f>(K644/K612)*X89</f>
        <v>1795310.4418152005</v>
      </c>
      <c r="L689" s="216">
        <f>(L647/L612)*X94</f>
        <v>18.283838263485411</v>
      </c>
      <c r="M689" s="202">
        <f t="shared" si="0"/>
        <v>2135190</v>
      </c>
      <c r="N689" s="210" t="s">
        <v>652</v>
      </c>
    </row>
    <row r="690" spans="1:14" s="202" customFormat="1" ht="12.6" customHeight="1" x14ac:dyDescent="0.2">
      <c r="A690" s="211">
        <v>7140</v>
      </c>
      <c r="B690" s="210" t="s">
        <v>653</v>
      </c>
      <c r="C690" s="216">
        <f>Y85</f>
        <v>6461604.8100000005</v>
      </c>
      <c r="D690" s="216">
        <f>(D615/D612)*Y90</f>
        <v>1132340.0299985409</v>
      </c>
      <c r="E690" s="218">
        <f>(E623/E612)*SUM(C690:D690)</f>
        <v>832404.44036939298</v>
      </c>
      <c r="F690" s="218">
        <f>(F624/F612)*Y64</f>
        <v>1066.1484986268706</v>
      </c>
      <c r="G690" s="216">
        <f>(G625/G612)*Y91</f>
        <v>0</v>
      </c>
      <c r="H690" s="218">
        <f>(H628/H612)*Y60</f>
        <v>105357.66929114392</v>
      </c>
      <c r="I690" s="216">
        <f>(I629/I612)*Y92</f>
        <v>359016.74983314937</v>
      </c>
      <c r="J690" s="216">
        <f>(J630/J612)*Y93</f>
        <v>480.12382875212415</v>
      </c>
      <c r="K690" s="216">
        <f>(K644/K612)*Y89</f>
        <v>574727.37453703652</v>
      </c>
      <c r="L690" s="216">
        <f>(L647/L612)*Y94</f>
        <v>26.119768947836302</v>
      </c>
      <c r="M690" s="202">
        <f t="shared" si="0"/>
        <v>3005419</v>
      </c>
      <c r="N690" s="210" t="s">
        <v>654</v>
      </c>
    </row>
    <row r="691" spans="1:14" s="202" customFormat="1" ht="12.6" customHeight="1" x14ac:dyDescent="0.2">
      <c r="A691" s="211">
        <v>7150</v>
      </c>
      <c r="B691" s="210" t="s">
        <v>655</v>
      </c>
      <c r="C691" s="216">
        <f>Z85</f>
        <v>2352803.27</v>
      </c>
      <c r="D691" s="216">
        <f>(D615/D612)*Z90</f>
        <v>0</v>
      </c>
      <c r="E691" s="218">
        <f>(E623/E612)*SUM(C691:D691)</f>
        <v>257900.72624019798</v>
      </c>
      <c r="F691" s="218">
        <f>(F624/F612)*Z64</f>
        <v>184.40138416394299</v>
      </c>
      <c r="G691" s="216">
        <f>(G625/G612)*Z91</f>
        <v>0</v>
      </c>
      <c r="H691" s="218">
        <f>(H628/H612)*Z60</f>
        <v>15800.940081074641</v>
      </c>
      <c r="I691" s="216">
        <f>(I629/I612)*Z92</f>
        <v>0</v>
      </c>
      <c r="J691" s="216">
        <f>(J630/J612)*Z93</f>
        <v>178.85818773211236</v>
      </c>
      <c r="K691" s="216">
        <f>(K644/K612)*Z89</f>
        <v>254603.5422958491</v>
      </c>
      <c r="L691" s="216">
        <f>(L647/L612)*Z94</f>
        <v>19068.580601754202</v>
      </c>
      <c r="M691" s="202">
        <f t="shared" si="0"/>
        <v>547737</v>
      </c>
      <c r="N691" s="210" t="s">
        <v>656</v>
      </c>
    </row>
    <row r="692" spans="1:14" s="202" customFormat="1" ht="12.6" customHeight="1" x14ac:dyDescent="0.2">
      <c r="A692" s="211">
        <v>7160</v>
      </c>
      <c r="B692" s="210" t="s">
        <v>657</v>
      </c>
      <c r="C692" s="216">
        <f>AA85</f>
        <v>1219440.8500000001</v>
      </c>
      <c r="D692" s="216">
        <f>(D615/D612)*AA90</f>
        <v>297876.12508716411</v>
      </c>
      <c r="E692" s="218">
        <f>(E623/E612)*SUM(C692:D692)</f>
        <v>166319.53669953888</v>
      </c>
      <c r="F692" s="218">
        <f>(F624/F612)*AA64</f>
        <v>2843.5116817046619</v>
      </c>
      <c r="G692" s="216">
        <f>(G625/G612)*AA91</f>
        <v>0</v>
      </c>
      <c r="H692" s="218">
        <f>(H628/H612)*AA60</f>
        <v>13033.389511620928</v>
      </c>
      <c r="I692" s="216">
        <f>(I629/I612)*AA92</f>
        <v>94443.820273512829</v>
      </c>
      <c r="J692" s="216">
        <f>(J630/J612)*AA93</f>
        <v>88.491958681321918</v>
      </c>
      <c r="K692" s="216">
        <f>(K644/K612)*AA89</f>
        <v>147876.25394064415</v>
      </c>
      <c r="L692" s="216">
        <f>(L647/L612)*AA94</f>
        <v>0</v>
      </c>
      <c r="M692" s="202">
        <f t="shared" si="0"/>
        <v>722481</v>
      </c>
      <c r="N692" s="210" t="s">
        <v>658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13198157.310000001</v>
      </c>
      <c r="D693" s="216">
        <f>(D615/D612)*AB90</f>
        <v>139814.56945220911</v>
      </c>
      <c r="E693" s="218">
        <f>(E623/E612)*SUM(C693:D693)</f>
        <v>1462031.5596050932</v>
      </c>
      <c r="F693" s="218">
        <f>(F624/F612)*AB64</f>
        <v>92010.041767405957</v>
      </c>
      <c r="G693" s="216">
        <f>(G625/G612)*AB91</f>
        <v>0</v>
      </c>
      <c r="H693" s="218">
        <f>(H628/H612)*AB60</f>
        <v>123983.16996526325</v>
      </c>
      <c r="I693" s="216">
        <f>(I629/I612)*AB92</f>
        <v>44329.239428299574</v>
      </c>
      <c r="J693" s="216">
        <f>(J630/J612)*AB93</f>
        <v>0</v>
      </c>
      <c r="K693" s="216">
        <f>(K644/K612)*AB89</f>
        <v>2253624.5805043033</v>
      </c>
      <c r="L693" s="216">
        <f>(L647/L612)*AB94</f>
        <v>0</v>
      </c>
      <c r="M693" s="202">
        <f t="shared" si="0"/>
        <v>4115793</v>
      </c>
      <c r="N693" s="210" t="s">
        <v>659</v>
      </c>
    </row>
    <row r="694" spans="1:14" s="202" customFormat="1" ht="12.6" customHeight="1" x14ac:dyDescent="0.2">
      <c r="A694" s="211">
        <v>7180</v>
      </c>
      <c r="B694" s="210" t="s">
        <v>660</v>
      </c>
      <c r="C694" s="216">
        <f>AC85</f>
        <v>2813175.2500000005</v>
      </c>
      <c r="D694" s="216">
        <f>(D615/D612)*AC90</f>
        <v>57189.68829570587</v>
      </c>
      <c r="E694" s="218">
        <f>(E623/E612)*SUM(C694:D694)</f>
        <v>314632.85162845923</v>
      </c>
      <c r="F694" s="218">
        <f>(F624/F612)*AC64</f>
        <v>4009.7924641925215</v>
      </c>
      <c r="G694" s="216">
        <f>(G625/G612)*AC91</f>
        <v>0</v>
      </c>
      <c r="H694" s="218">
        <f>(H628/H612)*AC60</f>
        <v>71296.311517890397</v>
      </c>
      <c r="I694" s="216">
        <f>(I629/I612)*AC92</f>
        <v>18132.412059937229</v>
      </c>
      <c r="J694" s="216">
        <f>(J630/J612)*AC93</f>
        <v>35.269759148159565</v>
      </c>
      <c r="K694" s="216">
        <f>(K644/K612)*AC89</f>
        <v>418456.18571980897</v>
      </c>
      <c r="L694" s="216">
        <f>(L647/L612)*AC94</f>
        <v>313.43722737403561</v>
      </c>
      <c r="M694" s="202">
        <f t="shared" si="0"/>
        <v>884066</v>
      </c>
      <c r="N694" s="210" t="s">
        <v>661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671569.11</v>
      </c>
      <c r="D695" s="216">
        <f>(D615/D612)*AD90</f>
        <v>0</v>
      </c>
      <c r="E695" s="218">
        <f>(E623/E612)*SUM(C695:D695)</f>
        <v>73613.533013103734</v>
      </c>
      <c r="F695" s="218">
        <f>(F624/F612)*AD64</f>
        <v>75.152515227578391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>
        <f>(K644/K612)*AD89</f>
        <v>39376.934675697208</v>
      </c>
      <c r="L695" s="216">
        <f>(L647/L612)*AD94</f>
        <v>0</v>
      </c>
      <c r="M695" s="202">
        <f t="shared" si="0"/>
        <v>113066</v>
      </c>
      <c r="N695" s="210" t="s">
        <v>662</v>
      </c>
    </row>
    <row r="696" spans="1:14" s="202" customFormat="1" ht="12.6" customHeight="1" x14ac:dyDescent="0.2">
      <c r="A696" s="211">
        <v>7200</v>
      </c>
      <c r="B696" s="210" t="s">
        <v>663</v>
      </c>
      <c r="C696" s="216">
        <f>AE85</f>
        <v>777376.46</v>
      </c>
      <c r="D696" s="216">
        <f>(D615/D612)*AE90</f>
        <v>0</v>
      </c>
      <c r="E696" s="218">
        <f>(E623/E612)*SUM(C696:D696)</f>
        <v>85211.524547071123</v>
      </c>
      <c r="F696" s="218">
        <f>(F624/F612)*AE64</f>
        <v>2.7482229575627697</v>
      </c>
      <c r="G696" s="216">
        <f>(G625/G612)*AE91</f>
        <v>0</v>
      </c>
      <c r="H696" s="218">
        <f>(H628/H612)*AE60</f>
        <v>0</v>
      </c>
      <c r="I696" s="216">
        <f>(I629/I612)*AE92</f>
        <v>0</v>
      </c>
      <c r="J696" s="216">
        <f>(J630/J612)*AE93</f>
        <v>0</v>
      </c>
      <c r="K696" s="216">
        <f>(K644/K612)*AE89</f>
        <v>42613.686540901224</v>
      </c>
      <c r="L696" s="216">
        <f>(L647/L612)*AE94</f>
        <v>0</v>
      </c>
      <c r="M696" s="202">
        <f t="shared" si="0"/>
        <v>127828</v>
      </c>
      <c r="N696" s="210" t="s">
        <v>664</v>
      </c>
    </row>
    <row r="697" spans="1:14" s="202" customFormat="1" ht="12.6" customHeight="1" x14ac:dyDescent="0.2">
      <c r="A697" s="211">
        <v>7220</v>
      </c>
      <c r="B697" s="210" t="s">
        <v>665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>
        <f>(K644/K612)*AF89</f>
        <v>0</v>
      </c>
      <c r="L697" s="216">
        <f>(L647/L612)*AF94</f>
        <v>0</v>
      </c>
      <c r="M697" s="202">
        <f t="shared" si="0"/>
        <v>0</v>
      </c>
      <c r="N697" s="210" t="s">
        <v>666</v>
      </c>
    </row>
    <row r="698" spans="1:14" s="202" customFormat="1" ht="12.6" customHeight="1" x14ac:dyDescent="0.2">
      <c r="A698" s="211">
        <v>7230</v>
      </c>
      <c r="B698" s="210" t="s">
        <v>667</v>
      </c>
      <c r="C698" s="216">
        <f>AG85</f>
        <v>13268961.1</v>
      </c>
      <c r="D698" s="216">
        <f>(D615/D612)*AG90</f>
        <v>2135766.2874852144</v>
      </c>
      <c r="E698" s="218">
        <f>(E623/E612)*SUM(C698:D698)</f>
        <v>1688577.3797673718</v>
      </c>
      <c r="F698" s="218">
        <f>(F624/F612)*AG64</f>
        <v>12885.429980545779</v>
      </c>
      <c r="G698" s="216">
        <f>(G625/G612)*AG91</f>
        <v>0</v>
      </c>
      <c r="H698" s="218">
        <f>(H628/H612)*AG60</f>
        <v>223365.97907107149</v>
      </c>
      <c r="I698" s="216">
        <f>(I629/I612)*AG92</f>
        <v>677160.4382273244</v>
      </c>
      <c r="J698" s="216">
        <f>(J630/J612)*AG93</f>
        <v>5830.3751394825431</v>
      </c>
      <c r="K698" s="216">
        <f>(K644/K612)*AG89</f>
        <v>2275624.7974854056</v>
      </c>
      <c r="L698" s="216">
        <f>(L647/L612)*AG94</f>
        <v>495411.56805209536</v>
      </c>
      <c r="M698" s="202">
        <f t="shared" si="0"/>
        <v>7514622</v>
      </c>
      <c r="N698" s="210" t="s">
        <v>668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0"/>
        <v>0</v>
      </c>
      <c r="N699" s="210" t="s">
        <v>669</v>
      </c>
    </row>
    <row r="700" spans="1:14" s="202" customFormat="1" ht="12.6" customHeight="1" x14ac:dyDescent="0.2">
      <c r="A700" s="211">
        <v>7250</v>
      </c>
      <c r="B700" s="210" t="s">
        <v>670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>
        <f>(L647/L612)*AI94</f>
        <v>0</v>
      </c>
      <c r="M700" s="202">
        <f t="shared" si="0"/>
        <v>0</v>
      </c>
      <c r="N700" s="210" t="s">
        <v>671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62402520.540000007</v>
      </c>
      <c r="D701" s="216">
        <f>(D615/D612)*AJ90</f>
        <v>1237951.3742683735</v>
      </c>
      <c r="E701" s="218">
        <f>(E623/E612)*SUM(C701:D701)</f>
        <v>6975901.5274399621</v>
      </c>
      <c r="F701" s="218">
        <f>(F624/F612)*AJ64</f>
        <v>34199.551011465752</v>
      </c>
      <c r="G701" s="216">
        <f>(G625/G612)*AJ91</f>
        <v>0</v>
      </c>
      <c r="H701" s="218">
        <f>(H628/H612)*AJ60</f>
        <v>1464498.4236162156</v>
      </c>
      <c r="I701" s="216">
        <f>(I629/I612)*AJ92</f>
        <v>392501.60470074072</v>
      </c>
      <c r="J701" s="216">
        <f>(J630/J612)*AJ93</f>
        <v>220.87082143220383</v>
      </c>
      <c r="K701" s="216">
        <f>(K644/K612)*AJ89</f>
        <v>1608836.975261749</v>
      </c>
      <c r="L701" s="216">
        <f>(L647/L612)*AJ94</f>
        <v>715341.7987371654</v>
      </c>
      <c r="M701" s="202">
        <f t="shared" si="0"/>
        <v>12429452</v>
      </c>
      <c r="N701" s="210" t="s">
        <v>672</v>
      </c>
    </row>
    <row r="702" spans="1:14" s="202" customFormat="1" ht="12.6" customHeight="1" x14ac:dyDescent="0.2">
      <c r="A702" s="211">
        <v>7310</v>
      </c>
      <c r="B702" s="210" t="s">
        <v>673</v>
      </c>
      <c r="C702" s="216">
        <f>AK85</f>
        <v>396275.44999999995</v>
      </c>
      <c r="D702" s="216">
        <f>(D615/D612)*AK90</f>
        <v>6003.3374454055884</v>
      </c>
      <c r="E702" s="218">
        <f>(E623/E612)*SUM(C702:D702)</f>
        <v>44095.480806262363</v>
      </c>
      <c r="F702" s="218">
        <f>(F624/F612)*AK64</f>
        <v>9.1635816712928992</v>
      </c>
      <c r="G702" s="216">
        <f>(G625/G612)*AK91</f>
        <v>0</v>
      </c>
      <c r="H702" s="218">
        <f>(H628/H612)*AK60</f>
        <v>13802.033252319703</v>
      </c>
      <c r="I702" s="216">
        <f>(I629/I612)*AK92</f>
        <v>1903.4023709326373</v>
      </c>
      <c r="J702" s="216">
        <f>(J630/J612)*AK93</f>
        <v>0</v>
      </c>
      <c r="K702" s="216">
        <f>(K644/K612)*AK89</f>
        <v>30935.378429288412</v>
      </c>
      <c r="L702" s="216">
        <f>(L647/L612)*AK94</f>
        <v>0</v>
      </c>
      <c r="M702" s="202">
        <f t="shared" si="0"/>
        <v>96749</v>
      </c>
      <c r="N702" s="210" t="s">
        <v>674</v>
      </c>
    </row>
    <row r="703" spans="1:14" s="202" customFormat="1" ht="12.6" customHeight="1" x14ac:dyDescent="0.2">
      <c r="A703" s="211">
        <v>7320</v>
      </c>
      <c r="B703" s="210" t="s">
        <v>675</v>
      </c>
      <c r="C703" s="216">
        <f>AL85</f>
        <v>179762.75999999998</v>
      </c>
      <c r="D703" s="216">
        <f>(D615/D612)*AL90</f>
        <v>6082.3287275819775</v>
      </c>
      <c r="E703" s="218">
        <f>(E623/E612)*SUM(C703:D703)</f>
        <v>20371.266889227598</v>
      </c>
      <c r="F703" s="218">
        <f>(F624/F612)*AL64</f>
        <v>4.2053330117019883</v>
      </c>
      <c r="G703" s="216">
        <f>(G625/G612)*AL91</f>
        <v>0</v>
      </c>
      <c r="H703" s="218">
        <f>(H628/H612)*AL60</f>
        <v>4910.9542152990798</v>
      </c>
      <c r="I703" s="216">
        <f>(I629/I612)*AL92</f>
        <v>1928.4471389712246</v>
      </c>
      <c r="J703" s="216">
        <f>(J630/J612)*AL93</f>
        <v>0</v>
      </c>
      <c r="K703" s="216">
        <f>(K644/K612)*AL89</f>
        <v>14171.457564403516</v>
      </c>
      <c r="L703" s="216">
        <f>(L647/L612)*AL94</f>
        <v>0</v>
      </c>
      <c r="M703" s="202">
        <f t="shared" si="0"/>
        <v>47469</v>
      </c>
      <c r="N703" s="210" t="s">
        <v>676</v>
      </c>
    </row>
    <row r="704" spans="1:14" s="202" customFormat="1" ht="12.6" customHeight="1" x14ac:dyDescent="0.2">
      <c r="A704" s="211">
        <v>7330</v>
      </c>
      <c r="B704" s="210" t="s">
        <v>677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0"/>
        <v>0</v>
      </c>
      <c r="N704" s="210" t="s">
        <v>678</v>
      </c>
    </row>
    <row r="705" spans="1:14" s="202" customFormat="1" ht="12.6" customHeight="1" x14ac:dyDescent="0.2">
      <c r="A705" s="211">
        <v>7340</v>
      </c>
      <c r="B705" s="210" t="s">
        <v>679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0"/>
        <v>0</v>
      </c>
      <c r="N705" s="210" t="s">
        <v>680</v>
      </c>
    </row>
    <row r="706" spans="1:14" s="202" customFormat="1" ht="12.6" customHeight="1" x14ac:dyDescent="0.2">
      <c r="A706" s="211">
        <v>7350</v>
      </c>
      <c r="B706" s="210" t="s">
        <v>681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0"/>
        <v>0</v>
      </c>
      <c r="N706" s="210" t="s">
        <v>682</v>
      </c>
    </row>
    <row r="707" spans="1:14" s="202" customFormat="1" ht="12.6" customHeight="1" x14ac:dyDescent="0.2">
      <c r="A707" s="211">
        <v>7380</v>
      </c>
      <c r="B707" s="210" t="s">
        <v>683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>
        <f>(G625/G612)*AP91</f>
        <v>0</v>
      </c>
      <c r="H707" s="218">
        <f>(H628/H612)*AP60</f>
        <v>0</v>
      </c>
      <c r="I707" s="216">
        <f>(I629/I612)*AP92</f>
        <v>0</v>
      </c>
      <c r="J707" s="216">
        <f>(J630/J612)*AP93</f>
        <v>0</v>
      </c>
      <c r="K707" s="216">
        <f>(K644/K612)*AP89</f>
        <v>0</v>
      </c>
      <c r="L707" s="216">
        <f>(L647/L612)*AP94</f>
        <v>0</v>
      </c>
      <c r="M707" s="202">
        <f t="shared" si="0"/>
        <v>0</v>
      </c>
      <c r="N707" s="210" t="s">
        <v>684</v>
      </c>
    </row>
    <row r="708" spans="1:14" s="202" customFormat="1" ht="12.6" customHeight="1" x14ac:dyDescent="0.2">
      <c r="A708" s="211">
        <v>7390</v>
      </c>
      <c r="B708" s="210" t="s">
        <v>685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0"/>
        <v>0</v>
      </c>
      <c r="N708" s="210" t="s">
        <v>686</v>
      </c>
    </row>
    <row r="709" spans="1:14" s="202" customFormat="1" ht="12.6" customHeight="1" x14ac:dyDescent="0.2">
      <c r="A709" s="211">
        <v>7400</v>
      </c>
      <c r="B709" s="210" t="s">
        <v>687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0"/>
        <v>0</v>
      </c>
      <c r="N709" s="210" t="s">
        <v>688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0"/>
        <v>0</v>
      </c>
      <c r="N710" s="210" t="s">
        <v>689</v>
      </c>
    </row>
    <row r="711" spans="1:14" s="202" customFormat="1" ht="12.6" customHeight="1" x14ac:dyDescent="0.2">
      <c r="A711" s="211">
        <v>7420</v>
      </c>
      <c r="B711" s="210" t="s">
        <v>690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0"/>
        <v>0</v>
      </c>
      <c r="N711" s="210" t="s">
        <v>691</v>
      </c>
    </row>
    <row r="712" spans="1:14" s="202" customFormat="1" ht="12.6" customHeight="1" x14ac:dyDescent="0.2">
      <c r="A712" s="211">
        <v>7430</v>
      </c>
      <c r="B712" s="210" t="s">
        <v>692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0"/>
        <v>0</v>
      </c>
      <c r="N712" s="210" t="s">
        <v>693</v>
      </c>
    </row>
    <row r="713" spans="1:14" s="202" customFormat="1" ht="12.6" customHeight="1" x14ac:dyDescent="0.2">
      <c r="A713" s="211">
        <v>7490</v>
      </c>
      <c r="B713" s="210" t="s">
        <v>694</v>
      </c>
      <c r="C713" s="216">
        <f>AV85</f>
        <v>-1873676.1799999997</v>
      </c>
      <c r="D713" s="216">
        <f>(D615/D612)*AV90</f>
        <v>154664.93050137028</v>
      </c>
      <c r="E713" s="218">
        <f>(E623/E612)*SUM(C713:D713)</f>
        <v>-188428.09992386942</v>
      </c>
      <c r="F713" s="218">
        <f>(F624/F612)*AV64</f>
        <v>338.01719545301648</v>
      </c>
      <c r="G713" s="216">
        <f>(G625/G612)*AV91</f>
        <v>0</v>
      </c>
      <c r="H713" s="218">
        <f>(H628/H612)*AV60</f>
        <v>47318.387965182759</v>
      </c>
      <c r="I713" s="216">
        <f>(I629/I612)*AV92</f>
        <v>49037.655819553998</v>
      </c>
      <c r="J713" s="216">
        <f>(J630/J612)*AV93</f>
        <v>7.1781974969055404E-2</v>
      </c>
      <c r="K713" s="216">
        <f>(K644/K612)*AV89</f>
        <v>4449.4519073503998</v>
      </c>
      <c r="L713" s="216">
        <f>(L647/L612)*AV94</f>
        <v>508221.4340976447</v>
      </c>
      <c r="M713" s="202">
        <f t="shared" si="0"/>
        <v>575602</v>
      </c>
      <c r="N713" s="212" t="s">
        <v>695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253072718.29999995</v>
      </c>
      <c r="D715" s="202">
        <f>SUM(D616:D647)+SUM(D668:D713)</f>
        <v>17322709.190000001</v>
      </c>
      <c r="E715" s="202">
        <f>SUM(E624:E647)+SUM(E668:E713)</f>
        <v>25000014.53061939</v>
      </c>
      <c r="F715" s="202">
        <f>SUM(F625:F648)+SUM(F668:F713)</f>
        <v>286789.19699526235</v>
      </c>
      <c r="G715" s="202">
        <f>SUM(G626:G647)+SUM(G668:G713)</f>
        <v>3811723.6458422123</v>
      </c>
      <c r="H715" s="202">
        <f>SUM(H629:H647)+SUM(H668:H713)</f>
        <v>3884676.1829362344</v>
      </c>
      <c r="I715" s="202">
        <f>SUM(I630:I647)+SUM(I668:I713)</f>
        <v>4632155.0725769196</v>
      </c>
      <c r="J715" s="202">
        <f>SUM(J631:J647)+SUM(J668:J713)</f>
        <v>20055.411765440342</v>
      </c>
      <c r="K715" s="202">
        <f>SUM(K668:K713)</f>
        <v>16500517.459542699</v>
      </c>
      <c r="L715" s="202">
        <f>SUM(L668:L713)</f>
        <v>5027002.5823326632</v>
      </c>
      <c r="M715" s="202">
        <f>SUM(M668:M713)</f>
        <v>69780207</v>
      </c>
      <c r="N715" s="210" t="s">
        <v>696</v>
      </c>
    </row>
    <row r="716" spans="1:14" s="202" customFormat="1" ht="12.6" customHeight="1" x14ac:dyDescent="0.2">
      <c r="C716" s="213">
        <f>CE85</f>
        <v>253072718.29999992</v>
      </c>
      <c r="D716" s="202">
        <f>D615</f>
        <v>17322709.190000001</v>
      </c>
      <c r="E716" s="202">
        <f>E623</f>
        <v>25000014.530619375</v>
      </c>
      <c r="F716" s="202">
        <f>F624</f>
        <v>286789.19699526229</v>
      </c>
      <c r="G716" s="202">
        <f>G625</f>
        <v>3811723.6458422118</v>
      </c>
      <c r="H716" s="202">
        <f>H628</f>
        <v>3884676.1829362344</v>
      </c>
      <c r="I716" s="202">
        <f>I629</f>
        <v>4632155.0725769205</v>
      </c>
      <c r="J716" s="202">
        <f>J630</f>
        <v>20055.411765440345</v>
      </c>
      <c r="K716" s="202">
        <f>K644</f>
        <v>16500517.459542699</v>
      </c>
      <c r="L716" s="202">
        <f>L647</f>
        <v>5027002.5823326632</v>
      </c>
      <c r="M716" s="202">
        <f>C648</f>
        <v>69780203.450000003</v>
      </c>
      <c r="N716" s="210" t="s">
        <v>697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customFormat="1" ht="15.75" customHeight="1" x14ac:dyDescent="0.25">
      <c r="A2" s="11" t="str">
        <f>MONTH(data!C96) &amp; "-" &amp; DAY(data!C96)</f>
        <v>6-30</v>
      </c>
      <c r="B2" s="201" t="str">
        <f>RIGHT(data!C97, 3)</f>
        <v>126</v>
      </c>
      <c r="C2" s="11" t="str">
        <f>SUBSTITUTE(LEFT(data!C98,49),",","")</f>
        <v>Highline Medical Center</v>
      </c>
      <c r="D2" s="11" t="str">
        <f>LEFT(data!C99, 49)</f>
        <v>16251 Sylvester Rd SW</v>
      </c>
      <c r="E2" s="11" t="str">
        <f>LEFT(data!C100, 100)</f>
        <v>Burien</v>
      </c>
      <c r="F2" s="11" t="str">
        <f>LEFT(data!C101, 2)</f>
        <v>WA</v>
      </c>
      <c r="G2" s="11" t="str">
        <f>LEFT(data!C102, 100)</f>
        <v>98166</v>
      </c>
      <c r="H2" s="11" t="str">
        <f>LEFT(data!C103, 100)</f>
        <v>King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206-244-9970</v>
      </c>
      <c r="L2" s="11" t="str">
        <f>LEFT(data!C108, 49)</f>
        <v>206-246-5385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B59" sqref="B59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69" customFormat="1" ht="12.6" customHeight="1" x14ac:dyDescent="0.25">
      <c r="A2" s="12" t="str">
        <f>RIGHT(data!C97,3)</f>
        <v>126</v>
      </c>
      <c r="B2" s="200" t="str">
        <f>RIGHT(data!C96,4)</f>
        <v>2024</v>
      </c>
      <c r="C2" s="12" t="s">
        <v>1155</v>
      </c>
      <c r="D2" s="199">
        <f>ROUND(N(data!C181),0)</f>
        <v>6489983</v>
      </c>
      <c r="E2" s="199">
        <f>ROUND(N(data!C182),0)</f>
        <v>149215</v>
      </c>
      <c r="F2" s="199">
        <f>ROUND(N(data!C183),0)</f>
        <v>564575</v>
      </c>
      <c r="G2" s="199">
        <f>ROUND(N(data!C184),0)</f>
        <v>9379501</v>
      </c>
      <c r="H2" s="199">
        <f>ROUND(N(data!C185),0)</f>
        <v>205997</v>
      </c>
      <c r="I2" s="199">
        <f>ROUND(N(data!C186),0)</f>
        <v>4934798</v>
      </c>
      <c r="J2" s="199">
        <f>ROUND(N(data!C187)+N(data!C188),0)</f>
        <v>2525201</v>
      </c>
      <c r="K2" s="199">
        <f>ROUND(N(data!C191),0)</f>
        <v>6142673</v>
      </c>
      <c r="L2" s="199">
        <f>ROUND(N(data!C192),0)</f>
        <v>350561</v>
      </c>
      <c r="M2" s="199">
        <f>ROUND(N(data!C195),0)</f>
        <v>2093906</v>
      </c>
      <c r="N2" s="199">
        <f>ROUND(N(data!C196),0)</f>
        <v>0</v>
      </c>
      <c r="O2" s="199">
        <f>ROUND(N(data!C199),0)</f>
        <v>68495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4051936</v>
      </c>
      <c r="T2" s="199">
        <f>ROUND(N(data!B211),0)</f>
        <v>7414346</v>
      </c>
      <c r="U2" s="199">
        <f>ROUND(N(data!C211),0)</f>
        <v>0</v>
      </c>
      <c r="V2" s="199">
        <f>ROUND(N(data!D211),0)</f>
        <v>0</v>
      </c>
      <c r="W2" s="199">
        <f>ROUND(N(data!B212),0)</f>
        <v>1128574</v>
      </c>
      <c r="X2" s="199">
        <f>ROUND(N(data!C212),0)</f>
        <v>0</v>
      </c>
      <c r="Y2" s="199">
        <f>ROUND(N(data!D212),0)</f>
        <v>0</v>
      </c>
      <c r="Z2" s="199">
        <f>ROUND(N(data!B213),0)</f>
        <v>93535040</v>
      </c>
      <c r="AA2" s="199">
        <f>ROUND(N(data!C213),0)</f>
        <v>0</v>
      </c>
      <c r="AB2" s="199">
        <f>ROUND(N(data!D213),0)</f>
        <v>0</v>
      </c>
      <c r="AC2" s="199">
        <f>ROUND(N(data!B214),0)</f>
        <v>40403649</v>
      </c>
      <c r="AD2" s="199">
        <f>ROUND(N(data!C214),0)</f>
        <v>1806021</v>
      </c>
      <c r="AE2" s="199">
        <f>ROUND(N(data!D214),0)</f>
        <v>0</v>
      </c>
      <c r="AF2" s="199">
        <f>ROUND(N(data!B215),0)</f>
        <v>3112057</v>
      </c>
      <c r="AG2" s="199">
        <f>ROUND(N(data!C215),0)</f>
        <v>2747221</v>
      </c>
      <c r="AH2" s="199">
        <f>ROUND(N(data!D215),0)</f>
        <v>1500</v>
      </c>
      <c r="AI2" s="199">
        <f>ROUND(N(data!B216),0)</f>
        <v>94029380</v>
      </c>
      <c r="AJ2" s="199">
        <f>ROUND(N(data!C216),0)</f>
        <v>5210013</v>
      </c>
      <c r="AK2" s="199">
        <f>ROUND(N(data!D216),0)</f>
        <v>1217526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11430219</v>
      </c>
      <c r="AP2" s="199">
        <f>ROUND(N(data!C218),0)</f>
        <v>36600</v>
      </c>
      <c r="AQ2" s="199">
        <f>ROUND(N(data!D218),0)</f>
        <v>144038</v>
      </c>
      <c r="AR2" s="199">
        <f>ROUND(N(data!B219),0)</f>
        <v>5511617</v>
      </c>
      <c r="AS2" s="199">
        <f>ROUND(N(data!C219),0)</f>
        <v>5930513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504046</v>
      </c>
      <c r="AY2" s="199">
        <f>ROUND(N(data!C225),0)</f>
        <v>58927</v>
      </c>
      <c r="AZ2" s="199">
        <f>ROUND(N(data!D225),0)</f>
        <v>0</v>
      </c>
      <c r="BA2" s="199">
        <f>ROUND(N(data!B226),0)</f>
        <v>34240658</v>
      </c>
      <c r="BB2" s="199">
        <f>ROUND(N(data!C226),0)</f>
        <v>3340552</v>
      </c>
      <c r="BC2" s="199">
        <f>ROUND(N(data!D226),0)</f>
        <v>0</v>
      </c>
      <c r="BD2" s="199">
        <f>ROUND(N(data!B227),0)</f>
        <v>14017832</v>
      </c>
      <c r="BE2" s="199">
        <f>ROUND(N(data!C227),0)</f>
        <v>2733424</v>
      </c>
      <c r="BF2" s="199">
        <f>ROUND(N(data!D227),0)</f>
        <v>3835</v>
      </c>
      <c r="BG2" s="199">
        <f>ROUND(N(data!B228),0)</f>
        <v>2071779</v>
      </c>
      <c r="BH2" s="199">
        <f>ROUND(N(data!C228),0)</f>
        <v>380258</v>
      </c>
      <c r="BI2" s="199">
        <f>ROUND(N(data!D228),0)</f>
        <v>5506</v>
      </c>
      <c r="BJ2" s="199">
        <f>ROUND(N(data!B229),0)</f>
        <v>75366887</v>
      </c>
      <c r="BK2" s="199">
        <f>ROUND(N(data!C229),0)</f>
        <v>8480877</v>
      </c>
      <c r="BL2" s="199">
        <f>ROUND(N(data!D229),0)</f>
        <v>2976041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7017828</v>
      </c>
      <c r="BQ2" s="199">
        <f>ROUND(N(data!C231),0)</f>
        <v>847460</v>
      </c>
      <c r="BR2" s="199">
        <f>ROUND(N(data!D231),0)</f>
        <v>259723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439654546</v>
      </c>
      <c r="BW2" s="199">
        <f>ROUND(N(data!C240),0)</f>
        <v>262582103</v>
      </c>
      <c r="BX2" s="199">
        <f>ROUND(N(data!C241),0)</f>
        <v>0</v>
      </c>
      <c r="BY2" s="199">
        <f>ROUND(N(data!C242),0)</f>
        <v>30118339</v>
      </c>
      <c r="BZ2" s="199">
        <f>ROUND(N(data!C243),0)</f>
        <v>192494291</v>
      </c>
      <c r="CA2" s="199">
        <f>ROUND(N(data!C244),0)</f>
        <v>20288227</v>
      </c>
      <c r="CB2" s="199">
        <f>ROUND(N(data!C247),0)</f>
        <v>6082</v>
      </c>
      <c r="CC2" s="199">
        <f>ROUND(N(data!C249),0)</f>
        <v>6945470</v>
      </c>
      <c r="CD2" s="199">
        <f>ROUND(N(data!C250),0)</f>
        <v>23340186</v>
      </c>
      <c r="CE2" s="199">
        <f>ROUND(N(data!C254)+N(data!C255),0)</f>
        <v>12582313</v>
      </c>
      <c r="CF2" s="199">
        <f>ROUND(N(data!D237),0)</f>
        <v>9681820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69" customFormat="1" ht="12.6" customHeight="1" x14ac:dyDescent="0.25">
      <c r="A2" s="12" t="str">
        <f>RIGHT(data!C97,3)</f>
        <v>126</v>
      </c>
      <c r="B2" s="12" t="str">
        <f>RIGHT(data!C96,4)</f>
        <v>2024</v>
      </c>
      <c r="C2" s="12" t="s">
        <v>1155</v>
      </c>
      <c r="D2" s="198">
        <f>ROUND(N(data!C127),0)</f>
        <v>6582</v>
      </c>
      <c r="E2" s="198">
        <f>ROUND(N(data!C128),0)</f>
        <v>0</v>
      </c>
      <c r="F2" s="198">
        <f>ROUND(N(data!C129),0)</f>
        <v>0</v>
      </c>
      <c r="G2" s="198">
        <f>ROUND(N(data!C130),0)</f>
        <v>862</v>
      </c>
      <c r="H2" s="198">
        <f>ROUND(N(data!D127),0)</f>
        <v>28961</v>
      </c>
      <c r="I2" s="198">
        <f>ROUND(N(data!D128),0)</f>
        <v>0</v>
      </c>
      <c r="J2" s="198">
        <f>ROUND(N(data!D129),0)</f>
        <v>0</v>
      </c>
      <c r="K2" s="198">
        <f>ROUND(N(data!D130),0)</f>
        <v>1365</v>
      </c>
      <c r="L2" s="198">
        <f>ROUND(N(data!C132),0)</f>
        <v>10</v>
      </c>
      <c r="M2" s="198">
        <f>ROUND(N(data!C133),0)</f>
        <v>21</v>
      </c>
      <c r="N2" s="198">
        <f>ROUND(N(data!C134),0)</f>
        <v>87</v>
      </c>
      <c r="O2" s="198">
        <f>ROUND(N(data!C135),0)</f>
        <v>0</v>
      </c>
      <c r="P2" s="198">
        <f>ROUND(N(data!C136),0)</f>
        <v>14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5</v>
      </c>
      <c r="W2" s="198">
        <f>ROUND(N(data!C144),0)</f>
        <v>159</v>
      </c>
      <c r="X2" s="198">
        <f>ROUND(N(data!C145),0)</f>
        <v>0</v>
      </c>
      <c r="Y2" s="198">
        <f>ROUND(N(data!B154),0)</f>
        <v>3017</v>
      </c>
      <c r="Z2" s="198">
        <f>ROUND(N(data!B155),0)</f>
        <v>16209</v>
      </c>
      <c r="AA2" s="198">
        <f>ROUND(N(data!B156),0)</f>
        <v>0</v>
      </c>
      <c r="AB2" s="198">
        <f>ROUND(N(data!B157),0)</f>
        <v>246206394</v>
      </c>
      <c r="AC2" s="198">
        <f>ROUND(N(data!B158),0)</f>
        <v>276729070</v>
      </c>
      <c r="AD2" s="198">
        <f>ROUND(N(data!C154),0)</f>
        <v>2087</v>
      </c>
      <c r="AE2" s="198">
        <f>ROUND(N(data!C155),0)</f>
        <v>7933</v>
      </c>
      <c r="AF2" s="198">
        <f>ROUND(N(data!C156),0)</f>
        <v>0</v>
      </c>
      <c r="AG2" s="198">
        <f>ROUND(N(data!C157),0)</f>
        <v>130085629</v>
      </c>
      <c r="AH2" s="198">
        <f>ROUND(N(data!C158),0)</f>
        <v>178083836</v>
      </c>
      <c r="AI2" s="198">
        <f>ROUND(N(data!D154),0)</f>
        <v>1478</v>
      </c>
      <c r="AJ2" s="198">
        <f>ROUND(N(data!D155),0)</f>
        <v>4819</v>
      </c>
      <c r="AK2" s="198">
        <f>ROUND(N(data!D156),0)</f>
        <v>0</v>
      </c>
      <c r="AL2" s="198">
        <f>ROUND(N(data!D157),0)</f>
        <v>95136616</v>
      </c>
      <c r="AM2" s="198">
        <f>ROUND(N(data!D158),0)</f>
        <v>305885514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7" t="s">
        <v>1321</v>
      </c>
      <c r="CR1" s="197" t="s">
        <v>1322</v>
      </c>
      <c r="CS1" s="197" t="s">
        <v>1323</v>
      </c>
      <c r="CT1" s="197" t="s">
        <v>1324</v>
      </c>
      <c r="CU1" s="197" t="s">
        <v>1325</v>
      </c>
      <c r="CV1" s="197" t="s">
        <v>1326</v>
      </c>
      <c r="CW1" s="197" t="s">
        <v>1327</v>
      </c>
      <c r="CX1" s="197" t="s">
        <v>1328</v>
      </c>
      <c r="CY1" s="197" t="s">
        <v>1329</v>
      </c>
      <c r="CZ1" s="197" t="s">
        <v>1330</v>
      </c>
      <c r="DA1" s="197" t="s">
        <v>1331</v>
      </c>
      <c r="DB1" s="197" t="s">
        <v>1332</v>
      </c>
      <c r="DC1" s="197" t="s">
        <v>1333</v>
      </c>
      <c r="DD1" s="197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69" customFormat="1" ht="12.6" customHeight="1" x14ac:dyDescent="0.25">
      <c r="A2" s="199" t="str">
        <f>RIGHT(data!C97,3)</f>
        <v>126</v>
      </c>
      <c r="B2" s="200" t="str">
        <f>RIGHT(data!C96,4)</f>
        <v>2024</v>
      </c>
      <c r="C2" s="12" t="s">
        <v>1155</v>
      </c>
      <c r="D2" s="198">
        <f>ROUND(N(data!C181),0)</f>
        <v>6489983</v>
      </c>
      <c r="E2" s="198">
        <f>ROUND(N(data!C267),0)</f>
        <v>0</v>
      </c>
      <c r="F2" s="198">
        <f>ROUND(N(data!C268),0)</f>
        <v>102047915</v>
      </c>
      <c r="G2" s="198">
        <f>ROUND(N(data!C269),0)</f>
        <v>65109597</v>
      </c>
      <c r="H2" s="198">
        <f>ROUND(N(data!C270),0)</f>
        <v>0</v>
      </c>
      <c r="I2" s="198">
        <f>ROUND(N(data!C271),0)</f>
        <v>22133317</v>
      </c>
      <c r="J2" s="198">
        <f>ROUND(N(data!C272),0)</f>
        <v>0</v>
      </c>
      <c r="K2" s="198">
        <f>ROUND(N(data!C273),0)</f>
        <v>5875222</v>
      </c>
      <c r="L2" s="198">
        <f>ROUND(N(data!C274),0)</f>
        <v>432496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7414346</v>
      </c>
      <c r="R2" s="198">
        <f>ROUND(N(data!C284),0)</f>
        <v>1128574</v>
      </c>
      <c r="S2" s="198">
        <f>ROUND(N(data!C285),0)</f>
        <v>93535040</v>
      </c>
      <c r="T2" s="198">
        <f>ROUND(N(data!C286),0)</f>
        <v>42209670</v>
      </c>
      <c r="U2" s="198">
        <f>ROUND(N(data!C287),0)</f>
        <v>5857779</v>
      </c>
      <c r="V2" s="198">
        <f>ROUND(N(data!C288),0)</f>
        <v>98021866</v>
      </c>
      <c r="W2" s="198">
        <f>ROUND(N(data!C289),0)</f>
        <v>11322782</v>
      </c>
      <c r="X2" s="198">
        <f>ROUND(N(data!C290),0)</f>
        <v>11442130</v>
      </c>
      <c r="Y2" s="198">
        <f>ROUND(N(data!C291),0)</f>
        <v>0</v>
      </c>
      <c r="Z2" s="198">
        <f>ROUND(N(data!C292),0)</f>
        <v>145815423</v>
      </c>
      <c r="AA2" s="198">
        <f>ROUND(N(data!C295),0)</f>
        <v>0</v>
      </c>
      <c r="AB2" s="198">
        <f>ROUND(N(data!C296),0)</f>
        <v>0</v>
      </c>
      <c r="AC2" s="198">
        <f>ROUND(N(data!C297),0)</f>
        <v>594062</v>
      </c>
      <c r="AD2" s="198">
        <f>ROUND(N(data!C298),0)</f>
        <v>38495155</v>
      </c>
      <c r="AE2" s="198">
        <f>ROUND(N(data!C302),0)</f>
        <v>1333401</v>
      </c>
      <c r="AF2" s="198">
        <f>ROUND(N(data!C303),0)</f>
        <v>0</v>
      </c>
      <c r="AG2" s="198">
        <f>ROUND(N(data!C304),0)</f>
        <v>0</v>
      </c>
      <c r="AH2" s="198">
        <f>ROUND(N(data!C305),0)</f>
        <v>1519335</v>
      </c>
      <c r="AI2" s="198">
        <f>ROUND(N(data!C314),0)</f>
        <v>0</v>
      </c>
      <c r="AJ2" s="198">
        <f>ROUND(N(data!C315),0)</f>
        <v>4691261</v>
      </c>
      <c r="AK2" s="198">
        <f>ROUND(N(data!C316),0)</f>
        <v>9743414</v>
      </c>
      <c r="AL2" s="198">
        <f>ROUND(N(data!C317),0)</f>
        <v>41345645</v>
      </c>
      <c r="AM2" s="198">
        <f>ROUND(N(data!C318),0)</f>
        <v>0</v>
      </c>
      <c r="AN2" s="198">
        <f>ROUND(N(data!C319),0)</f>
        <v>2540391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5483435</v>
      </c>
      <c r="AS2" s="198">
        <f>ROUND(N(data!C326),0)</f>
        <v>0</v>
      </c>
      <c r="AT2" s="198">
        <f>ROUND(N(data!C327),0)</f>
        <v>0</v>
      </c>
      <c r="AU2" s="198">
        <f>ROUND(N(data!C328),0)</f>
        <v>16713171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771701</v>
      </c>
      <c r="AZ2" s="198">
        <f>ROUND(N(data!C335),0)</f>
        <v>0</v>
      </c>
      <c r="BA2" s="198">
        <f>ROUND(N(data!C336),0)</f>
        <v>80454098</v>
      </c>
      <c r="BB2" s="198">
        <f>ROUND(N(data!C337),0)</f>
        <v>0</v>
      </c>
      <c r="BC2" s="198">
        <f>ROUND(N(data!C338),0)</f>
        <v>1929959</v>
      </c>
      <c r="BD2" s="198">
        <f>ROUND(N(data!C339),0)</f>
        <v>0</v>
      </c>
      <c r="BE2" s="198">
        <f>ROUND(N(data!C343),0)</f>
        <v>73747184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886.01</v>
      </c>
      <c r="BL2" s="198">
        <f>ROUND(N(data!C358),0)</f>
        <v>471428639</v>
      </c>
      <c r="BM2" s="198">
        <f>ROUND(N(data!C359),0)</f>
        <v>760698420</v>
      </c>
      <c r="BN2" s="198">
        <f>ROUND(N(data!C363),0)</f>
        <v>945137507</v>
      </c>
      <c r="BO2" s="198">
        <f>ROUND(N(data!C364),0)</f>
        <v>30285656</v>
      </c>
      <c r="BP2" s="198">
        <f>ROUND(N(data!C365),0)</f>
        <v>12582313</v>
      </c>
      <c r="BQ2" s="198">
        <f>ROUND(N(data!D381),0)</f>
        <v>47029850</v>
      </c>
      <c r="BR2" s="198">
        <f>ROUND(N(data!C370),0)</f>
        <v>19750</v>
      </c>
      <c r="BS2" s="198">
        <f>ROUND(N(data!C371),0)</f>
        <v>8977627</v>
      </c>
      <c r="BT2" s="198">
        <f>ROUND(N(data!C372),0)</f>
        <v>1281124</v>
      </c>
      <c r="BU2" s="198">
        <f>ROUND(N(data!C373),0)</f>
        <v>0</v>
      </c>
      <c r="BV2" s="198">
        <f>ROUND(N(data!C374),0)</f>
        <v>769223</v>
      </c>
      <c r="BW2" s="198">
        <f>ROUND(N(data!C375),0)</f>
        <v>0</v>
      </c>
      <c r="BX2" s="198">
        <f>ROUND(N(data!C376),0)</f>
        <v>2194394</v>
      </c>
      <c r="BY2" s="198">
        <f>ROUND(N(data!C377),0)</f>
        <v>0</v>
      </c>
      <c r="BZ2" s="198">
        <f>ROUND(N(data!C378),0)</f>
        <v>2970317</v>
      </c>
      <c r="CA2" s="198">
        <f>ROUND(N(data!C379),0)</f>
        <v>446282</v>
      </c>
      <c r="CB2" s="198">
        <f>ROUND(N(data!C380),0)</f>
        <v>30371133</v>
      </c>
      <c r="CC2" s="198">
        <f>ROUND(N(data!C382),0)</f>
        <v>0</v>
      </c>
      <c r="CD2" s="198">
        <f>ROUND(N(data!C389),0)</f>
        <v>103788256</v>
      </c>
      <c r="CE2" s="198">
        <f>ROUND(N(data!C390),0)</f>
        <v>24249270</v>
      </c>
      <c r="CF2" s="198">
        <f>ROUND(N(data!C391),0)</f>
        <v>15856384</v>
      </c>
      <c r="CG2" s="198">
        <f>ROUND(N(data!C392),0)</f>
        <v>28558202</v>
      </c>
      <c r="CH2" s="198">
        <f>ROUND(N(data!C393),0)</f>
        <v>2127947</v>
      </c>
      <c r="CI2" s="198">
        <f>ROUND(N(data!C394),0)</f>
        <v>48574156</v>
      </c>
      <c r="CJ2" s="198">
        <f>ROUND(N(data!C395),0)</f>
        <v>15841499</v>
      </c>
      <c r="CK2" s="198">
        <f>ROUND(N(data!C396),0)</f>
        <v>6493234</v>
      </c>
      <c r="CL2" s="198">
        <f>ROUND(N(data!C397),0)</f>
        <v>0</v>
      </c>
      <c r="CM2" s="198">
        <f>ROUND(N(data!C398),0)</f>
        <v>0</v>
      </c>
      <c r="CN2" s="198">
        <f>ROUND(N(data!C399),0)</f>
        <v>4051936</v>
      </c>
      <c r="CO2" s="198">
        <f>ROUND(N(data!C362),0)</f>
        <v>9681820</v>
      </c>
      <c r="CP2" s="198">
        <f>ROUND(N(data!D415),0)</f>
        <v>37422874</v>
      </c>
      <c r="CQ2" s="52">
        <f>ROUND(N(data!C401),0)</f>
        <v>439009</v>
      </c>
      <c r="CR2" s="52">
        <f>ROUND(N(data!C402),0)</f>
        <v>10424426</v>
      </c>
      <c r="CS2" s="52">
        <f>ROUND(N(data!C403),0)</f>
        <v>0</v>
      </c>
      <c r="CT2" s="52">
        <f>ROUND(N(data!C404),0)</f>
        <v>2093906</v>
      </c>
      <c r="CU2" s="52">
        <f>ROUND(N(data!C405),0)</f>
        <v>746768</v>
      </c>
      <c r="CV2" s="52">
        <f>ROUND(N(data!C406),0)</f>
        <v>344175</v>
      </c>
      <c r="CW2" s="52">
        <f>ROUND(N(data!C407),0)</f>
        <v>1204587</v>
      </c>
      <c r="CX2" s="52">
        <f>ROUND(N(data!C408),0)</f>
        <v>2968458</v>
      </c>
      <c r="CY2" s="52">
        <f>ROUND(N(data!C409),0)</f>
        <v>7414801</v>
      </c>
      <c r="CZ2" s="52">
        <f>ROUND(N(data!C410),0)</f>
        <v>9079</v>
      </c>
      <c r="DA2" s="52">
        <f>ROUND(N(data!C411),0)</f>
        <v>131267</v>
      </c>
      <c r="DB2" s="52">
        <f>ROUND(N(data!C412),0)</f>
        <v>9988947</v>
      </c>
      <c r="DC2" s="52">
        <f>ROUND(N(data!C413),0)</f>
        <v>0</v>
      </c>
      <c r="DD2" s="52">
        <f>ROUND(N(data!C414),0)</f>
        <v>1657453</v>
      </c>
      <c r="DE2" s="52">
        <f>ROUND(N(data!C419),0)</f>
        <v>0</v>
      </c>
      <c r="DF2" s="198">
        <f>ROUND(N(data!D420),0)</f>
        <v>1631463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126</v>
      </c>
      <c r="B2" s="200" t="str">
        <f>RIGHT(data!$C$96,4)</f>
        <v>2024</v>
      </c>
      <c r="C2" s="12" t="str">
        <f>data!C$55</f>
        <v>6010</v>
      </c>
      <c r="D2" s="12" t="s">
        <v>1155</v>
      </c>
      <c r="E2" s="198">
        <f>ROUND(N(data!C59), 0)</f>
        <v>1631</v>
      </c>
      <c r="F2" s="319">
        <f>ROUND(N(data!C60), 2)</f>
        <v>16.78</v>
      </c>
      <c r="G2" s="198">
        <f>ROUND(N(data!C61), 0)</f>
        <v>2488654</v>
      </c>
      <c r="H2" s="198">
        <f>ROUND(N(data!C62), 0)</f>
        <v>580876</v>
      </c>
      <c r="I2" s="198">
        <f>ROUND(N(data!C63), 0)</f>
        <v>1525084</v>
      </c>
      <c r="J2" s="198">
        <f>ROUND(N(data!C64), 0)</f>
        <v>509355</v>
      </c>
      <c r="K2" s="198">
        <f>ROUND(N(data!C65), 0)</f>
        <v>624</v>
      </c>
      <c r="L2" s="198">
        <f>ROUND(N(data!C66), 0)</f>
        <v>44358</v>
      </c>
      <c r="M2" s="198">
        <f>ROUND(N(data!C67), 0)</f>
        <v>271327</v>
      </c>
      <c r="N2" s="198">
        <f>ROUND(N(data!C68), 0)</f>
        <v>0</v>
      </c>
      <c r="O2" s="198">
        <f>ROUND(N(data!C69), 0)</f>
        <v>231908</v>
      </c>
      <c r="P2" s="198">
        <f>ROUND(N(data!C70), 0)</f>
        <v>0</v>
      </c>
      <c r="Q2" s="198">
        <f>ROUND(N(data!C71), 0)</f>
        <v>188930</v>
      </c>
      <c r="R2" s="198">
        <f>ROUND(N(data!C72), 0)</f>
        <v>0</v>
      </c>
      <c r="S2" s="198">
        <f>ROUND(N(data!C73), 0)</f>
        <v>0</v>
      </c>
      <c r="T2" s="198">
        <f>ROUND(N(data!C74), 0)</f>
        <v>38421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4127</v>
      </c>
      <c r="AA2" s="198">
        <f>ROUND(N(data!C81), 0)</f>
        <v>0</v>
      </c>
      <c r="AB2" s="198">
        <f>ROUND(N(data!C82), 0)</f>
        <v>0</v>
      </c>
      <c r="AC2" s="198">
        <f>ROUND(N(data!C83), 0)</f>
        <v>430</v>
      </c>
      <c r="AD2" s="198">
        <f>ROUND(N(data!C84), 0)</f>
        <v>0</v>
      </c>
      <c r="AE2" s="198">
        <f>ROUND(N(data!C89), 0)</f>
        <v>12779264</v>
      </c>
      <c r="AF2" s="198">
        <f>ROUND(N(data!C87), 0)</f>
        <v>12550550</v>
      </c>
      <c r="AG2" s="198">
        <f>ROUND(N(data!C90), 0)</f>
        <v>6296</v>
      </c>
      <c r="AH2" s="198">
        <f>ROUND(N(data!C91), 0)</f>
        <v>15823</v>
      </c>
      <c r="AI2" s="198">
        <f>ROUND(N(data!C92), 0)</f>
        <v>2390</v>
      </c>
      <c r="AJ2" s="198">
        <f>ROUND(N(data!C93), 0)</f>
        <v>39754</v>
      </c>
      <c r="AK2" s="319">
        <f>ROUND(N(data!C94), 2)</f>
        <v>14.22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126</v>
      </c>
      <c r="B3" s="200" t="str">
        <f>RIGHT(data!$C$96,4)</f>
        <v>2024</v>
      </c>
      <c r="C3" s="12" t="str">
        <f>data!D$55</f>
        <v>6030</v>
      </c>
      <c r="D3" s="12" t="s">
        <v>1155</v>
      </c>
      <c r="E3" s="198">
        <f>ROUND(N(data!D59), 0)</f>
        <v>0</v>
      </c>
      <c r="F3" s="319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9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126</v>
      </c>
      <c r="B4" s="200" t="str">
        <f>RIGHT(data!$C$96,4)</f>
        <v>2024</v>
      </c>
      <c r="C4" s="12" t="str">
        <f>data!E$55</f>
        <v>6070</v>
      </c>
      <c r="D4" s="12" t="s">
        <v>1155</v>
      </c>
      <c r="E4" s="198">
        <f>ROUND(N(data!E59), 0)</f>
        <v>27330</v>
      </c>
      <c r="F4" s="319">
        <f>ROUND(N(data!E60), 2)</f>
        <v>155.63</v>
      </c>
      <c r="G4" s="198">
        <f>ROUND(N(data!E61), 0)</f>
        <v>17854082</v>
      </c>
      <c r="H4" s="198">
        <f>ROUND(N(data!E62), 0)</f>
        <v>4167314</v>
      </c>
      <c r="I4" s="198">
        <f>ROUND(N(data!E63), 0)</f>
        <v>334909</v>
      </c>
      <c r="J4" s="198">
        <f>ROUND(N(data!E64), 0)</f>
        <v>1509870</v>
      </c>
      <c r="K4" s="198">
        <f>ROUND(N(data!E65), 0)</f>
        <v>80</v>
      </c>
      <c r="L4" s="198">
        <f>ROUND(N(data!E66), 0)</f>
        <v>39166</v>
      </c>
      <c r="M4" s="198">
        <f>ROUND(N(data!E67), 0)</f>
        <v>2228706</v>
      </c>
      <c r="N4" s="198">
        <f>ROUND(N(data!E68), 0)</f>
        <v>37993</v>
      </c>
      <c r="O4" s="198">
        <f>ROUND(N(data!E69), 0)</f>
        <v>4707497</v>
      </c>
      <c r="P4" s="198">
        <f>ROUND(N(data!E70), 0)</f>
        <v>0</v>
      </c>
      <c r="Q4" s="198">
        <f>ROUND(N(data!E71), 0)</f>
        <v>4376977</v>
      </c>
      <c r="R4" s="198">
        <f>ROUND(N(data!E72), 0)</f>
        <v>0</v>
      </c>
      <c r="S4" s="198">
        <f>ROUND(N(data!E73), 0)</f>
        <v>0</v>
      </c>
      <c r="T4" s="198">
        <f>ROUND(N(data!E74), 0)</f>
        <v>287536</v>
      </c>
      <c r="U4" s="198">
        <f>ROUND(N(data!E75), 0)</f>
        <v>0</v>
      </c>
      <c r="V4" s="198">
        <f>ROUND(N(data!E76), 0)</f>
        <v>0</v>
      </c>
      <c r="W4" s="198">
        <f>ROUND(N(data!E77), 0)</f>
        <v>11466</v>
      </c>
      <c r="X4" s="198">
        <f>ROUND(N(data!E78), 0)</f>
        <v>0</v>
      </c>
      <c r="Y4" s="198">
        <f>ROUND(N(data!E79), 0)</f>
        <v>0</v>
      </c>
      <c r="Z4" s="198">
        <f>ROUND(N(data!E80), 0)</f>
        <v>9304</v>
      </c>
      <c r="AA4" s="198">
        <f>ROUND(N(data!E81), 0)</f>
        <v>0</v>
      </c>
      <c r="AB4" s="198">
        <f>ROUND(N(data!E82), 0)</f>
        <v>0</v>
      </c>
      <c r="AC4" s="198">
        <f>ROUND(N(data!E83), 0)</f>
        <v>22214</v>
      </c>
      <c r="AD4" s="198">
        <f>ROUND(N(data!E84), 0)</f>
        <v>1250</v>
      </c>
      <c r="AE4" s="198">
        <f>ROUND(N(data!E89), 0)</f>
        <v>149414220</v>
      </c>
      <c r="AF4" s="198">
        <f>ROUND(N(data!E87), 0)</f>
        <v>112143531</v>
      </c>
      <c r="AG4" s="198">
        <f>ROUND(N(data!E90), 0)</f>
        <v>47930</v>
      </c>
      <c r="AH4" s="198">
        <f>ROUND(N(data!E91), 0)</f>
        <v>61256</v>
      </c>
      <c r="AI4" s="198">
        <f>ROUND(N(data!E92), 0)</f>
        <v>18195</v>
      </c>
      <c r="AJ4" s="198">
        <f>ROUND(N(data!E93), 0)</f>
        <v>267612</v>
      </c>
      <c r="AK4" s="319">
        <f>ROUND(N(data!E94), 2)</f>
        <v>80.849999999999994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126</v>
      </c>
      <c r="B5" s="200" t="str">
        <f>RIGHT(data!$C$96,4)</f>
        <v>2024</v>
      </c>
      <c r="C5" s="12" t="str">
        <f>data!F$55</f>
        <v>6100</v>
      </c>
      <c r="D5" s="12" t="s">
        <v>1155</v>
      </c>
      <c r="E5" s="198">
        <f>ROUND(N(data!F59), 0)</f>
        <v>0</v>
      </c>
      <c r="F5" s="319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9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126</v>
      </c>
      <c r="B6" s="200" t="str">
        <f>RIGHT(data!$C$96,4)</f>
        <v>2024</v>
      </c>
      <c r="C6" s="12" t="str">
        <f>data!G$55</f>
        <v>6120</v>
      </c>
      <c r="D6" s="12" t="s">
        <v>1155</v>
      </c>
      <c r="E6" s="198">
        <f>ROUND(N(data!G59), 0)</f>
        <v>0</v>
      </c>
      <c r="F6" s="319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9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126</v>
      </c>
      <c r="B7" s="200" t="str">
        <f>RIGHT(data!$C$96,4)</f>
        <v>2024</v>
      </c>
      <c r="C7" s="12" t="str">
        <f>data!H$55</f>
        <v>6140</v>
      </c>
      <c r="D7" s="12" t="s">
        <v>1155</v>
      </c>
      <c r="E7" s="198">
        <f>ROUND(N(data!H59), 0)</f>
        <v>0</v>
      </c>
      <c r="F7" s="319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503455</v>
      </c>
      <c r="J7" s="198">
        <f>ROUND(N(data!H64), 0)</f>
        <v>0</v>
      </c>
      <c r="K7" s="198">
        <f>ROUND(N(data!H65), 0)</f>
        <v>0</v>
      </c>
      <c r="L7" s="198">
        <f>ROUND(N(data!H66), 0)</f>
        <v>26455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9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126</v>
      </c>
      <c r="B8" s="200" t="str">
        <f>RIGHT(data!$C$96,4)</f>
        <v>2024</v>
      </c>
      <c r="C8" s="12" t="str">
        <f>data!I$55</f>
        <v>6150</v>
      </c>
      <c r="D8" s="12" t="s">
        <v>1155</v>
      </c>
      <c r="E8" s="198">
        <f>ROUND(N(data!I59), 0)</f>
        <v>0</v>
      </c>
      <c r="F8" s="319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9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126</v>
      </c>
      <c r="B9" s="200" t="str">
        <f>RIGHT(data!$C$96,4)</f>
        <v>2024</v>
      </c>
      <c r="C9" s="12" t="str">
        <f>data!J$55</f>
        <v>6170</v>
      </c>
      <c r="D9" s="12" t="s">
        <v>1155</v>
      </c>
      <c r="E9" s="198">
        <f>ROUND(N(data!J59), 0)</f>
        <v>0</v>
      </c>
      <c r="F9" s="319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9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126</v>
      </c>
      <c r="B10" s="200" t="str">
        <f>RIGHT(data!$C$96,4)</f>
        <v>2024</v>
      </c>
      <c r="C10" s="12" t="str">
        <f>data!K$55</f>
        <v>6200</v>
      </c>
      <c r="D10" s="12" t="s">
        <v>1155</v>
      </c>
      <c r="E10" s="198">
        <f>ROUND(N(data!K59), 0)</f>
        <v>0</v>
      </c>
      <c r="F10" s="319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9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126</v>
      </c>
      <c r="B11" s="200" t="str">
        <f>RIGHT(data!$C$96,4)</f>
        <v>2024</v>
      </c>
      <c r="C11" s="12" t="str">
        <f>data!L$55</f>
        <v>6210</v>
      </c>
      <c r="D11" s="12" t="s">
        <v>1155</v>
      </c>
      <c r="E11" s="198">
        <f>ROUND(N(data!L59), 0)</f>
        <v>0</v>
      </c>
      <c r="F11" s="319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9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126</v>
      </c>
      <c r="B12" s="200" t="str">
        <f>RIGHT(data!$C$96,4)</f>
        <v>2024</v>
      </c>
      <c r="C12" s="12" t="str">
        <f>data!M$55</f>
        <v>6330</v>
      </c>
      <c r="D12" s="12" t="s">
        <v>1155</v>
      </c>
      <c r="E12" s="198">
        <f>ROUND(N(data!M59), 0)</f>
        <v>0</v>
      </c>
      <c r="F12" s="319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9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126</v>
      </c>
      <c r="B13" s="200" t="str">
        <f>RIGHT(data!$C$96,4)</f>
        <v>2024</v>
      </c>
      <c r="C13" s="12" t="str">
        <f>data!N$55</f>
        <v>6400</v>
      </c>
      <c r="D13" s="12" t="s">
        <v>1155</v>
      </c>
      <c r="E13" s="198">
        <f>ROUND(N(data!N59), 0)</f>
        <v>0</v>
      </c>
      <c r="F13" s="319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9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126</v>
      </c>
      <c r="B14" s="200" t="str">
        <f>RIGHT(data!$C$96,4)</f>
        <v>2024</v>
      </c>
      <c r="C14" s="12" t="str">
        <f>data!O$55</f>
        <v>7010</v>
      </c>
      <c r="D14" s="12" t="s">
        <v>1155</v>
      </c>
      <c r="E14" s="198">
        <f>ROUND(N(data!O59), 0)</f>
        <v>2864</v>
      </c>
      <c r="F14" s="319">
        <f>ROUND(N(data!O60), 2)</f>
        <v>34.659999999999997</v>
      </c>
      <c r="G14" s="198">
        <f>ROUND(N(data!O61), 0)</f>
        <v>5072272</v>
      </c>
      <c r="H14" s="198">
        <f>ROUND(N(data!O62), 0)</f>
        <v>1186812</v>
      </c>
      <c r="I14" s="198">
        <f>ROUND(N(data!O63), 0)</f>
        <v>1192384</v>
      </c>
      <c r="J14" s="198">
        <f>ROUND(N(data!O64), 0)</f>
        <v>653056</v>
      </c>
      <c r="K14" s="198">
        <f>ROUND(N(data!O65), 0)</f>
        <v>0</v>
      </c>
      <c r="L14" s="198">
        <f>ROUND(N(data!O66), 0)</f>
        <v>60529</v>
      </c>
      <c r="M14" s="198">
        <f>ROUND(N(data!O67), 0)</f>
        <v>1579242</v>
      </c>
      <c r="N14" s="198">
        <f>ROUND(N(data!O68), 0)</f>
        <v>3642</v>
      </c>
      <c r="O14" s="198">
        <f>ROUND(N(data!O69), 0)</f>
        <v>780450</v>
      </c>
      <c r="P14" s="198">
        <f>ROUND(N(data!O70), 0)</f>
        <v>0</v>
      </c>
      <c r="Q14" s="198">
        <f>ROUND(N(data!O71), 0)</f>
        <v>697696</v>
      </c>
      <c r="R14" s="198">
        <f>ROUND(N(data!O72), 0)</f>
        <v>0</v>
      </c>
      <c r="S14" s="198">
        <f>ROUND(N(data!O73), 0)</f>
        <v>0</v>
      </c>
      <c r="T14" s="198">
        <f>ROUND(N(data!O74), 0)</f>
        <v>71122</v>
      </c>
      <c r="U14" s="198">
        <f>ROUND(N(data!O75), 0)</f>
        <v>0</v>
      </c>
      <c r="V14" s="198">
        <f>ROUND(N(data!O76), 0)</f>
        <v>0</v>
      </c>
      <c r="W14" s="198">
        <f>ROUND(N(data!O77), 0)</f>
        <v>3322</v>
      </c>
      <c r="X14" s="198">
        <f>ROUND(N(data!O78), 0)</f>
        <v>0</v>
      </c>
      <c r="Y14" s="198">
        <f>ROUND(N(data!O79), 0)</f>
        <v>0</v>
      </c>
      <c r="Z14" s="198">
        <f>ROUND(N(data!O80), 0)</f>
        <v>6119</v>
      </c>
      <c r="AA14" s="198">
        <f>ROUND(N(data!O81), 0)</f>
        <v>0</v>
      </c>
      <c r="AB14" s="198">
        <f>ROUND(N(data!O82), 0)</f>
        <v>0</v>
      </c>
      <c r="AC14" s="198">
        <f>ROUND(N(data!O83), 0)</f>
        <v>2190</v>
      </c>
      <c r="AD14" s="198">
        <f>ROUND(N(data!O84), 0)</f>
        <v>23201</v>
      </c>
      <c r="AE14" s="198">
        <f>ROUND(N(data!O89), 0)</f>
        <v>44646499</v>
      </c>
      <c r="AF14" s="198">
        <f>ROUND(N(data!O87), 0)</f>
        <v>42013182</v>
      </c>
      <c r="AG14" s="198">
        <f>ROUND(N(data!O90), 0)</f>
        <v>23723</v>
      </c>
      <c r="AH14" s="198">
        <f>ROUND(N(data!O91), 0)</f>
        <v>9093</v>
      </c>
      <c r="AI14" s="198">
        <f>ROUND(N(data!O92), 0)</f>
        <v>9005</v>
      </c>
      <c r="AJ14" s="198">
        <f>ROUND(N(data!O93), 0)</f>
        <v>73283</v>
      </c>
      <c r="AK14" s="319">
        <f>ROUND(N(data!O94), 2)</f>
        <v>26.54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126</v>
      </c>
      <c r="B15" s="200" t="str">
        <f>RIGHT(data!$C$96,4)</f>
        <v>2024</v>
      </c>
      <c r="C15" s="12" t="str">
        <f>data!P$55</f>
        <v>7020</v>
      </c>
      <c r="D15" s="12" t="s">
        <v>1155</v>
      </c>
      <c r="E15" s="198">
        <f>ROUND(N(data!P59), 0)</f>
        <v>364218</v>
      </c>
      <c r="F15" s="319">
        <f>ROUND(N(data!P60), 2)</f>
        <v>30.05</v>
      </c>
      <c r="G15" s="198">
        <f>ROUND(N(data!P61), 0)</f>
        <v>4671831</v>
      </c>
      <c r="H15" s="198">
        <f>ROUND(N(data!P62), 0)</f>
        <v>1093485</v>
      </c>
      <c r="I15" s="198">
        <f>ROUND(N(data!P63), 0)</f>
        <v>3589472</v>
      </c>
      <c r="J15" s="198">
        <f>ROUND(N(data!P64), 0)</f>
        <v>8052467</v>
      </c>
      <c r="K15" s="198">
        <f>ROUND(N(data!P65), 0)</f>
        <v>3365</v>
      </c>
      <c r="L15" s="198">
        <f>ROUND(N(data!P66), 0)</f>
        <v>844316</v>
      </c>
      <c r="M15" s="198">
        <f>ROUND(N(data!P67), 0)</f>
        <v>2312383</v>
      </c>
      <c r="N15" s="198">
        <f>ROUND(N(data!P68), 0)</f>
        <v>443335</v>
      </c>
      <c r="O15" s="198">
        <f>ROUND(N(data!P69), 0)</f>
        <v>3101921</v>
      </c>
      <c r="P15" s="198">
        <f>ROUND(N(data!P70), 0)</f>
        <v>0</v>
      </c>
      <c r="Q15" s="198">
        <f>ROUND(N(data!P71), 0)</f>
        <v>2646519</v>
      </c>
      <c r="R15" s="198">
        <f>ROUND(N(data!P72), 0)</f>
        <v>0</v>
      </c>
      <c r="S15" s="198">
        <f>ROUND(N(data!P73), 0)</f>
        <v>0</v>
      </c>
      <c r="T15" s="198">
        <f>ROUND(N(data!P74), 0)</f>
        <v>42409</v>
      </c>
      <c r="U15" s="198">
        <f>ROUND(N(data!P75), 0)</f>
        <v>0</v>
      </c>
      <c r="V15" s="198">
        <f>ROUND(N(data!P76), 0)</f>
        <v>0</v>
      </c>
      <c r="W15" s="198">
        <f>ROUND(N(data!P77), 0)</f>
        <v>373777</v>
      </c>
      <c r="X15" s="198">
        <f>ROUND(N(data!P78), 0)</f>
        <v>0</v>
      </c>
      <c r="Y15" s="198">
        <f>ROUND(N(data!P79), 0)</f>
        <v>0</v>
      </c>
      <c r="Z15" s="198">
        <f>ROUND(N(data!P80), 0)</f>
        <v>3649</v>
      </c>
      <c r="AA15" s="198">
        <f>ROUND(N(data!P81), 0)</f>
        <v>0</v>
      </c>
      <c r="AB15" s="198">
        <f>ROUND(N(data!P82), 0)</f>
        <v>0</v>
      </c>
      <c r="AC15" s="198">
        <f>ROUND(N(data!P83), 0)</f>
        <v>35567</v>
      </c>
      <c r="AD15" s="198">
        <f>ROUND(N(data!P84), 0)</f>
        <v>5200</v>
      </c>
      <c r="AE15" s="198">
        <f>ROUND(N(data!P89), 0)</f>
        <v>203037243</v>
      </c>
      <c r="AF15" s="198">
        <f>ROUND(N(data!P87), 0)</f>
        <v>62989140</v>
      </c>
      <c r="AG15" s="198">
        <f>ROUND(N(data!P90), 0)</f>
        <v>26529</v>
      </c>
      <c r="AH15" s="198">
        <f>ROUND(N(data!P91), 0)</f>
        <v>62</v>
      </c>
      <c r="AI15" s="198">
        <f>ROUND(N(data!P92), 0)</f>
        <v>10071</v>
      </c>
      <c r="AJ15" s="198">
        <f>ROUND(N(data!P93), 0)</f>
        <v>32846</v>
      </c>
      <c r="AK15" s="319">
        <f>ROUND(N(data!P94), 2)</f>
        <v>11.14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126</v>
      </c>
      <c r="B16" s="200" t="str">
        <f>RIGHT(data!$C$96,4)</f>
        <v>2024</v>
      </c>
      <c r="C16" s="12" t="str">
        <f>data!Q$55</f>
        <v>7030</v>
      </c>
      <c r="D16" s="12" t="s">
        <v>1155</v>
      </c>
      <c r="E16" s="198">
        <f>ROUND(N(data!Q59), 0)</f>
        <v>522675</v>
      </c>
      <c r="F16" s="319">
        <f>ROUND(N(data!Q60), 2)</f>
        <v>7.19</v>
      </c>
      <c r="G16" s="198">
        <f>ROUND(N(data!Q61), 0)</f>
        <v>1457061</v>
      </c>
      <c r="H16" s="198">
        <f>ROUND(N(data!Q62), 0)</f>
        <v>340092</v>
      </c>
      <c r="I16" s="198">
        <f>ROUND(N(data!Q63), 0)</f>
        <v>0</v>
      </c>
      <c r="J16" s="198">
        <f>ROUND(N(data!Q64), 0)</f>
        <v>166648</v>
      </c>
      <c r="K16" s="198">
        <f>ROUND(N(data!Q65), 0)</f>
        <v>0</v>
      </c>
      <c r="L16" s="198">
        <f>ROUND(N(data!Q66), 0)</f>
        <v>1016</v>
      </c>
      <c r="M16" s="198">
        <f>ROUND(N(data!Q67), 0)</f>
        <v>85337</v>
      </c>
      <c r="N16" s="198">
        <f>ROUND(N(data!Q68), 0)</f>
        <v>4019</v>
      </c>
      <c r="O16" s="198">
        <f>ROUND(N(data!Q69), 0)</f>
        <v>86058</v>
      </c>
      <c r="P16" s="198">
        <f>ROUND(N(data!Q70), 0)</f>
        <v>0</v>
      </c>
      <c r="Q16" s="198">
        <f>ROUND(N(data!Q71), 0)</f>
        <v>49256</v>
      </c>
      <c r="R16" s="198">
        <f>ROUND(N(data!Q72), 0)</f>
        <v>0</v>
      </c>
      <c r="S16" s="198">
        <f>ROUND(N(data!Q73), 0)</f>
        <v>0</v>
      </c>
      <c r="T16" s="198">
        <f>ROUND(N(data!Q74), 0)</f>
        <v>16820</v>
      </c>
      <c r="U16" s="198">
        <f>ROUND(N(data!Q75), 0)</f>
        <v>0</v>
      </c>
      <c r="V16" s="198">
        <f>ROUND(N(data!Q76), 0)</f>
        <v>0</v>
      </c>
      <c r="W16" s="198">
        <f>ROUND(N(data!Q77), 0)</f>
        <v>17167</v>
      </c>
      <c r="X16" s="198">
        <f>ROUND(N(data!Q78), 0)</f>
        <v>0</v>
      </c>
      <c r="Y16" s="198">
        <f>ROUND(N(data!Q79), 0)</f>
        <v>0</v>
      </c>
      <c r="Z16" s="198">
        <f>ROUND(N(data!Q80), 0)</f>
        <v>1595</v>
      </c>
      <c r="AA16" s="198">
        <f>ROUND(N(data!Q81), 0)</f>
        <v>0</v>
      </c>
      <c r="AB16" s="198">
        <f>ROUND(N(data!Q82), 0)</f>
        <v>0</v>
      </c>
      <c r="AC16" s="198">
        <f>ROUND(N(data!Q83), 0)</f>
        <v>1220</v>
      </c>
      <c r="AD16" s="198">
        <f>ROUND(N(data!Q84), 0)</f>
        <v>0</v>
      </c>
      <c r="AE16" s="198">
        <f>ROUND(N(data!Q89), 0)</f>
        <v>13916665</v>
      </c>
      <c r="AF16" s="198">
        <f>ROUND(N(data!Q87), 0)</f>
        <v>2770904</v>
      </c>
      <c r="AG16" s="198">
        <f>ROUND(N(data!Q90), 0)</f>
        <v>2295</v>
      </c>
      <c r="AH16" s="198">
        <f>ROUND(N(data!Q91), 0)</f>
        <v>0</v>
      </c>
      <c r="AI16" s="198">
        <f>ROUND(N(data!Q92), 0)</f>
        <v>871</v>
      </c>
      <c r="AJ16" s="198">
        <f>ROUND(N(data!Q93), 0)</f>
        <v>16722</v>
      </c>
      <c r="AK16" s="319">
        <f>ROUND(N(data!Q94), 2)</f>
        <v>7.19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126</v>
      </c>
      <c r="B17" s="200" t="str">
        <f>RIGHT(data!$C$96,4)</f>
        <v>2024</v>
      </c>
      <c r="C17" s="12" t="str">
        <f>data!R$55</f>
        <v>7040</v>
      </c>
      <c r="D17" s="12" t="s">
        <v>1155</v>
      </c>
      <c r="E17" s="198">
        <f>ROUND(N(data!R59), 0)</f>
        <v>0</v>
      </c>
      <c r="F17" s="319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9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126</v>
      </c>
      <c r="B18" s="200" t="str">
        <f>RIGHT(data!$C$96,4)</f>
        <v>2024</v>
      </c>
      <c r="C18" s="12" t="str">
        <f>data!S$55</f>
        <v>7050</v>
      </c>
      <c r="D18" s="12" t="s">
        <v>1155</v>
      </c>
      <c r="E18" s="198">
        <f>ROUND(N(data!S59), 0)</f>
        <v>0</v>
      </c>
      <c r="F18" s="319">
        <f>ROUND(N(data!S60), 2)</f>
        <v>12.62</v>
      </c>
      <c r="G18" s="198">
        <f>ROUND(N(data!S61), 0)</f>
        <v>754998</v>
      </c>
      <c r="H18" s="198">
        <f>ROUND(N(data!S62), 0)</f>
        <v>176224</v>
      </c>
      <c r="I18" s="198">
        <f>ROUND(N(data!S63), 0)</f>
        <v>0</v>
      </c>
      <c r="J18" s="198">
        <f>ROUND(N(data!S64), 0)</f>
        <v>123619</v>
      </c>
      <c r="K18" s="198">
        <f>ROUND(N(data!S65), 0)</f>
        <v>0</v>
      </c>
      <c r="L18" s="198">
        <f>ROUND(N(data!S66), 0)</f>
        <v>16777</v>
      </c>
      <c r="M18" s="198">
        <f>ROUND(N(data!S67), 0)</f>
        <v>0</v>
      </c>
      <c r="N18" s="198">
        <f>ROUND(N(data!S68), 0)</f>
        <v>2659</v>
      </c>
      <c r="O18" s="198">
        <f>ROUND(N(data!S69), 0)</f>
        <v>2570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2570</v>
      </c>
      <c r="AD18" s="198">
        <f>ROUND(N(data!S84), 0)</f>
        <v>2032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19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126</v>
      </c>
      <c r="B19" s="200" t="str">
        <f>RIGHT(data!$C$96,4)</f>
        <v>2024</v>
      </c>
      <c r="C19" s="12" t="str">
        <f>data!T$55</f>
        <v>7060</v>
      </c>
      <c r="D19" s="12" t="s">
        <v>1155</v>
      </c>
      <c r="E19" s="198">
        <f>ROUND(N(data!T59), 0)</f>
        <v>0</v>
      </c>
      <c r="F19" s="319">
        <f>ROUND(N(data!T60), 2)</f>
        <v>0.31</v>
      </c>
      <c r="G19" s="198">
        <f>ROUND(N(data!T61), 0)</f>
        <v>62809</v>
      </c>
      <c r="H19" s="198">
        <f>ROUND(N(data!T62), 0)</f>
        <v>14660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336052</v>
      </c>
      <c r="M19" s="198">
        <f>ROUND(N(data!T67), 0)</f>
        <v>4746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1813827</v>
      </c>
      <c r="AF19" s="198">
        <f>ROUND(N(data!T87), 0)</f>
        <v>1722645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9">
        <f>ROUND(N(data!T94), 2)</f>
        <v>0.31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126</v>
      </c>
      <c r="B20" s="200" t="str">
        <f>RIGHT(data!$C$96,4)</f>
        <v>2024</v>
      </c>
      <c r="C20" s="12" t="str">
        <f>data!U$55</f>
        <v>7070</v>
      </c>
      <c r="D20" s="12" t="s">
        <v>1155</v>
      </c>
      <c r="E20" s="198">
        <f>ROUND(N(data!U59), 0)</f>
        <v>446225</v>
      </c>
      <c r="F20" s="319">
        <f>ROUND(N(data!U60), 2)</f>
        <v>27.96</v>
      </c>
      <c r="G20" s="198">
        <f>ROUND(N(data!U61), 0)</f>
        <v>2677353</v>
      </c>
      <c r="H20" s="198">
        <f>ROUND(N(data!U62), 0)</f>
        <v>625823</v>
      </c>
      <c r="I20" s="198">
        <f>ROUND(N(data!U63), 0)</f>
        <v>45054</v>
      </c>
      <c r="J20" s="198">
        <f>ROUND(N(data!U64), 0)</f>
        <v>1513167</v>
      </c>
      <c r="K20" s="198">
        <f>ROUND(N(data!U65), 0)</f>
        <v>106</v>
      </c>
      <c r="L20" s="198">
        <f>ROUND(N(data!U66), 0)</f>
        <v>335299</v>
      </c>
      <c r="M20" s="198">
        <f>ROUND(N(data!U67), 0)</f>
        <v>324290</v>
      </c>
      <c r="N20" s="198">
        <f>ROUND(N(data!U68), 0)</f>
        <v>62873</v>
      </c>
      <c r="O20" s="198">
        <f>ROUND(N(data!U69), 0)</f>
        <v>1686539</v>
      </c>
      <c r="P20" s="198">
        <f>ROUND(N(data!U70), 0)</f>
        <v>439009</v>
      </c>
      <c r="Q20" s="198">
        <f>ROUND(N(data!U71), 0)</f>
        <v>-48886</v>
      </c>
      <c r="R20" s="198">
        <f>ROUND(N(data!U72), 0)</f>
        <v>0</v>
      </c>
      <c r="S20" s="198">
        <f>ROUND(N(data!U73), 0)</f>
        <v>0</v>
      </c>
      <c r="T20" s="198">
        <f>ROUND(N(data!U74), 0)</f>
        <v>22226</v>
      </c>
      <c r="U20" s="198">
        <f>ROUND(N(data!U75), 0)</f>
        <v>0</v>
      </c>
      <c r="V20" s="198">
        <f>ROUND(N(data!U76), 0)</f>
        <v>1204584</v>
      </c>
      <c r="W20" s="198">
        <f>ROUND(N(data!U77), 0)</f>
        <v>16414</v>
      </c>
      <c r="X20" s="198">
        <f>ROUND(N(data!U78), 0)</f>
        <v>0</v>
      </c>
      <c r="Y20" s="198">
        <f>ROUND(N(data!U79), 0)</f>
        <v>9000</v>
      </c>
      <c r="Z20" s="198">
        <f>ROUND(N(data!U80), 0)</f>
        <v>388</v>
      </c>
      <c r="AA20" s="198">
        <f>ROUND(N(data!U81), 0)</f>
        <v>1177</v>
      </c>
      <c r="AB20" s="198">
        <f>ROUND(N(data!U82), 0)</f>
        <v>0</v>
      </c>
      <c r="AC20" s="198">
        <f>ROUND(N(data!U83), 0)</f>
        <v>42627</v>
      </c>
      <c r="AD20" s="198">
        <f>ROUND(N(data!U84), 0)</f>
        <v>13901</v>
      </c>
      <c r="AE20" s="198">
        <f>ROUND(N(data!U89), 0)</f>
        <v>71118856</v>
      </c>
      <c r="AF20" s="198">
        <f>ROUND(N(data!U87), 0)</f>
        <v>39232181</v>
      </c>
      <c r="AG20" s="198">
        <f>ROUND(N(data!U90), 0)</f>
        <v>8756</v>
      </c>
      <c r="AH20" s="198">
        <f>ROUND(N(data!U91), 0)</f>
        <v>0</v>
      </c>
      <c r="AI20" s="198">
        <f>ROUND(N(data!U92), 0)</f>
        <v>3324</v>
      </c>
      <c r="AJ20" s="198">
        <f>ROUND(N(data!U93), 0)</f>
        <v>10</v>
      </c>
      <c r="AK20" s="319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126</v>
      </c>
      <c r="B21" s="200" t="str">
        <f>RIGHT(data!$C$96,4)</f>
        <v>2024</v>
      </c>
      <c r="C21" s="12" t="str">
        <f>data!V$55</f>
        <v>7110</v>
      </c>
      <c r="D21" s="12" t="s">
        <v>1155</v>
      </c>
      <c r="E21" s="198">
        <f>ROUND(N(data!V59), 0)</f>
        <v>18419</v>
      </c>
      <c r="F21" s="319">
        <f>ROUND(N(data!V60), 2)</f>
        <v>4.5</v>
      </c>
      <c r="G21" s="198">
        <f>ROUND(N(data!V61), 0)</f>
        <v>510896</v>
      </c>
      <c r="H21" s="198">
        <f>ROUND(N(data!V62), 0)</f>
        <v>119248</v>
      </c>
      <c r="I21" s="198">
        <f>ROUND(N(data!V63), 0)</f>
        <v>0</v>
      </c>
      <c r="J21" s="198">
        <f>ROUND(N(data!V64), 0)</f>
        <v>46024</v>
      </c>
      <c r="K21" s="198">
        <f>ROUND(N(data!V65), 0)</f>
        <v>0</v>
      </c>
      <c r="L21" s="198">
        <f>ROUND(N(data!V66), 0)</f>
        <v>30029</v>
      </c>
      <c r="M21" s="198">
        <f>ROUND(N(data!V67), 0)</f>
        <v>8667</v>
      </c>
      <c r="N21" s="198">
        <f>ROUND(N(data!V68), 0)</f>
        <v>2073</v>
      </c>
      <c r="O21" s="198">
        <f>ROUND(N(data!V69), 0)</f>
        <v>1152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757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350</v>
      </c>
      <c r="AA21" s="198">
        <f>ROUND(N(data!V81), 0)</f>
        <v>0</v>
      </c>
      <c r="AB21" s="198">
        <f>ROUND(N(data!V82), 0)</f>
        <v>0</v>
      </c>
      <c r="AC21" s="198">
        <f>ROUND(N(data!V83), 0)</f>
        <v>45</v>
      </c>
      <c r="AD21" s="198">
        <f>ROUND(N(data!V84), 0)</f>
        <v>0</v>
      </c>
      <c r="AE21" s="198">
        <f>ROUND(N(data!V89), 0)</f>
        <v>17327774</v>
      </c>
      <c r="AF21" s="198">
        <f>ROUND(N(data!V87), 0)</f>
        <v>8799924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9">
        <f>ROUND(N(data!V94), 2)</f>
        <v>0.62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126</v>
      </c>
      <c r="B22" s="200" t="str">
        <f>RIGHT(data!$C$96,4)</f>
        <v>2024</v>
      </c>
      <c r="C22" s="12" t="str">
        <f>data!W$55</f>
        <v>7120</v>
      </c>
      <c r="D22" s="12" t="s">
        <v>1155</v>
      </c>
      <c r="E22" s="198">
        <f>ROUND(N(data!W59), 0)</f>
        <v>2820</v>
      </c>
      <c r="F22" s="319">
        <f>ROUND(N(data!W60), 2)</f>
        <v>5.17</v>
      </c>
      <c r="G22" s="198">
        <f>ROUND(N(data!W61), 0)</f>
        <v>793264</v>
      </c>
      <c r="H22" s="198">
        <f>ROUND(N(data!W62), 0)</f>
        <v>185155</v>
      </c>
      <c r="I22" s="198">
        <f>ROUND(N(data!W63), 0)</f>
        <v>0</v>
      </c>
      <c r="J22" s="198">
        <f>ROUND(N(data!W64), 0)</f>
        <v>29085</v>
      </c>
      <c r="K22" s="198">
        <f>ROUND(N(data!W65), 0)</f>
        <v>8874</v>
      </c>
      <c r="L22" s="198">
        <f>ROUND(N(data!W66), 0)</f>
        <v>36756</v>
      </c>
      <c r="M22" s="198">
        <f>ROUND(N(data!W67), 0)</f>
        <v>142424</v>
      </c>
      <c r="N22" s="198">
        <f>ROUND(N(data!W68), 0)</f>
        <v>193115</v>
      </c>
      <c r="O22" s="198">
        <f>ROUND(N(data!W69), 0)</f>
        <v>17629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17559</v>
      </c>
      <c r="U22" s="198">
        <f>ROUND(N(data!W75), 0)</f>
        <v>0</v>
      </c>
      <c r="V22" s="198">
        <f>ROUND(N(data!W76), 0)</f>
        <v>0</v>
      </c>
      <c r="W22" s="198">
        <f>ROUND(N(data!W77), 0)</f>
        <v>71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19935490</v>
      </c>
      <c r="AF22" s="198">
        <f>ROUND(N(data!W87), 0)</f>
        <v>4961719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17678</v>
      </c>
      <c r="AK22" s="319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126</v>
      </c>
      <c r="B23" s="200" t="str">
        <f>RIGHT(data!$C$96,4)</f>
        <v>2024</v>
      </c>
      <c r="C23" s="12" t="str">
        <f>data!X$55</f>
        <v>7130</v>
      </c>
      <c r="D23" s="12" t="s">
        <v>1155</v>
      </c>
      <c r="E23" s="198">
        <f>ROUND(N(data!X59), 0)</f>
        <v>21394</v>
      </c>
      <c r="F23" s="319">
        <f>ROUND(N(data!X60), 2)</f>
        <v>5.59</v>
      </c>
      <c r="G23" s="198">
        <f>ROUND(N(data!X61), 0)</f>
        <v>765033</v>
      </c>
      <c r="H23" s="198">
        <f>ROUND(N(data!X62), 0)</f>
        <v>178566</v>
      </c>
      <c r="I23" s="198">
        <f>ROUND(N(data!X63), 0)</f>
        <v>0</v>
      </c>
      <c r="J23" s="198">
        <f>ROUND(N(data!X64), 0)</f>
        <v>208084</v>
      </c>
      <c r="K23" s="198">
        <f>ROUND(N(data!X65), 0)</f>
        <v>0</v>
      </c>
      <c r="L23" s="198">
        <f>ROUND(N(data!X66), 0)</f>
        <v>38026</v>
      </c>
      <c r="M23" s="198">
        <f>ROUND(N(data!X67), 0)</f>
        <v>192947</v>
      </c>
      <c r="N23" s="198">
        <f>ROUND(N(data!X68), 0)</f>
        <v>0</v>
      </c>
      <c r="O23" s="198">
        <f>ROUND(N(data!X69), 0)</f>
        <v>450773</v>
      </c>
      <c r="P23" s="198">
        <f>ROUND(N(data!X70), 0)</f>
        <v>0</v>
      </c>
      <c r="Q23" s="198">
        <f>ROUND(N(data!X71), 0)</f>
        <v>435935</v>
      </c>
      <c r="R23" s="198">
        <f>ROUND(N(data!X72), 0)</f>
        <v>0</v>
      </c>
      <c r="S23" s="198">
        <f>ROUND(N(data!X73), 0)</f>
        <v>0</v>
      </c>
      <c r="T23" s="198">
        <f>ROUND(N(data!X74), 0)</f>
        <v>14838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141509040</v>
      </c>
      <c r="AF23" s="198">
        <f>ROUND(N(data!X87), 0)</f>
        <v>41184348</v>
      </c>
      <c r="AG23" s="198">
        <f>ROUND(N(data!X90), 0)</f>
        <v>792</v>
      </c>
      <c r="AH23" s="198">
        <f>ROUND(N(data!X91), 0)</f>
        <v>0</v>
      </c>
      <c r="AI23" s="198">
        <f>ROUND(N(data!X92), 0)</f>
        <v>301</v>
      </c>
      <c r="AJ23" s="198">
        <f>ROUND(N(data!X93), 0)</f>
        <v>14765</v>
      </c>
      <c r="AK23" s="319">
        <f>ROUND(N(data!X94), 2)</f>
        <v>0.02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126</v>
      </c>
      <c r="B24" s="200" t="str">
        <f>RIGHT(data!$C$96,4)</f>
        <v>2024</v>
      </c>
      <c r="C24" s="12" t="str">
        <f>data!Y$55</f>
        <v>7140</v>
      </c>
      <c r="D24" s="12" t="s">
        <v>1155</v>
      </c>
      <c r="E24" s="198">
        <f>ROUND(N(data!Y59), 0)</f>
        <v>20399</v>
      </c>
      <c r="F24" s="319">
        <f>ROUND(N(data!Y60), 2)</f>
        <v>23.4</v>
      </c>
      <c r="G24" s="198">
        <f>ROUND(N(data!Y61), 0)</f>
        <v>2600497</v>
      </c>
      <c r="H24" s="198">
        <f>ROUND(N(data!Y62), 0)</f>
        <v>609616</v>
      </c>
      <c r="I24" s="198">
        <f>ROUND(N(data!Y63), 0)</f>
        <v>30944</v>
      </c>
      <c r="J24" s="198">
        <f>ROUND(N(data!Y64), 0)</f>
        <v>49339</v>
      </c>
      <c r="K24" s="198">
        <f>ROUND(N(data!Y65), 0)</f>
        <v>9252</v>
      </c>
      <c r="L24" s="198">
        <f>ROUND(N(data!Y66), 0)</f>
        <v>1453080</v>
      </c>
      <c r="M24" s="198">
        <f>ROUND(N(data!Y67), 0)</f>
        <v>1027528</v>
      </c>
      <c r="N24" s="198">
        <f>ROUND(N(data!Y68), 0)</f>
        <v>224902</v>
      </c>
      <c r="O24" s="198">
        <f>ROUND(N(data!Y69), 0)</f>
        <v>475144</v>
      </c>
      <c r="P24" s="198">
        <f>ROUND(N(data!Y70), 0)</f>
        <v>0</v>
      </c>
      <c r="Q24" s="198">
        <f>ROUND(N(data!Y71), 0)</f>
        <v>448256</v>
      </c>
      <c r="R24" s="198">
        <f>ROUND(N(data!Y72), 0)</f>
        <v>0</v>
      </c>
      <c r="S24" s="198">
        <f>ROUND(N(data!Y73), 0)</f>
        <v>0</v>
      </c>
      <c r="T24" s="198">
        <f>ROUND(N(data!Y74), 0)</f>
        <v>14971</v>
      </c>
      <c r="U24" s="198">
        <f>ROUND(N(data!Y75), 0)</f>
        <v>0</v>
      </c>
      <c r="V24" s="198">
        <f>ROUND(N(data!Y76), 0)</f>
        <v>0</v>
      </c>
      <c r="W24" s="198">
        <f>ROUND(N(data!Y77), 0)</f>
        <v>71</v>
      </c>
      <c r="X24" s="198">
        <f>ROUND(N(data!Y78), 0)</f>
        <v>0</v>
      </c>
      <c r="Y24" s="198">
        <f>ROUND(N(data!Y79), 0)</f>
        <v>0</v>
      </c>
      <c r="Z24" s="198">
        <f>ROUND(N(data!Y80), 0)</f>
        <v>1292</v>
      </c>
      <c r="AA24" s="198">
        <f>ROUND(N(data!Y81), 0)</f>
        <v>0</v>
      </c>
      <c r="AB24" s="198">
        <f>ROUND(N(data!Y82), 0)</f>
        <v>0</v>
      </c>
      <c r="AC24" s="198">
        <f>ROUND(N(data!Y83), 0)</f>
        <v>10554</v>
      </c>
      <c r="AD24" s="198">
        <f>ROUND(N(data!Y84), 0)</f>
        <v>0</v>
      </c>
      <c r="AE24" s="198">
        <f>ROUND(N(data!Y89), 0)</f>
        <v>42471464</v>
      </c>
      <c r="AF24" s="198">
        <f>ROUND(N(data!Y87), 0)</f>
        <v>9156258</v>
      </c>
      <c r="AG24" s="198">
        <f>ROUND(N(data!Y90), 0)</f>
        <v>14335</v>
      </c>
      <c r="AH24" s="198">
        <f>ROUND(N(data!Y91), 0)</f>
        <v>0</v>
      </c>
      <c r="AI24" s="198">
        <f>ROUND(N(data!Y92), 0)</f>
        <v>5442</v>
      </c>
      <c r="AJ24" s="198">
        <f>ROUND(N(data!Y93), 0)</f>
        <v>15187</v>
      </c>
      <c r="AK24" s="319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126</v>
      </c>
      <c r="B25" s="200" t="str">
        <f>RIGHT(data!$C$96,4)</f>
        <v>2024</v>
      </c>
      <c r="C25" s="12" t="str">
        <f>data!Z$55</f>
        <v>7150</v>
      </c>
      <c r="D25" s="12" t="s">
        <v>1155</v>
      </c>
      <c r="E25" s="198">
        <f>ROUND(N(data!Z59), 0)</f>
        <v>203256</v>
      </c>
      <c r="F25" s="319">
        <f>ROUND(N(data!Z60), 2)</f>
        <v>3.62</v>
      </c>
      <c r="G25" s="198">
        <f>ROUND(N(data!Z61), 0)</f>
        <v>501055</v>
      </c>
      <c r="H25" s="198">
        <f>ROUND(N(data!Z62), 0)</f>
        <v>116951</v>
      </c>
      <c r="I25" s="198">
        <f>ROUND(N(data!Z63), 0)</f>
        <v>0</v>
      </c>
      <c r="J25" s="198">
        <f>ROUND(N(data!Z64), 0)</f>
        <v>14596</v>
      </c>
      <c r="K25" s="198">
        <f>ROUND(N(data!Z65), 0)</f>
        <v>886</v>
      </c>
      <c r="L25" s="198">
        <f>ROUND(N(data!Z66), 0)</f>
        <v>769650</v>
      </c>
      <c r="M25" s="198">
        <f>ROUND(N(data!Z67), 0)</f>
        <v>732298</v>
      </c>
      <c r="N25" s="198">
        <f>ROUND(N(data!Z68), 0)</f>
        <v>2285</v>
      </c>
      <c r="O25" s="198">
        <f>ROUND(N(data!Z69), 0)</f>
        <v>40030</v>
      </c>
      <c r="P25" s="198">
        <f>ROUND(N(data!Z70), 0)</f>
        <v>0</v>
      </c>
      <c r="Q25" s="198">
        <f>ROUND(N(data!Z71), 0)</f>
        <v>22503</v>
      </c>
      <c r="R25" s="198">
        <f>ROUND(N(data!Z72), 0)</f>
        <v>0</v>
      </c>
      <c r="S25" s="198">
        <f>ROUND(N(data!Z73), 0)</f>
        <v>0</v>
      </c>
      <c r="T25" s="198">
        <f>ROUND(N(data!Z74), 0)</f>
        <v>5603</v>
      </c>
      <c r="U25" s="198">
        <f>ROUND(N(data!Z75), 0)</f>
        <v>0</v>
      </c>
      <c r="V25" s="198">
        <f>ROUND(N(data!Z76), 0)</f>
        <v>0</v>
      </c>
      <c r="W25" s="198">
        <f>ROUND(N(data!Z77), 0)</f>
        <v>11270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655</v>
      </c>
      <c r="AD25" s="198">
        <f>ROUND(N(data!Z84), 0)</f>
        <v>203128</v>
      </c>
      <c r="AE25" s="198">
        <f>ROUND(N(data!Z89), 0)</f>
        <v>15449777</v>
      </c>
      <c r="AF25" s="198">
        <f>ROUND(N(data!Z87), 0)</f>
        <v>590527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5802</v>
      </c>
      <c r="AK25" s="319">
        <f>ROUND(N(data!Z94), 2)</f>
        <v>0.8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126</v>
      </c>
      <c r="B26" s="200" t="str">
        <f>RIGHT(data!$C$96,4)</f>
        <v>2024</v>
      </c>
      <c r="C26" s="12" t="str">
        <f>data!AA$55</f>
        <v>7160</v>
      </c>
      <c r="D26" s="12" t="s">
        <v>1155</v>
      </c>
      <c r="E26" s="198">
        <f>ROUND(N(data!AA59), 0)</f>
        <v>2724</v>
      </c>
      <c r="F26" s="319">
        <f>ROUND(N(data!AA60), 2)</f>
        <v>2.66</v>
      </c>
      <c r="G26" s="198">
        <f>ROUND(N(data!AA61), 0)</f>
        <v>370192</v>
      </c>
      <c r="H26" s="198">
        <f>ROUND(N(data!AA62), 0)</f>
        <v>86406</v>
      </c>
      <c r="I26" s="198">
        <f>ROUND(N(data!AA63), 0)</f>
        <v>0</v>
      </c>
      <c r="J26" s="198">
        <f>ROUND(N(data!AA64), 0)</f>
        <v>247446</v>
      </c>
      <c r="K26" s="198">
        <f>ROUND(N(data!AA65), 0)</f>
        <v>0</v>
      </c>
      <c r="L26" s="198">
        <f>ROUND(N(data!AA66), 0)</f>
        <v>354518</v>
      </c>
      <c r="M26" s="198">
        <f>ROUND(N(data!AA67), 0)</f>
        <v>118298</v>
      </c>
      <c r="N26" s="198">
        <f>ROUND(N(data!AA68), 0)</f>
        <v>450</v>
      </c>
      <c r="O26" s="198">
        <f>ROUND(N(data!AA69), 0)</f>
        <v>3062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3057</v>
      </c>
      <c r="U26" s="198">
        <f>ROUND(N(data!AA75), 0)</f>
        <v>0</v>
      </c>
      <c r="V26" s="198">
        <f>ROUND(N(data!AA76), 0)</f>
        <v>0</v>
      </c>
      <c r="W26" s="198">
        <f>ROUND(N(data!AA77), 0)</f>
        <v>5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10001601</v>
      </c>
      <c r="AF26" s="198">
        <f>ROUND(N(data!AA87), 0)</f>
        <v>636375</v>
      </c>
      <c r="AG26" s="198">
        <f>ROUND(N(data!AA90), 0)</f>
        <v>3771</v>
      </c>
      <c r="AH26" s="198">
        <f>ROUND(N(data!AA91), 0)</f>
        <v>0</v>
      </c>
      <c r="AI26" s="198">
        <f>ROUND(N(data!AA92), 0)</f>
        <v>1432</v>
      </c>
      <c r="AJ26" s="198">
        <f>ROUND(N(data!AA93), 0)</f>
        <v>3029</v>
      </c>
      <c r="AK26" s="319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126</v>
      </c>
      <c r="B27" s="200" t="str">
        <f>RIGHT(data!$C$96,4)</f>
        <v>2024</v>
      </c>
      <c r="C27" s="12" t="str">
        <f>data!AB$55</f>
        <v>7170</v>
      </c>
      <c r="D27" s="12" t="s">
        <v>1155</v>
      </c>
      <c r="E27" s="198">
        <f>ROUND(N(data!AB59), 0)</f>
        <v>0</v>
      </c>
      <c r="F27" s="319">
        <f>ROUND(N(data!AB60), 2)</f>
        <v>29.4</v>
      </c>
      <c r="G27" s="198">
        <f>ROUND(N(data!AB61), 0)</f>
        <v>3962496</v>
      </c>
      <c r="H27" s="198">
        <f>ROUND(N(data!AB62), 0)</f>
        <v>925038</v>
      </c>
      <c r="I27" s="198">
        <f>ROUND(N(data!AB63), 0)</f>
        <v>0</v>
      </c>
      <c r="J27" s="198">
        <f>ROUND(N(data!AB64), 0)</f>
        <v>9531232</v>
      </c>
      <c r="K27" s="198">
        <f>ROUND(N(data!AB65), 0)</f>
        <v>211</v>
      </c>
      <c r="L27" s="198">
        <f>ROUND(N(data!AB66), 0)</f>
        <v>362110</v>
      </c>
      <c r="M27" s="198">
        <f>ROUND(N(data!AB67), 0)</f>
        <v>251704</v>
      </c>
      <c r="N27" s="198">
        <f>ROUND(N(data!AB68), 0)</f>
        <v>138262</v>
      </c>
      <c r="O27" s="198">
        <f>ROUND(N(data!AB69), 0)</f>
        <v>485768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61009</v>
      </c>
      <c r="X27" s="198">
        <f>ROUND(N(data!AB78), 0)</f>
        <v>0</v>
      </c>
      <c r="Y27" s="198">
        <f>ROUND(N(data!AB79), 0)</f>
        <v>0</v>
      </c>
      <c r="Z27" s="198">
        <f>ROUND(N(data!AB80), 0)</f>
        <v>5981</v>
      </c>
      <c r="AA27" s="198">
        <f>ROUND(N(data!AB81), 0)</f>
        <v>0</v>
      </c>
      <c r="AB27" s="198">
        <f>ROUND(N(data!AB82), 0)</f>
        <v>0</v>
      </c>
      <c r="AC27" s="198">
        <f>ROUND(N(data!AB83), 0)</f>
        <v>418778</v>
      </c>
      <c r="AD27" s="198">
        <f>ROUND(N(data!AB84), 0)</f>
        <v>769223</v>
      </c>
      <c r="AE27" s="198">
        <f>ROUND(N(data!AB89), 0)</f>
        <v>166132966</v>
      </c>
      <c r="AF27" s="198">
        <f>ROUND(N(data!AB87), 0)</f>
        <v>59524533</v>
      </c>
      <c r="AG27" s="198">
        <f>ROUND(N(data!AB90), 0)</f>
        <v>1770</v>
      </c>
      <c r="AH27" s="198">
        <f>ROUND(N(data!AB91), 0)</f>
        <v>0</v>
      </c>
      <c r="AI27" s="198">
        <f>ROUND(N(data!AB92), 0)</f>
        <v>672</v>
      </c>
      <c r="AJ27" s="198">
        <f>ROUND(N(data!AB93), 0)</f>
        <v>0</v>
      </c>
      <c r="AK27" s="319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126</v>
      </c>
      <c r="B28" s="200" t="str">
        <f>RIGHT(data!$C$96,4)</f>
        <v>2024</v>
      </c>
      <c r="C28" s="12" t="str">
        <f>data!AC$55</f>
        <v>7180</v>
      </c>
      <c r="D28" s="12" t="s">
        <v>1155</v>
      </c>
      <c r="E28" s="198">
        <f>ROUND(N(data!AC59), 0)</f>
        <v>63359</v>
      </c>
      <c r="F28" s="319">
        <f>ROUND(N(data!AC60), 2)</f>
        <v>14.66</v>
      </c>
      <c r="G28" s="198">
        <f>ROUND(N(data!AC61), 0)</f>
        <v>1798197</v>
      </c>
      <c r="H28" s="198">
        <f>ROUND(N(data!AC62), 0)</f>
        <v>420217</v>
      </c>
      <c r="I28" s="198">
        <f>ROUND(N(data!AC63), 0)</f>
        <v>21908</v>
      </c>
      <c r="J28" s="198">
        <f>ROUND(N(data!AC64), 0)</f>
        <v>475876</v>
      </c>
      <c r="K28" s="198">
        <f>ROUND(N(data!AC65), 0)</f>
        <v>211</v>
      </c>
      <c r="L28" s="198">
        <f>ROUND(N(data!AC66), 0)</f>
        <v>53759</v>
      </c>
      <c r="M28" s="198">
        <f>ROUND(N(data!AC67), 0)</f>
        <v>118421</v>
      </c>
      <c r="N28" s="198">
        <f>ROUND(N(data!AC68), 0)</f>
        <v>4055</v>
      </c>
      <c r="O28" s="198">
        <f>ROUND(N(data!AC69), 0)</f>
        <v>8419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1082</v>
      </c>
      <c r="U28" s="198">
        <f>ROUND(N(data!AC75), 0)</f>
        <v>0</v>
      </c>
      <c r="V28" s="198">
        <f>ROUND(N(data!AC76), 0)</f>
        <v>0</v>
      </c>
      <c r="W28" s="198">
        <f>ROUND(N(data!AC77), 0)</f>
        <v>3269</v>
      </c>
      <c r="X28" s="198">
        <f>ROUND(N(data!AC78), 0)</f>
        <v>0</v>
      </c>
      <c r="Y28" s="198">
        <f>ROUND(N(data!AC79), 0)</f>
        <v>0</v>
      </c>
      <c r="Z28" s="198">
        <f>ROUND(N(data!AC80), 0)</f>
        <v>1528</v>
      </c>
      <c r="AA28" s="198">
        <f>ROUND(N(data!AC81), 0)</f>
        <v>0</v>
      </c>
      <c r="AB28" s="198">
        <f>ROUND(N(data!AC82), 0)</f>
        <v>0</v>
      </c>
      <c r="AC28" s="198">
        <f>ROUND(N(data!AC83), 0)</f>
        <v>2540</v>
      </c>
      <c r="AD28" s="198">
        <f>ROUND(N(data!AC84), 0)</f>
        <v>4418</v>
      </c>
      <c r="AE28" s="198">
        <f>ROUND(N(data!AC89), 0)</f>
        <v>31798633</v>
      </c>
      <c r="AF28" s="198">
        <f>ROUND(N(data!AC87), 0)</f>
        <v>23777039</v>
      </c>
      <c r="AG28" s="198">
        <f>ROUND(N(data!AC90), 0)</f>
        <v>724</v>
      </c>
      <c r="AH28" s="198">
        <f>ROUND(N(data!AC91), 0)</f>
        <v>0</v>
      </c>
      <c r="AI28" s="198">
        <f>ROUND(N(data!AC92), 0)</f>
        <v>275</v>
      </c>
      <c r="AJ28" s="198">
        <f>ROUND(N(data!AC93), 0)</f>
        <v>1063</v>
      </c>
      <c r="AK28" s="319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126</v>
      </c>
      <c r="B29" s="200" t="str">
        <f>RIGHT(data!$C$96,4)</f>
        <v>2024</v>
      </c>
      <c r="C29" s="12" t="str">
        <f>data!AD$55</f>
        <v>7190</v>
      </c>
      <c r="D29" s="12" t="s">
        <v>1155</v>
      </c>
      <c r="E29" s="198">
        <f>ROUND(N(data!AD59), 0)</f>
        <v>820</v>
      </c>
      <c r="F29" s="319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7071</v>
      </c>
      <c r="K29" s="198">
        <f>ROUND(N(data!AD65), 0)</f>
        <v>0</v>
      </c>
      <c r="L29" s="198">
        <f>ROUND(N(data!AD66), 0)</f>
        <v>583901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2538434</v>
      </c>
      <c r="AF29" s="198">
        <f>ROUND(N(data!AD87), 0)</f>
        <v>2473456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9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126</v>
      </c>
      <c r="B30" s="200" t="str">
        <f>RIGHT(data!$C$96,4)</f>
        <v>2024</v>
      </c>
      <c r="C30" s="12" t="str">
        <f>data!AE$55</f>
        <v>7200</v>
      </c>
      <c r="D30" s="12" t="s">
        <v>1155</v>
      </c>
      <c r="E30" s="198">
        <f>ROUND(N(data!AE59), 0)</f>
        <v>11466</v>
      </c>
      <c r="F30" s="319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1127</v>
      </c>
      <c r="K30" s="198">
        <f>ROUND(N(data!AE65), 0)</f>
        <v>0</v>
      </c>
      <c r="L30" s="198">
        <f>ROUND(N(data!AE66), 0)</f>
        <v>971955</v>
      </c>
      <c r="M30" s="198">
        <f>ROUND(N(data!AE67), 0)</f>
        <v>11696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3220416</v>
      </c>
      <c r="AF30" s="198">
        <f>ROUND(N(data!AE87), 0)</f>
        <v>2824027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319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126</v>
      </c>
      <c r="B31" s="200" t="str">
        <f>RIGHT(data!$C$96,4)</f>
        <v>2024</v>
      </c>
      <c r="C31" s="12" t="str">
        <f>data!AF$55</f>
        <v>7220</v>
      </c>
      <c r="D31" s="12" t="s">
        <v>1155</v>
      </c>
      <c r="E31" s="198">
        <f>ROUND(N(data!AF59), 0)</f>
        <v>0</v>
      </c>
      <c r="F31" s="319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9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126</v>
      </c>
      <c r="B32" s="200" t="str">
        <f>RIGHT(data!$C$96,4)</f>
        <v>2024</v>
      </c>
      <c r="C32" s="12" t="str">
        <f>data!AG$55</f>
        <v>7230</v>
      </c>
      <c r="D32" s="12" t="s">
        <v>1155</v>
      </c>
      <c r="E32" s="198">
        <f>ROUND(N(data!AG59), 0)</f>
        <v>38876</v>
      </c>
      <c r="F32" s="319">
        <f>ROUND(N(data!AG60), 2)</f>
        <v>49.06</v>
      </c>
      <c r="G32" s="198">
        <f>ROUND(N(data!AG61), 0)</f>
        <v>5723009</v>
      </c>
      <c r="H32" s="198">
        <f>ROUND(N(data!AG62), 0)</f>
        <v>1336156</v>
      </c>
      <c r="I32" s="198">
        <f>ROUND(N(data!AG63), 0)</f>
        <v>2266462</v>
      </c>
      <c r="J32" s="198">
        <f>ROUND(N(data!AG64), 0)</f>
        <v>1355438</v>
      </c>
      <c r="K32" s="198">
        <f>ROUND(N(data!AG65), 0)</f>
        <v>0</v>
      </c>
      <c r="L32" s="198">
        <f>ROUND(N(data!AG66), 0)</f>
        <v>94855</v>
      </c>
      <c r="M32" s="198">
        <f>ROUND(N(data!AG67), 0)</f>
        <v>896717</v>
      </c>
      <c r="N32" s="198">
        <f>ROUND(N(data!AG68), 0)</f>
        <v>17471</v>
      </c>
      <c r="O32" s="198">
        <f>ROUND(N(data!AG69), 0)</f>
        <v>1225557</v>
      </c>
      <c r="P32" s="198">
        <f>ROUND(N(data!AG70), 0)</f>
        <v>0</v>
      </c>
      <c r="Q32" s="198">
        <f>ROUND(N(data!AG71), 0)</f>
        <v>1067794</v>
      </c>
      <c r="R32" s="198">
        <f>ROUND(N(data!AG72), 0)</f>
        <v>0</v>
      </c>
      <c r="S32" s="198">
        <f>ROUND(N(data!AG73), 0)</f>
        <v>0</v>
      </c>
      <c r="T32" s="198">
        <f>ROUND(N(data!AG74), 0)</f>
        <v>139015</v>
      </c>
      <c r="U32" s="198">
        <f>ROUND(N(data!AG75), 0)</f>
        <v>0</v>
      </c>
      <c r="V32" s="198">
        <f>ROUND(N(data!AG76), 0)</f>
        <v>0</v>
      </c>
      <c r="W32" s="198">
        <f>ROUND(N(data!AG77), 0)</f>
        <v>3127</v>
      </c>
      <c r="X32" s="198">
        <f>ROUND(N(data!AG78), 0)</f>
        <v>0</v>
      </c>
      <c r="Y32" s="198">
        <f>ROUND(N(data!AG79), 0)</f>
        <v>0</v>
      </c>
      <c r="Z32" s="198">
        <f>ROUND(N(data!AG80), 0)</f>
        <v>7573</v>
      </c>
      <c r="AA32" s="198">
        <f>ROUND(N(data!AG81), 0)</f>
        <v>0</v>
      </c>
      <c r="AB32" s="198">
        <f>ROUND(N(data!AG82), 0)</f>
        <v>0</v>
      </c>
      <c r="AC32" s="198">
        <f>ROUND(N(data!AG83), 0)</f>
        <v>8048</v>
      </c>
      <c r="AD32" s="198">
        <f>ROUND(N(data!AG84), 0)</f>
        <v>15000</v>
      </c>
      <c r="AE32" s="198">
        <f>ROUND(N(data!AG89), 0)</f>
        <v>172341006</v>
      </c>
      <c r="AF32" s="198">
        <f>ROUND(N(data!AG87), 0)</f>
        <v>40805030</v>
      </c>
      <c r="AG32" s="198">
        <f>ROUND(N(data!AG90), 0)</f>
        <v>27038</v>
      </c>
      <c r="AH32" s="198">
        <f>ROUND(N(data!AG91), 0)</f>
        <v>12101</v>
      </c>
      <c r="AI32" s="198">
        <f>ROUND(N(data!AG92), 0)</f>
        <v>10264</v>
      </c>
      <c r="AJ32" s="198">
        <f>ROUND(N(data!AG93), 0)</f>
        <v>142009</v>
      </c>
      <c r="AK32" s="319">
        <f>ROUND(N(data!AG94), 2)</f>
        <v>25.07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126</v>
      </c>
      <c r="B33" s="200" t="str">
        <f>RIGHT(data!$C$96,4)</f>
        <v>2024</v>
      </c>
      <c r="C33" s="12" t="str">
        <f>data!AH$55</f>
        <v>7240</v>
      </c>
      <c r="D33" s="12" t="s">
        <v>1155</v>
      </c>
      <c r="E33" s="198">
        <f>ROUND(N(data!AH59), 0)</f>
        <v>0</v>
      </c>
      <c r="F33" s="319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9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126</v>
      </c>
      <c r="B34" s="200" t="str">
        <f>RIGHT(data!$C$96,4)</f>
        <v>2024</v>
      </c>
      <c r="C34" s="12" t="str">
        <f>data!AI$55</f>
        <v>7250</v>
      </c>
      <c r="D34" s="12" t="s">
        <v>1155</v>
      </c>
      <c r="E34" s="198">
        <f>ROUND(N(data!AI59), 0)</f>
        <v>0</v>
      </c>
      <c r="F34" s="319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9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126</v>
      </c>
      <c r="B35" s="200" t="str">
        <f>RIGHT(data!$C$96,4)</f>
        <v>2024</v>
      </c>
      <c r="C35" s="12" t="str">
        <f>data!AJ$55</f>
        <v>7260</v>
      </c>
      <c r="D35" s="12" t="s">
        <v>1155</v>
      </c>
      <c r="E35" s="198">
        <f>ROUND(N(data!AJ59), 0)</f>
        <v>265427</v>
      </c>
      <c r="F35" s="319">
        <f>ROUND(N(data!AJ60), 2)</f>
        <v>308.86</v>
      </c>
      <c r="G35" s="198">
        <f>ROUND(N(data!AJ61), 0)</f>
        <v>35044320</v>
      </c>
      <c r="H35" s="198">
        <f>ROUND(N(data!AJ62), 0)</f>
        <v>8180597</v>
      </c>
      <c r="I35" s="198">
        <f>ROUND(N(data!AJ63), 0)</f>
        <v>1366954</v>
      </c>
      <c r="J35" s="198">
        <f>ROUND(N(data!AJ64), 0)</f>
        <v>2835600</v>
      </c>
      <c r="K35" s="198">
        <f>ROUND(N(data!AJ65), 0)</f>
        <v>176032</v>
      </c>
      <c r="L35" s="198">
        <f>ROUND(N(data!AJ66), 0)</f>
        <v>7338988</v>
      </c>
      <c r="M35" s="198">
        <f>ROUND(N(data!AJ67), 0)</f>
        <v>1999285</v>
      </c>
      <c r="N35" s="198">
        <f>ROUND(N(data!AJ68), 0)</f>
        <v>4844133</v>
      </c>
      <c r="O35" s="198">
        <f>ROUND(N(data!AJ69), 0)</f>
        <v>3511150</v>
      </c>
      <c r="P35" s="198">
        <f>ROUND(N(data!AJ70), 0)</f>
        <v>0</v>
      </c>
      <c r="Q35" s="198">
        <f>ROUND(N(data!AJ71), 0)</f>
        <v>271449</v>
      </c>
      <c r="R35" s="198">
        <f>ROUND(N(data!AJ72), 0)</f>
        <v>0</v>
      </c>
      <c r="S35" s="198">
        <f>ROUND(N(data!AJ73), 0)</f>
        <v>590617</v>
      </c>
      <c r="T35" s="198">
        <f>ROUND(N(data!AJ74), 0)</f>
        <v>70765</v>
      </c>
      <c r="U35" s="198">
        <f>ROUND(N(data!AJ75), 0)</f>
        <v>62042</v>
      </c>
      <c r="V35" s="198">
        <f>ROUND(N(data!AJ76), 0)</f>
        <v>3</v>
      </c>
      <c r="W35" s="198">
        <f>ROUND(N(data!AJ77), 0)</f>
        <v>119432</v>
      </c>
      <c r="X35" s="198">
        <f>ROUND(N(data!AJ78), 0)</f>
        <v>1359389</v>
      </c>
      <c r="Y35" s="198">
        <f>ROUND(N(data!AJ79), 0)</f>
        <v>79</v>
      </c>
      <c r="Z35" s="198">
        <f>ROUND(N(data!AJ80), 0)</f>
        <v>82590</v>
      </c>
      <c r="AA35" s="198">
        <f>ROUND(N(data!AJ81), 0)</f>
        <v>496440</v>
      </c>
      <c r="AB35" s="198">
        <f>ROUND(N(data!AJ82), 0)</f>
        <v>0</v>
      </c>
      <c r="AC35" s="198">
        <f>ROUND(N(data!AJ83), 0)</f>
        <v>458344</v>
      </c>
      <c r="AD35" s="198">
        <f>ROUND(N(data!AJ84), 0)</f>
        <v>1103517</v>
      </c>
      <c r="AE35" s="198">
        <f>ROUND(N(data!AJ89), 0)</f>
        <v>109439820</v>
      </c>
      <c r="AF35" s="198">
        <f>ROUND(N(data!AJ87), 0)</f>
        <v>315782</v>
      </c>
      <c r="AG35" s="198">
        <f>ROUND(N(data!AJ90), 0)</f>
        <v>15672</v>
      </c>
      <c r="AH35" s="198">
        <f>ROUND(N(data!AJ91), 0)</f>
        <v>0</v>
      </c>
      <c r="AI35" s="198">
        <f>ROUND(N(data!AJ92), 0)</f>
        <v>5949</v>
      </c>
      <c r="AJ35" s="198">
        <f>ROUND(N(data!AJ93), 0)</f>
        <v>9057</v>
      </c>
      <c r="AK35" s="319">
        <f>ROUND(N(data!AJ94), 2)</f>
        <v>33.94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126</v>
      </c>
      <c r="B36" s="200" t="str">
        <f>RIGHT(data!$C$96,4)</f>
        <v>2024</v>
      </c>
      <c r="C36" s="12" t="str">
        <f>data!AK$55</f>
        <v>7310</v>
      </c>
      <c r="D36" s="12" t="s">
        <v>1155</v>
      </c>
      <c r="E36" s="198">
        <f>ROUND(N(data!AK59), 0)</f>
        <v>6437</v>
      </c>
      <c r="F36" s="319">
        <f>ROUND(N(data!AK60), 2)</f>
        <v>1.88</v>
      </c>
      <c r="G36" s="198">
        <f>ROUND(N(data!AK61), 0)</f>
        <v>232781</v>
      </c>
      <c r="H36" s="198">
        <f>ROUND(N(data!AK62), 0)</f>
        <v>54333</v>
      </c>
      <c r="I36" s="198">
        <f>ROUND(N(data!AK63), 0)</f>
        <v>0</v>
      </c>
      <c r="J36" s="198">
        <f>ROUND(N(data!AK64), 0)</f>
        <v>83</v>
      </c>
      <c r="K36" s="198">
        <f>ROUND(N(data!AK65), 0)</f>
        <v>0</v>
      </c>
      <c r="L36" s="198">
        <f>ROUND(N(data!AK66), 0)</f>
        <v>35780</v>
      </c>
      <c r="M36" s="198">
        <f>ROUND(N(data!AK67), 0)</f>
        <v>2334</v>
      </c>
      <c r="N36" s="198">
        <f>ROUND(N(data!AK68), 0)</f>
        <v>0</v>
      </c>
      <c r="O36" s="198">
        <f>ROUND(N(data!AK69), 0)</f>
        <v>47439</v>
      </c>
      <c r="P36" s="198">
        <f>ROUND(N(data!AK70), 0)</f>
        <v>0</v>
      </c>
      <c r="Q36" s="198">
        <f>ROUND(N(data!AK71), 0)</f>
        <v>1606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45833</v>
      </c>
      <c r="AD36" s="198">
        <f>ROUND(N(data!AK84), 0)</f>
        <v>0</v>
      </c>
      <c r="AE36" s="198">
        <f>ROUND(N(data!AK89), 0)</f>
        <v>1979925</v>
      </c>
      <c r="AF36" s="198">
        <f>ROUND(N(data!AK87), 0)</f>
        <v>1719202</v>
      </c>
      <c r="AG36" s="198">
        <f>ROUND(N(data!AK90), 0)</f>
        <v>76</v>
      </c>
      <c r="AH36" s="198">
        <f>ROUND(N(data!AK91), 0)</f>
        <v>0</v>
      </c>
      <c r="AI36" s="198">
        <f>ROUND(N(data!AK92), 0)</f>
        <v>29</v>
      </c>
      <c r="AJ36" s="198">
        <f>ROUND(N(data!AK93), 0)</f>
        <v>0</v>
      </c>
      <c r="AK36" s="319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126</v>
      </c>
      <c r="B37" s="200" t="str">
        <f>RIGHT(data!$C$96,4)</f>
        <v>2024</v>
      </c>
      <c r="C37" s="12" t="str">
        <f>data!AL$55</f>
        <v>7320</v>
      </c>
      <c r="D37" s="12" t="s">
        <v>1155</v>
      </c>
      <c r="E37" s="198">
        <f>ROUND(N(data!AL59), 0)</f>
        <v>2204</v>
      </c>
      <c r="F37" s="319">
        <f>ROUND(N(data!AL60), 2)</f>
        <v>0.41</v>
      </c>
      <c r="G37" s="198">
        <f>ROUND(N(data!AL61), 0)</f>
        <v>43127</v>
      </c>
      <c r="H37" s="198">
        <f>ROUND(N(data!AL62), 0)</f>
        <v>10066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31568</v>
      </c>
      <c r="M37" s="198">
        <f>ROUND(N(data!AL67), 0)</f>
        <v>2365</v>
      </c>
      <c r="N37" s="198">
        <f>ROUND(N(data!AL68), 0)</f>
        <v>0</v>
      </c>
      <c r="O37" s="198">
        <f>ROUND(N(data!AL69), 0)</f>
        <v>71126</v>
      </c>
      <c r="P37" s="198">
        <f>ROUND(N(data!AL70), 0)</f>
        <v>0</v>
      </c>
      <c r="Q37" s="198">
        <f>ROUND(N(data!AL71), 0)</f>
        <v>20321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50806</v>
      </c>
      <c r="AD37" s="198">
        <f>ROUND(N(data!AL84), 0)</f>
        <v>0</v>
      </c>
      <c r="AE37" s="198">
        <f>ROUND(N(data!AL89), 0)</f>
        <v>901205</v>
      </c>
      <c r="AF37" s="198">
        <f>ROUND(N(data!AL87), 0)</f>
        <v>886120</v>
      </c>
      <c r="AG37" s="198">
        <f>ROUND(N(data!AL90), 0)</f>
        <v>77</v>
      </c>
      <c r="AH37" s="198">
        <f>ROUND(N(data!AL91), 0)</f>
        <v>0</v>
      </c>
      <c r="AI37" s="198">
        <f>ROUND(N(data!AL92), 0)</f>
        <v>29</v>
      </c>
      <c r="AJ37" s="198">
        <f>ROUND(N(data!AL93), 0)</f>
        <v>0</v>
      </c>
      <c r="AK37" s="319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126</v>
      </c>
      <c r="B38" s="200" t="str">
        <f>RIGHT(data!$C$96,4)</f>
        <v>2024</v>
      </c>
      <c r="C38" s="12" t="str">
        <f>data!AM$55</f>
        <v>7330</v>
      </c>
      <c r="D38" s="12" t="s">
        <v>1155</v>
      </c>
      <c r="E38" s="198">
        <f>ROUND(N(data!AM59), 0)</f>
        <v>0</v>
      </c>
      <c r="F38" s="319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9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126</v>
      </c>
      <c r="B39" s="200" t="str">
        <f>RIGHT(data!$C$96,4)</f>
        <v>2024</v>
      </c>
      <c r="C39" s="12" t="str">
        <f>data!AN$55</f>
        <v>7340</v>
      </c>
      <c r="D39" s="12" t="s">
        <v>1155</v>
      </c>
      <c r="E39" s="198">
        <f>ROUND(N(data!AN59), 0)</f>
        <v>0</v>
      </c>
      <c r="F39" s="319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9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126</v>
      </c>
      <c r="B40" s="200" t="str">
        <f>RIGHT(data!$C$96,4)</f>
        <v>2024</v>
      </c>
      <c r="C40" s="12" t="str">
        <f>data!AO$55</f>
        <v>7350</v>
      </c>
      <c r="D40" s="12" t="s">
        <v>1155</v>
      </c>
      <c r="E40" s="198">
        <f>ROUND(N(data!AO59), 0)</f>
        <v>0</v>
      </c>
      <c r="F40" s="319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9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126</v>
      </c>
      <c r="B41" s="200" t="str">
        <f>RIGHT(data!$C$96,4)</f>
        <v>2024</v>
      </c>
      <c r="C41" s="12" t="str">
        <f>data!AP$55</f>
        <v>7380</v>
      </c>
      <c r="D41" s="12" t="s">
        <v>1155</v>
      </c>
      <c r="E41" s="198">
        <f>ROUND(N(data!AP59), 0)</f>
        <v>0</v>
      </c>
      <c r="F41" s="319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9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126</v>
      </c>
      <c r="B42" s="200" t="str">
        <f>RIGHT(data!$C$96,4)</f>
        <v>2024</v>
      </c>
      <c r="C42" s="12" t="str">
        <f>data!AQ$55</f>
        <v>7390</v>
      </c>
      <c r="D42" s="12" t="s">
        <v>1155</v>
      </c>
      <c r="E42" s="198">
        <f>ROUND(N(data!AQ59), 0)</f>
        <v>0</v>
      </c>
      <c r="F42" s="319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9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126</v>
      </c>
      <c r="B43" s="200" t="str">
        <f>RIGHT(data!$C$96,4)</f>
        <v>2024</v>
      </c>
      <c r="C43" s="12" t="str">
        <f>data!AR$55</f>
        <v>7400</v>
      </c>
      <c r="D43" s="12" t="s">
        <v>1155</v>
      </c>
      <c r="E43" s="198">
        <f>ROUND(N(data!AR59), 0)</f>
        <v>0</v>
      </c>
      <c r="F43" s="319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167674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9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126</v>
      </c>
      <c r="B44" s="200" t="str">
        <f>RIGHT(data!$C$96,4)</f>
        <v>2024</v>
      </c>
      <c r="C44" s="12" t="str">
        <f>data!AS$55</f>
        <v>7410</v>
      </c>
      <c r="D44" s="12" t="s">
        <v>1155</v>
      </c>
      <c r="E44" s="198">
        <f>ROUND(N(data!AS59), 0)</f>
        <v>0</v>
      </c>
      <c r="F44" s="319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9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126</v>
      </c>
      <c r="B45" s="200" t="str">
        <f>RIGHT(data!$C$96,4)</f>
        <v>2024</v>
      </c>
      <c r="C45" s="12" t="str">
        <f>data!AT$55</f>
        <v>7420</v>
      </c>
      <c r="D45" s="12" t="s">
        <v>1155</v>
      </c>
      <c r="E45" s="198">
        <f>ROUND(N(data!AT59), 0)</f>
        <v>0</v>
      </c>
      <c r="F45" s="319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9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126</v>
      </c>
      <c r="B46" s="200" t="str">
        <f>RIGHT(data!$C$96,4)</f>
        <v>2024</v>
      </c>
      <c r="C46" s="12" t="str">
        <f>data!AU$55</f>
        <v>7430</v>
      </c>
      <c r="D46" s="12" t="s">
        <v>1155</v>
      </c>
      <c r="E46" s="198">
        <f>ROUND(N(data!AU59), 0)</f>
        <v>0</v>
      </c>
      <c r="F46" s="319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9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126</v>
      </c>
      <c r="B47" s="200" t="str">
        <f>RIGHT(data!$C$96,4)</f>
        <v>2024</v>
      </c>
      <c r="C47" s="12" t="str">
        <f>data!AV$55</f>
        <v>7490</v>
      </c>
      <c r="D47" s="12" t="s">
        <v>1155</v>
      </c>
      <c r="E47" s="198">
        <f>ROUND(N(data!AV59), 0)</f>
        <v>0</v>
      </c>
      <c r="F47" s="319">
        <f>ROUND(N(data!AV60), 2)</f>
        <v>11.91</v>
      </c>
      <c r="G47" s="198">
        <f>ROUND(N(data!AV61), 0)</f>
        <v>1653699</v>
      </c>
      <c r="H47" s="198">
        <f>ROUND(N(data!AV62), 0)</f>
        <v>386158</v>
      </c>
      <c r="I47" s="198">
        <f>ROUND(N(data!AV63), 0)</f>
        <v>4544411</v>
      </c>
      <c r="J47" s="198">
        <f>ROUND(N(data!AV64), 0)</f>
        <v>7802</v>
      </c>
      <c r="K47" s="198">
        <f>ROUND(N(data!AV65), 0)</f>
        <v>175</v>
      </c>
      <c r="L47" s="198">
        <f>ROUND(N(data!AV66), 0)</f>
        <v>1267199</v>
      </c>
      <c r="M47" s="198">
        <f>ROUND(N(data!AV67), 0)</f>
        <v>60143</v>
      </c>
      <c r="N47" s="198">
        <f>ROUND(N(data!AV68), 0)</f>
        <v>3530</v>
      </c>
      <c r="O47" s="198">
        <f>ROUND(N(data!AV69), 0)</f>
        <v>1031264</v>
      </c>
      <c r="P47" s="198">
        <f>ROUND(N(data!AV70), 0)</f>
        <v>0</v>
      </c>
      <c r="Q47" s="198">
        <f>ROUND(N(data!AV71), 0)</f>
        <v>983931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4650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42683</v>
      </c>
      <c r="AD47" s="198">
        <f>ROUND(N(data!AV84), 0)</f>
        <v>37847246</v>
      </c>
      <c r="AE47" s="198">
        <f>ROUND(N(data!AV89), 0)</f>
        <v>352933</v>
      </c>
      <c r="AF47" s="198">
        <f>ROUND(N(data!AV87), 0)</f>
        <v>352169</v>
      </c>
      <c r="AG47" s="198">
        <f>ROUND(N(data!AV90), 0)</f>
        <v>1958</v>
      </c>
      <c r="AH47" s="198">
        <f>ROUND(N(data!AV91), 0)</f>
        <v>0</v>
      </c>
      <c r="AI47" s="198">
        <f>ROUND(N(data!AV92), 0)</f>
        <v>743</v>
      </c>
      <c r="AJ47" s="198">
        <f>ROUND(N(data!AV93), 0)</f>
        <v>0</v>
      </c>
      <c r="AK47" s="319">
        <f>ROUND(N(data!AV94), 2)</f>
        <v>26.91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126</v>
      </c>
      <c r="B48" s="200" t="str">
        <f>RIGHT(data!$C$96,4)</f>
        <v>2024</v>
      </c>
      <c r="C48" s="12" t="str">
        <f>data!AW$55</f>
        <v>8200</v>
      </c>
      <c r="D48" s="12" t="s">
        <v>1155</v>
      </c>
      <c r="E48" s="198">
        <f>ROUND(N(data!AW59), 0)</f>
        <v>0</v>
      </c>
      <c r="F48" s="319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9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126</v>
      </c>
      <c r="B49" s="200" t="str">
        <f>RIGHT(data!$C$96,4)</f>
        <v>2024</v>
      </c>
      <c r="C49" s="12" t="str">
        <f>data!AX$55</f>
        <v>8310</v>
      </c>
      <c r="D49" s="12" t="s">
        <v>1155</v>
      </c>
      <c r="E49" s="198">
        <f>ROUND(N(data!AX59), 0)</f>
        <v>0</v>
      </c>
      <c r="F49" s="319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123169</v>
      </c>
      <c r="M49" s="198">
        <f>ROUND(N(data!AX67), 0)</f>
        <v>175882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5726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9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126</v>
      </c>
      <c r="B50" s="200" t="str">
        <f>RIGHT(data!$C$96,4)</f>
        <v>2024</v>
      </c>
      <c r="C50" s="12" t="str">
        <f>data!AY$55</f>
        <v>8320</v>
      </c>
      <c r="D50" s="12" t="s">
        <v>1155</v>
      </c>
      <c r="E50" s="198">
        <f>ROUND(N(data!AY59), 0)</f>
        <v>98378</v>
      </c>
      <c r="F50" s="319">
        <f>ROUND(N(data!AY60), 2)</f>
        <v>25.79</v>
      </c>
      <c r="G50" s="198">
        <f>ROUND(N(data!AY61), 0)</f>
        <v>1779453</v>
      </c>
      <c r="H50" s="198">
        <f>ROUND(N(data!AY62), 0)</f>
        <v>415375</v>
      </c>
      <c r="I50" s="198">
        <f>ROUND(N(data!AY63), 0)</f>
        <v>0</v>
      </c>
      <c r="J50" s="198">
        <f>ROUND(N(data!AY64), 0)</f>
        <v>763350</v>
      </c>
      <c r="K50" s="198">
        <f>ROUND(N(data!AY65), 0)</f>
        <v>317</v>
      </c>
      <c r="L50" s="198">
        <f>ROUND(N(data!AY66), 0)</f>
        <v>67774</v>
      </c>
      <c r="M50" s="198">
        <f>ROUND(N(data!AY67), 0)</f>
        <v>29292</v>
      </c>
      <c r="N50" s="198">
        <f>ROUND(N(data!AY68), 0)</f>
        <v>13548</v>
      </c>
      <c r="O50" s="198">
        <f>ROUND(N(data!AY69), 0)</f>
        <v>48482</v>
      </c>
      <c r="P50" s="198">
        <f>ROUND(N(data!AY70), 0)</f>
        <v>0</v>
      </c>
      <c r="Q50" s="198">
        <f>ROUND(N(data!AY71), 0)</f>
        <v>29290</v>
      </c>
      <c r="R50" s="198">
        <f>ROUND(N(data!AY72), 0)</f>
        <v>0</v>
      </c>
      <c r="S50" s="198">
        <f>ROUND(N(data!AY73), 0)</f>
        <v>0</v>
      </c>
      <c r="T50" s="198">
        <f>ROUND(N(data!AY74), 0)</f>
        <v>587</v>
      </c>
      <c r="U50" s="198">
        <f>ROUND(N(data!AY75), 0)</f>
        <v>0</v>
      </c>
      <c r="V50" s="198">
        <f>ROUND(N(data!AY76), 0)</f>
        <v>0</v>
      </c>
      <c r="W50" s="198">
        <f>ROUND(N(data!AY77), 0)</f>
        <v>19261</v>
      </c>
      <c r="X50" s="198">
        <f>ROUND(N(data!AY78), 0)</f>
        <v>0</v>
      </c>
      <c r="Y50" s="198">
        <f>ROUND(N(data!AY79), 0)</f>
        <v>0</v>
      </c>
      <c r="Z50" s="198">
        <f>ROUND(N(data!AY80), 0)</f>
        <v>545</v>
      </c>
      <c r="AA50" s="198">
        <f>ROUND(N(data!AY81), 0)</f>
        <v>0</v>
      </c>
      <c r="AB50" s="198">
        <f>ROUND(N(data!AY82), 0)</f>
        <v>0</v>
      </c>
      <c r="AC50" s="198">
        <f>ROUND(N(data!AY83), 0)</f>
        <v>-1201</v>
      </c>
      <c r="AD50" s="198">
        <f>ROUND(N(data!AY84), 0)</f>
        <v>446282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9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126</v>
      </c>
      <c r="B51" s="200" t="str">
        <f>RIGHT(data!$C$96,4)</f>
        <v>2024</v>
      </c>
      <c r="C51" s="12" t="str">
        <f>data!AZ$55</f>
        <v>8330</v>
      </c>
      <c r="D51" s="12" t="s">
        <v>1155</v>
      </c>
      <c r="E51" s="198">
        <f>ROUND(N(data!AZ59), 0)</f>
        <v>58086</v>
      </c>
      <c r="F51" s="319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43</v>
      </c>
      <c r="AI51" s="198">
        <f>ROUND(N(data!AZ92), 0)</f>
        <v>0</v>
      </c>
      <c r="AJ51" s="198">
        <f>ROUND(N(data!AZ93), 0)</f>
        <v>0</v>
      </c>
      <c r="AK51" s="319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126</v>
      </c>
      <c r="B52" s="200" t="str">
        <f>RIGHT(data!$C$96,4)</f>
        <v>2024</v>
      </c>
      <c r="C52" s="12" t="str">
        <f>data!BA$55</f>
        <v>8350</v>
      </c>
      <c r="D52" s="12" t="s">
        <v>1155</v>
      </c>
      <c r="E52" s="198">
        <f>ROUND(N(data!BA59), 0)</f>
        <v>0</v>
      </c>
      <c r="F52" s="319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103885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319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126</v>
      </c>
      <c r="B53" s="200" t="str">
        <f>RIGHT(data!$C$96,4)</f>
        <v>2024</v>
      </c>
      <c r="C53" s="12" t="str">
        <f>data!BB$55</f>
        <v>8360</v>
      </c>
      <c r="D53" s="12" t="s">
        <v>1155</v>
      </c>
      <c r="E53" s="198">
        <f>ROUND(N(data!BB59), 0)</f>
        <v>0</v>
      </c>
      <c r="F53" s="319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9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126</v>
      </c>
      <c r="B54" s="200" t="str">
        <f>RIGHT(data!$C$96,4)</f>
        <v>2024</v>
      </c>
      <c r="C54" s="12" t="str">
        <f>data!BC$55</f>
        <v>8370</v>
      </c>
      <c r="D54" s="12" t="s">
        <v>1155</v>
      </c>
      <c r="E54" s="198">
        <f>ROUND(N(data!BC59), 0)</f>
        <v>0</v>
      </c>
      <c r="F54" s="319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49263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9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126</v>
      </c>
      <c r="B55" s="200" t="str">
        <f>RIGHT(data!$C$96,4)</f>
        <v>2024</v>
      </c>
      <c r="C55" s="12" t="str">
        <f>data!BD$55</f>
        <v>8420</v>
      </c>
      <c r="D55" s="12" t="s">
        <v>1155</v>
      </c>
      <c r="E55" s="198">
        <f>ROUND(N(data!BD59), 0)</f>
        <v>0</v>
      </c>
      <c r="F55" s="319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21151</v>
      </c>
      <c r="K55" s="198">
        <f>ROUND(N(data!BD65), 0)</f>
        <v>0</v>
      </c>
      <c r="L55" s="198">
        <f>ROUND(N(data!BD66), 0)</f>
        <v>298674</v>
      </c>
      <c r="M55" s="198">
        <f>ROUND(N(data!BD67), 0)</f>
        <v>717043</v>
      </c>
      <c r="N55" s="198">
        <f>ROUND(N(data!BD68), 0)</f>
        <v>236674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23344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9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126</v>
      </c>
      <c r="B56" s="200" t="str">
        <f>RIGHT(data!$C$96,4)</f>
        <v>2024</v>
      </c>
      <c r="C56" s="12" t="str">
        <f>data!BE$55</f>
        <v>8430</v>
      </c>
      <c r="D56" s="12" t="s">
        <v>1155</v>
      </c>
      <c r="E56" s="198">
        <f>ROUND(N(data!BE59), 0)</f>
        <v>242643</v>
      </c>
      <c r="F56" s="319">
        <f>ROUND(N(data!BE60), 2)</f>
        <v>22.14</v>
      </c>
      <c r="G56" s="198">
        <f>ROUND(N(data!BE61), 0)</f>
        <v>1672605</v>
      </c>
      <c r="H56" s="198">
        <f>ROUND(N(data!BE62), 0)</f>
        <v>390402</v>
      </c>
      <c r="I56" s="198">
        <f>ROUND(N(data!BE63), 0)</f>
        <v>0</v>
      </c>
      <c r="J56" s="198">
        <f>ROUND(N(data!BE64), 0)</f>
        <v>54157</v>
      </c>
      <c r="K56" s="198">
        <f>ROUND(N(data!BE65), 0)</f>
        <v>1835929</v>
      </c>
      <c r="L56" s="198">
        <f>ROUND(N(data!BE66), 0)</f>
        <v>3336998</v>
      </c>
      <c r="M56" s="198">
        <f>ROUND(N(data!BE67), 0)</f>
        <v>1498329</v>
      </c>
      <c r="N56" s="198">
        <f>ROUND(N(data!BE68), 0)</f>
        <v>202985</v>
      </c>
      <c r="O56" s="198">
        <f>ROUND(N(data!BE69), 0)</f>
        <v>2592851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6293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2275509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279026</v>
      </c>
      <c r="AB56" s="198">
        <f>ROUND(N(data!BE82), 0)</f>
        <v>0</v>
      </c>
      <c r="AC56" s="198">
        <f>ROUND(N(data!BE83), 0)</f>
        <v>32023</v>
      </c>
      <c r="AD56" s="198">
        <f>ROUND(N(data!BE84), 0)</f>
        <v>2490532</v>
      </c>
      <c r="AE56" s="198">
        <f>ROUND(N(data!BE89), 0)</f>
        <v>0</v>
      </c>
      <c r="AF56" s="198">
        <f>ROUND(N(data!BE87), 0)</f>
        <v>0</v>
      </c>
      <c r="AG56" s="198">
        <f>ROUND(N(data!BE90), 0)</f>
        <v>4143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9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126</v>
      </c>
      <c r="B57" s="200" t="str">
        <f>RIGHT(data!$C$96,4)</f>
        <v>2024</v>
      </c>
      <c r="C57" s="12" t="str">
        <f>data!BF$55</f>
        <v>8460</v>
      </c>
      <c r="D57" s="12" t="s">
        <v>1155</v>
      </c>
      <c r="E57" s="198">
        <f>ROUND(N(data!BF59), 0)</f>
        <v>0</v>
      </c>
      <c r="F57" s="319">
        <f>ROUND(N(data!BF60), 2)</f>
        <v>33.76</v>
      </c>
      <c r="G57" s="198">
        <f>ROUND(N(data!BF61), 0)</f>
        <v>2310552</v>
      </c>
      <c r="H57" s="198">
        <f>ROUND(N(data!BF62), 0)</f>
        <v>539305</v>
      </c>
      <c r="I57" s="198">
        <f>ROUND(N(data!BF63), 0)</f>
        <v>0</v>
      </c>
      <c r="J57" s="198">
        <f>ROUND(N(data!BF64), 0)</f>
        <v>121682</v>
      </c>
      <c r="K57" s="198">
        <f>ROUND(N(data!BF65), 0)</f>
        <v>15886</v>
      </c>
      <c r="L57" s="198">
        <f>ROUND(N(data!BF66), 0)</f>
        <v>562681</v>
      </c>
      <c r="M57" s="198">
        <f>ROUND(N(data!BF67), 0)</f>
        <v>19848</v>
      </c>
      <c r="N57" s="198">
        <f>ROUND(N(data!BF68), 0)</f>
        <v>1320</v>
      </c>
      <c r="O57" s="198">
        <f>ROUND(N(data!BF69), 0)</f>
        <v>-253125</v>
      </c>
      <c r="P57" s="198">
        <f>ROUND(N(data!BF70), 0)</f>
        <v>0</v>
      </c>
      <c r="Q57" s="198">
        <f>ROUND(N(data!BF71), 0)</f>
        <v>-256029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2904</v>
      </c>
      <c r="AD57" s="198">
        <f>ROUND(N(data!BF84), 0)</f>
        <v>-105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9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126</v>
      </c>
      <c r="B58" s="200" t="str">
        <f>RIGHT(data!$C$96,4)</f>
        <v>2024</v>
      </c>
      <c r="C58" s="12" t="str">
        <f>data!BG$55</f>
        <v>8470</v>
      </c>
      <c r="D58" s="12" t="s">
        <v>1155</v>
      </c>
      <c r="E58" s="198">
        <f>ROUND(N(data!BG59), 0)</f>
        <v>0</v>
      </c>
      <c r="F58" s="319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285656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9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126</v>
      </c>
      <c r="B59" s="200" t="str">
        <f>RIGHT(data!$C$96,4)</f>
        <v>2024</v>
      </c>
      <c r="C59" s="12" t="str">
        <f>data!BH$55</f>
        <v>8480</v>
      </c>
      <c r="D59" s="12" t="s">
        <v>1155</v>
      </c>
      <c r="E59" s="198">
        <f>ROUND(N(data!BH59), 0)</f>
        <v>0</v>
      </c>
      <c r="F59" s="319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243707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9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126</v>
      </c>
      <c r="B60" s="200" t="str">
        <f>RIGHT(data!$C$96,4)</f>
        <v>2024</v>
      </c>
      <c r="C60" s="12" t="str">
        <f>data!BI$55</f>
        <v>8490</v>
      </c>
      <c r="D60" s="12" t="s">
        <v>1155</v>
      </c>
      <c r="E60" s="198">
        <f>ROUND(N(data!BI59), 0)</f>
        <v>0</v>
      </c>
      <c r="F60" s="319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209</v>
      </c>
      <c r="N60" s="198">
        <f>ROUND(N(data!BI68), 0)</f>
        <v>605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38</v>
      </c>
      <c r="AK60" s="319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126</v>
      </c>
      <c r="B61" s="200" t="str">
        <f>RIGHT(data!$C$96,4)</f>
        <v>2024</v>
      </c>
      <c r="C61" s="12" t="str">
        <f>data!BJ$55</f>
        <v>8510</v>
      </c>
      <c r="D61" s="12" t="s">
        <v>1155</v>
      </c>
      <c r="E61" s="198">
        <f>ROUND(N(data!BJ59), 0)</f>
        <v>0</v>
      </c>
      <c r="F61" s="319">
        <f>ROUND(N(data!BJ60), 2)</f>
        <v>1.18</v>
      </c>
      <c r="G61" s="198">
        <f>ROUND(N(data!BJ61), 0)</f>
        <v>182118</v>
      </c>
      <c r="H61" s="198">
        <f>ROUND(N(data!BJ62), 0)</f>
        <v>42508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1184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9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126</v>
      </c>
      <c r="B62" s="200" t="str">
        <f>RIGHT(data!$C$96,4)</f>
        <v>2024</v>
      </c>
      <c r="C62" s="12" t="str">
        <f>data!BK$55</f>
        <v>8530</v>
      </c>
      <c r="D62" s="12" t="s">
        <v>1155</v>
      </c>
      <c r="E62" s="198">
        <f>ROUND(N(data!BK59), 0)</f>
        <v>0</v>
      </c>
      <c r="F62" s="319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12241753</v>
      </c>
      <c r="M62" s="198">
        <f>ROUND(N(data!BK67), 0)</f>
        <v>0</v>
      </c>
      <c r="N62" s="198">
        <f>ROUND(N(data!BK68), 0)</f>
        <v>0</v>
      </c>
      <c r="O62" s="198">
        <f>ROUND(N(data!BK69), 0)</f>
        <v>80691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80691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9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126</v>
      </c>
      <c r="B63" s="200" t="str">
        <f>RIGHT(data!$C$96,4)</f>
        <v>2024</v>
      </c>
      <c r="C63" s="12" t="str">
        <f>data!BL$55</f>
        <v>8560</v>
      </c>
      <c r="D63" s="12" t="s">
        <v>1155</v>
      </c>
      <c r="E63" s="198">
        <f>ROUND(N(data!BL59), 0)</f>
        <v>0</v>
      </c>
      <c r="F63" s="319">
        <f>ROUND(N(data!BL60), 2)</f>
        <v>1.85</v>
      </c>
      <c r="G63" s="198">
        <f>ROUND(N(data!BL61), 0)</f>
        <v>94963</v>
      </c>
      <c r="H63" s="198">
        <f>ROUND(N(data!BL62), 0)</f>
        <v>22165</v>
      </c>
      <c r="I63" s="198">
        <f>ROUND(N(data!BL63), 0)</f>
        <v>0</v>
      </c>
      <c r="J63" s="198">
        <f>ROUND(N(data!BL64), 0)</f>
        <v>28989</v>
      </c>
      <c r="K63" s="198">
        <f>ROUND(N(data!BL65), 0)</f>
        <v>336</v>
      </c>
      <c r="L63" s="198">
        <f>ROUND(N(data!BL66), 0)</f>
        <v>106173</v>
      </c>
      <c r="M63" s="198">
        <f>ROUND(N(data!BL67), 0)</f>
        <v>8114</v>
      </c>
      <c r="N63" s="198">
        <f>ROUND(N(data!BL68), 0)</f>
        <v>3757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19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126</v>
      </c>
      <c r="B64" s="200" t="str">
        <f>RIGHT(data!$C$96,4)</f>
        <v>2024</v>
      </c>
      <c r="C64" s="12" t="str">
        <f>data!BM$55</f>
        <v>8590</v>
      </c>
      <c r="D64" s="12" t="s">
        <v>1155</v>
      </c>
      <c r="E64" s="198">
        <f>ROUND(N(data!BM59), 0)</f>
        <v>0</v>
      </c>
      <c r="F64" s="319">
        <f>ROUND(N(data!BM60), 2)</f>
        <v>1.0900000000000001</v>
      </c>
      <c r="G64" s="198">
        <f>ROUND(N(data!BM61), 0)</f>
        <v>160847</v>
      </c>
      <c r="H64" s="198">
        <f>ROUND(N(data!BM62), 0)</f>
        <v>37543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9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126</v>
      </c>
      <c r="B65" s="200" t="str">
        <f>RIGHT(data!$C$96,4)</f>
        <v>2024</v>
      </c>
      <c r="C65" s="12" t="str">
        <f>data!BN$55</f>
        <v>8610</v>
      </c>
      <c r="D65" s="12" t="s">
        <v>1155</v>
      </c>
      <c r="E65" s="198">
        <f>ROUND(N(data!BN59), 0)</f>
        <v>0</v>
      </c>
      <c r="F65" s="319">
        <f>ROUND(N(data!BN60), 2)</f>
        <v>6.22</v>
      </c>
      <c r="G65" s="198">
        <f>ROUND(N(data!BN61), 0)</f>
        <v>737618</v>
      </c>
      <c r="H65" s="198">
        <f>ROUND(N(data!BN62), 0)</f>
        <v>175858</v>
      </c>
      <c r="I65" s="198">
        <f>ROUND(N(data!BN63), 0)</f>
        <v>0</v>
      </c>
      <c r="J65" s="198">
        <f>ROUND(N(data!BN64), 0)</f>
        <v>23288</v>
      </c>
      <c r="K65" s="198">
        <f>ROUND(N(data!BN65), 0)</f>
        <v>8315</v>
      </c>
      <c r="L65" s="198">
        <f>ROUND(N(data!BN66), 0)</f>
        <v>2004743</v>
      </c>
      <c r="M65" s="198">
        <f>ROUND(N(data!BN67), 0)</f>
        <v>695699</v>
      </c>
      <c r="N65" s="198">
        <f>ROUND(N(data!BN68), 0)</f>
        <v>49560</v>
      </c>
      <c r="O65" s="198">
        <f>ROUND(N(data!BN69), 0)</f>
        <v>7633151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14659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7368677</v>
      </c>
      <c r="AB65" s="198">
        <f>ROUND(N(data!BN82), 0)</f>
        <v>0</v>
      </c>
      <c r="AC65" s="198">
        <f>ROUND(N(data!BN83), 0)</f>
        <v>249816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21347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9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126</v>
      </c>
      <c r="B66" s="200" t="str">
        <f>RIGHT(data!$C$96,4)</f>
        <v>2024</v>
      </c>
      <c r="C66" s="12" t="str">
        <f>data!BO$55</f>
        <v>8620</v>
      </c>
      <c r="D66" s="12" t="s">
        <v>1155</v>
      </c>
      <c r="E66" s="198">
        <f>ROUND(N(data!BO59), 0)</f>
        <v>0</v>
      </c>
      <c r="F66" s="319">
        <f>ROUND(N(data!BO60), 2)</f>
        <v>0.86</v>
      </c>
      <c r="G66" s="198">
        <f>ROUND(N(data!BO61), 0)</f>
        <v>89945</v>
      </c>
      <c r="H66" s="198">
        <f>ROUND(N(data!BO62), 0)</f>
        <v>20994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239643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-126610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9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126</v>
      </c>
      <c r="B67" s="200" t="str">
        <f>RIGHT(data!$C$96,4)</f>
        <v>2024</v>
      </c>
      <c r="C67" s="12" t="str">
        <f>data!BP$55</f>
        <v>8630</v>
      </c>
      <c r="D67" s="12" t="s">
        <v>1155</v>
      </c>
      <c r="E67" s="198">
        <f>ROUND(N(data!BP59), 0)</f>
        <v>0</v>
      </c>
      <c r="F67" s="319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1263665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9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126</v>
      </c>
      <c r="B68" s="200" t="str">
        <f>RIGHT(data!$C$96,4)</f>
        <v>2024</v>
      </c>
      <c r="C68" s="12" t="str">
        <f>data!BQ$55</f>
        <v>8640</v>
      </c>
      <c r="D68" s="12" t="s">
        <v>1155</v>
      </c>
      <c r="E68" s="198">
        <f>ROUND(N(data!BQ59), 0)</f>
        <v>0</v>
      </c>
      <c r="F68" s="319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9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126</v>
      </c>
      <c r="B69" s="200" t="str">
        <f>RIGHT(data!$C$96,4)</f>
        <v>2024</v>
      </c>
      <c r="C69" s="12" t="str">
        <f>data!BR$55</f>
        <v>8650</v>
      </c>
      <c r="D69" s="12" t="s">
        <v>1155</v>
      </c>
      <c r="E69" s="198">
        <f>ROUND(N(data!BR59), 0)</f>
        <v>0</v>
      </c>
      <c r="F69" s="319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1106029</v>
      </c>
      <c r="M69" s="198">
        <f>ROUND(N(data!BR67), 0)</f>
        <v>96081</v>
      </c>
      <c r="N69" s="198">
        <f>ROUND(N(data!BR68), 0)</f>
        <v>0</v>
      </c>
      <c r="O69" s="198">
        <f>ROUND(N(data!BR69), 0)</f>
        <v>-8633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-8633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3128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9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126</v>
      </c>
      <c r="B70" s="200" t="str">
        <f>RIGHT(data!$C$96,4)</f>
        <v>2024</v>
      </c>
      <c r="C70" s="12" t="str">
        <f>data!BS$55</f>
        <v>8660</v>
      </c>
      <c r="D70" s="12" t="s">
        <v>1155</v>
      </c>
      <c r="E70" s="198">
        <f>ROUND(N(data!BS59), 0)</f>
        <v>0</v>
      </c>
      <c r="F70" s="319">
        <f>ROUND(N(data!BS60), 2)</f>
        <v>0.1</v>
      </c>
      <c r="G70" s="198">
        <f>ROUND(N(data!BS61), 0)</f>
        <v>9472</v>
      </c>
      <c r="H70" s="198">
        <f>ROUND(N(data!BS62), 0)</f>
        <v>2211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18813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9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126</v>
      </c>
      <c r="B71" s="200" t="str">
        <f>RIGHT(data!$C$96,4)</f>
        <v>2024</v>
      </c>
      <c r="C71" s="12" t="str">
        <f>data!BT$55</f>
        <v>8670</v>
      </c>
      <c r="D71" s="12" t="s">
        <v>1155</v>
      </c>
      <c r="E71" s="198">
        <f>ROUND(N(data!BT59), 0)</f>
        <v>0</v>
      </c>
      <c r="F71" s="319">
        <f>ROUND(N(data!BT60), 2)</f>
        <v>1.69</v>
      </c>
      <c r="G71" s="198">
        <f>ROUND(N(data!BT61), 0)</f>
        <v>150277</v>
      </c>
      <c r="H71" s="198">
        <f>ROUND(N(data!BT62), 0)</f>
        <v>35076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5263</v>
      </c>
      <c r="M71" s="198">
        <f>ROUND(N(data!BT67), 0)</f>
        <v>0</v>
      </c>
      <c r="N71" s="198">
        <f>ROUND(N(data!BT68), 0)</f>
        <v>1250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9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126</v>
      </c>
      <c r="B72" s="200" t="str">
        <f>RIGHT(data!$C$96,4)</f>
        <v>2024</v>
      </c>
      <c r="C72" s="12" t="str">
        <f>data!BU$55</f>
        <v>8680</v>
      </c>
      <c r="D72" s="12" t="s">
        <v>1155</v>
      </c>
      <c r="E72" s="198">
        <f>ROUND(N(data!BU59), 0)</f>
        <v>0</v>
      </c>
      <c r="F72" s="319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39489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9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126</v>
      </c>
      <c r="B73" s="200" t="str">
        <f>RIGHT(data!$C$96,4)</f>
        <v>2024</v>
      </c>
      <c r="C73" s="12" t="str">
        <f>data!BV$55</f>
        <v>8690</v>
      </c>
      <c r="D73" s="12" t="s">
        <v>1155</v>
      </c>
      <c r="E73" s="198">
        <f>ROUND(N(data!BV59), 0)</f>
        <v>0</v>
      </c>
      <c r="F73" s="319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25560</v>
      </c>
      <c r="M73" s="198">
        <f>ROUND(N(data!BV67), 0)</f>
        <v>77559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2525</v>
      </c>
      <c r="AH73" s="198">
        <f>ROUND(N(data!BV91), 0)</f>
        <v>0</v>
      </c>
      <c r="AI73" s="198">
        <f>ROUND(N(data!BV92), 0)</f>
        <v>959</v>
      </c>
      <c r="AJ73" s="198">
        <f>ROUND(N(data!BV93), 0)</f>
        <v>0</v>
      </c>
      <c r="AK73" s="319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126</v>
      </c>
      <c r="B74" s="200" t="str">
        <f>RIGHT(data!$C$96,4)</f>
        <v>2024</v>
      </c>
      <c r="C74" s="12" t="str">
        <f>data!BW$55</f>
        <v>8700</v>
      </c>
      <c r="D74" s="12" t="s">
        <v>1155</v>
      </c>
      <c r="E74" s="198">
        <f>ROUND(N(data!BW59), 0)</f>
        <v>0</v>
      </c>
      <c r="F74" s="319">
        <f>ROUND(N(data!BW60), 2)</f>
        <v>2.59</v>
      </c>
      <c r="G74" s="198">
        <f>ROUND(N(data!BW61), 0)</f>
        <v>380825</v>
      </c>
      <c r="H74" s="198">
        <f>ROUND(N(data!BW62), 0)</f>
        <v>88888</v>
      </c>
      <c r="I74" s="198">
        <f>ROUND(N(data!BW63), 0)</f>
        <v>13125</v>
      </c>
      <c r="J74" s="198">
        <f>ROUND(N(data!BW64), 0)</f>
        <v>38910</v>
      </c>
      <c r="K74" s="198">
        <f>ROUND(N(data!BW65), 0)</f>
        <v>0</v>
      </c>
      <c r="L74" s="198">
        <f>ROUND(N(data!BW66), 0)</f>
        <v>358988</v>
      </c>
      <c r="M74" s="198">
        <f>ROUND(N(data!BW67), 0)</f>
        <v>0</v>
      </c>
      <c r="N74" s="198">
        <f>ROUND(N(data!BW68), 0)</f>
        <v>3051</v>
      </c>
      <c r="O74" s="198">
        <f>ROUND(N(data!BW69), 0)</f>
        <v>13354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13354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9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126</v>
      </c>
      <c r="B75" s="200" t="str">
        <f>RIGHT(data!$C$96,4)</f>
        <v>2024</v>
      </c>
      <c r="C75" s="12" t="str">
        <f>data!BX$55</f>
        <v>8710</v>
      </c>
      <c r="D75" s="12" t="s">
        <v>1155</v>
      </c>
      <c r="E75" s="198">
        <f>ROUND(N(data!BX59), 0)</f>
        <v>0</v>
      </c>
      <c r="F75" s="319">
        <f>ROUND(N(data!BX60), 2)</f>
        <v>7.89</v>
      </c>
      <c r="G75" s="198">
        <f>ROUND(N(data!BX61), 0)</f>
        <v>943335</v>
      </c>
      <c r="H75" s="198">
        <f>ROUND(N(data!BX62), 0)</f>
        <v>220183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597112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9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126</v>
      </c>
      <c r="B76" s="200" t="str">
        <f>RIGHT(data!$C$96,4)</f>
        <v>2024</v>
      </c>
      <c r="C76" s="12" t="str">
        <f>data!BY$55</f>
        <v>8720</v>
      </c>
      <c r="D76" s="12" t="s">
        <v>1155</v>
      </c>
      <c r="E76" s="198">
        <f>ROUND(N(data!BY59), 0)</f>
        <v>0</v>
      </c>
      <c r="F76" s="319">
        <f>ROUND(N(data!BY60), 2)</f>
        <v>16.690000000000001</v>
      </c>
      <c r="G76" s="198">
        <f>ROUND(N(data!BY61), 0)</f>
        <v>3289628</v>
      </c>
      <c r="H76" s="198">
        <f>ROUND(N(data!BY62), 0)</f>
        <v>774675</v>
      </c>
      <c r="I76" s="198">
        <f>ROUND(N(data!BY63), 0)</f>
        <v>0</v>
      </c>
      <c r="J76" s="198">
        <f>ROUND(N(data!BY64), 0)</f>
        <v>10860</v>
      </c>
      <c r="K76" s="198">
        <f>ROUND(N(data!BY65), 0)</f>
        <v>4136</v>
      </c>
      <c r="L76" s="198">
        <f>ROUND(N(data!BY66), 0)</f>
        <v>122449</v>
      </c>
      <c r="M76" s="198">
        <f>ROUND(N(data!BY67), 0)</f>
        <v>21133</v>
      </c>
      <c r="N76" s="198">
        <f>ROUND(N(data!BY68), 0)</f>
        <v>495</v>
      </c>
      <c r="O76" s="198">
        <f>ROUND(N(data!BY69), 0)</f>
        <v>-32238</v>
      </c>
      <c r="P76" s="198">
        <f>ROUND(N(data!BY70), 0)</f>
        <v>0</v>
      </c>
      <c r="Q76" s="198">
        <f>ROUND(N(data!BY71), 0)</f>
        <v>-38331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5169</v>
      </c>
      <c r="AA76" s="198">
        <f>ROUND(N(data!BY81), 0)</f>
        <v>0</v>
      </c>
      <c r="AB76" s="198">
        <f>ROUND(N(data!BY82), 0)</f>
        <v>0</v>
      </c>
      <c r="AC76" s="198">
        <f>ROUND(N(data!BY83), 0)</f>
        <v>924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688</v>
      </c>
      <c r="AH76" s="198">
        <f>ROUND(N(data!BY91), 0)</f>
        <v>0</v>
      </c>
      <c r="AI76" s="198">
        <f>ROUND(N(data!BY92), 0)</f>
        <v>261</v>
      </c>
      <c r="AJ76" s="198">
        <f>ROUND(N(data!BY93), 0)</f>
        <v>0</v>
      </c>
      <c r="AK76" s="319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126</v>
      </c>
      <c r="B77" s="200" t="str">
        <f>RIGHT(data!$C$96,4)</f>
        <v>2024</v>
      </c>
      <c r="C77" s="12" t="str">
        <f>data!BZ$55</f>
        <v>8730</v>
      </c>
      <c r="D77" s="12" t="s">
        <v>1155</v>
      </c>
      <c r="E77" s="198">
        <f>ROUND(N(data!BZ59), 0)</f>
        <v>0</v>
      </c>
      <c r="F77" s="319">
        <f>ROUND(N(data!BZ60), 2)</f>
        <v>3.82</v>
      </c>
      <c r="G77" s="198">
        <f>ROUND(N(data!BZ61), 0)</f>
        <v>533590</v>
      </c>
      <c r="H77" s="198">
        <f>ROUND(N(data!BZ62), 0)</f>
        <v>124545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13206</v>
      </c>
      <c r="P77" s="198">
        <f>ROUND(N(data!BZ70), 0)</f>
        <v>0</v>
      </c>
      <c r="Q77" s="198">
        <f>ROUND(N(data!BZ71), 0)</f>
        <v>12601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715</v>
      </c>
      <c r="AA77" s="198">
        <f>ROUND(N(data!BZ81), 0)</f>
        <v>0</v>
      </c>
      <c r="AB77" s="198">
        <f>ROUND(N(data!BZ82), 0)</f>
        <v>0</v>
      </c>
      <c r="AC77" s="198">
        <f>ROUND(N(data!BZ83), 0)</f>
        <v>-110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9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126</v>
      </c>
      <c r="B78" s="200" t="str">
        <f>RIGHT(data!$C$96,4)</f>
        <v>2024</v>
      </c>
      <c r="C78" s="12" t="str">
        <f>data!CA$55</f>
        <v>8740</v>
      </c>
      <c r="D78" s="12" t="s">
        <v>1155</v>
      </c>
      <c r="E78" s="198">
        <f>ROUND(N(data!CA59), 0)</f>
        <v>0</v>
      </c>
      <c r="F78" s="319">
        <f>ROUND(N(data!CA60), 2)</f>
        <v>4.8099999999999996</v>
      </c>
      <c r="G78" s="198">
        <f>ROUND(N(data!CA61), 0)</f>
        <v>745787</v>
      </c>
      <c r="H78" s="198">
        <f>ROUND(N(data!CA62), 0)</f>
        <v>174260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175019</v>
      </c>
      <c r="M78" s="198">
        <f>ROUND(N(data!CA67), 0)</f>
        <v>28842</v>
      </c>
      <c r="N78" s="198">
        <f>ROUND(N(data!CA68), 0)</f>
        <v>0</v>
      </c>
      <c r="O78" s="198">
        <f>ROUND(N(data!CA69), 0)</f>
        <v>-513</v>
      </c>
      <c r="P78" s="198">
        <f>ROUND(N(data!CA70), 0)</f>
        <v>0</v>
      </c>
      <c r="Q78" s="198">
        <f>ROUND(N(data!CA71), 0)</f>
        <v>-1050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340</v>
      </c>
      <c r="AA78" s="198">
        <f>ROUND(N(data!CA81), 0)</f>
        <v>0</v>
      </c>
      <c r="AB78" s="198">
        <f>ROUND(N(data!CA82), 0)</f>
        <v>0</v>
      </c>
      <c r="AC78" s="198">
        <f>ROUND(N(data!CA83), 0)</f>
        <v>197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9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126</v>
      </c>
      <c r="B79" s="200" t="str">
        <f>RIGHT(data!$C$96,4)</f>
        <v>2024</v>
      </c>
      <c r="C79" s="12" t="str">
        <f>data!CB$55</f>
        <v>8770</v>
      </c>
      <c r="D79" s="12" t="s">
        <v>1155</v>
      </c>
      <c r="E79" s="198">
        <f>ROUND(N(data!CB59), 0)</f>
        <v>0</v>
      </c>
      <c r="F79" s="319">
        <f>ROUND(N(data!CB60), 2)</f>
        <v>0.6</v>
      </c>
      <c r="G79" s="198">
        <f>ROUND(N(data!CB61), 0)</f>
        <v>58154</v>
      </c>
      <c r="H79" s="198">
        <f>ROUND(N(data!CB62), 0)</f>
        <v>13574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194571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9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126</v>
      </c>
      <c r="B80" s="200" t="str">
        <f>RIGHT(data!$C$96,4)</f>
        <v>2024</v>
      </c>
      <c r="C80" s="12" t="str">
        <f>data!CC$55</f>
        <v>8790</v>
      </c>
      <c r="D80" s="12" t="s">
        <v>1155</v>
      </c>
      <c r="E80" s="198">
        <f>ROUND(N(data!CC59), 0)</f>
        <v>0</v>
      </c>
      <c r="F80" s="319">
        <f>ROUND(N(data!CC60), 2)</f>
        <v>8.61</v>
      </c>
      <c r="G80" s="198">
        <f>ROUND(N(data!CC61), 0)</f>
        <v>1611463</v>
      </c>
      <c r="H80" s="198">
        <f>ROUND(N(data!CC62), 0)</f>
        <v>377910</v>
      </c>
      <c r="I80" s="198">
        <f>ROUND(N(data!CC63), 0)</f>
        <v>422224</v>
      </c>
      <c r="J80" s="198">
        <f>ROUND(N(data!CC64), 0)</f>
        <v>158832</v>
      </c>
      <c r="K80" s="198">
        <f>ROUND(N(data!CC65), 0)</f>
        <v>63212</v>
      </c>
      <c r="L80" s="198">
        <f>ROUND(N(data!CC66), 0)</f>
        <v>9708079</v>
      </c>
      <c r="M80" s="198">
        <f>ROUND(N(data!CC67), 0)</f>
        <v>102611</v>
      </c>
      <c r="N80" s="198">
        <f>ROUND(N(data!CC68), 0)</f>
        <v>-4809</v>
      </c>
      <c r="O80" s="198">
        <f>ROUND(N(data!CC69), 0)</f>
        <v>206166</v>
      </c>
      <c r="P80" s="198">
        <f>ROUND(N(data!CC70), 0)</f>
        <v>0</v>
      </c>
      <c r="Q80" s="198">
        <f>ROUND(N(data!CC71), 0)</f>
        <v>-3691</v>
      </c>
      <c r="R80" s="198">
        <f>ROUND(N(data!CC72), 0)</f>
        <v>0</v>
      </c>
      <c r="S80" s="198">
        <f>ROUND(N(data!CC73), 0)</f>
        <v>871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50401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43589</v>
      </c>
      <c r="AB80" s="198">
        <f>ROUND(N(data!CC82), 0)</f>
        <v>0</v>
      </c>
      <c r="AC80" s="198">
        <f>ROUND(N(data!CC83), 0)</f>
        <v>114996</v>
      </c>
      <c r="AD80" s="198">
        <f>ROUND(N(data!CC84), 0)</f>
        <v>1562404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9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2002-06-14T19:29:50Z</cp:lastPrinted>
  <dcterms:created xsi:type="dcterms:W3CDTF">1999-06-02T22:01:56Z</dcterms:created>
  <dcterms:modified xsi:type="dcterms:W3CDTF">2024-12-30T21:15:44Z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