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13_ncr:1_{2C25DF44-48FB-4ECF-9B26-A3F57DAE2441}" xr6:coauthVersionLast="47" xr6:coauthVersionMax="47" xr10:uidLastSave="{00000000-0000-0000-0000-000000000000}"/>
  <bookViews>
    <workbookView xWindow="-57720" yWindow="-5040" windowWidth="29040" windowHeight="17520" tabRatio="900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\_">#REF!</definedName>
    <definedName name="\a">#REF!</definedName>
    <definedName name="\ADJ1">#REF!</definedName>
    <definedName name="\ADJ2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k">#REF!</definedName>
    <definedName name="\M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____ACT1">#REF!</definedName>
    <definedName name="_______ACT2">#REF!</definedName>
    <definedName name="_______ACT3">#REF!</definedName>
    <definedName name="______ACT1">#REF!</definedName>
    <definedName name="______ACT2">#REF!</definedName>
    <definedName name="______ACT3">#REF!</definedName>
    <definedName name="_____ACT1">#REF!</definedName>
    <definedName name="_____ACT2">#REF!</definedName>
    <definedName name="_____ACT3">#REF!</definedName>
    <definedName name="____ACT1">#REF!</definedName>
    <definedName name="____ACT2">#REF!</definedName>
    <definedName name="____ACT3">#REF!</definedName>
    <definedName name="____ADJ1">#REF!</definedName>
    <definedName name="____CMS1">#REF!</definedName>
    <definedName name="____CMS2">#REF!</definedName>
    <definedName name="____ROW1">#REF!</definedName>
    <definedName name="____ROW2">#REF!</definedName>
    <definedName name="___ACT1">#REF!</definedName>
    <definedName name="___ACT2">#REF!</definedName>
    <definedName name="___ACT3">#REF!</definedName>
    <definedName name="___ADJ1">#REF!</definedName>
    <definedName name="___ADJ2">#REF!</definedName>
    <definedName name="___CMS1">#REF!</definedName>
    <definedName name="___CMS2">#REF!</definedName>
    <definedName name="___ROW1">#REF!</definedName>
    <definedName name="___ROW2">#REF!</definedName>
    <definedName name="__123Graph_ANHPDS" hidden="1">#REF!</definedName>
    <definedName name="__123Graph_APADAYS" hidden="1">#REF!</definedName>
    <definedName name="__123Graph_AVISITS" hidden="1">#REF!</definedName>
    <definedName name="__123Graph_BNHPDS" hidden="1">#REF!</definedName>
    <definedName name="__123Graph_BPADAYS" hidden="1">#REF!</definedName>
    <definedName name="__123Graph_BVISITS" hidden="1">#REF!</definedName>
    <definedName name="__123Graph_CNHPDS" hidden="1">#REF!</definedName>
    <definedName name="__123Graph_CPADAYS" hidden="1">#REF!</definedName>
    <definedName name="__123Graph_CVISITS" hidden="1">#REF!</definedName>
    <definedName name="__123Graph_D" hidden="1">#REF!</definedName>
    <definedName name="__123Graph_XNHPDS" hidden="1">#REF!</definedName>
    <definedName name="__123Graph_XPADAYS" hidden="1">#REF!</definedName>
    <definedName name="__123Graph_XVISITS" hidden="1">#REF!</definedName>
    <definedName name="__ACT1">#REF!</definedName>
    <definedName name="__ACT2">#REF!</definedName>
    <definedName name="__ACT3">#REF!</definedName>
    <definedName name="__ADJ1">#REF!</definedName>
    <definedName name="__ADJ2">#REF!</definedName>
    <definedName name="__CMS1">#REF!</definedName>
    <definedName name="__CMS2">#REF!</definedName>
    <definedName name="__ROW1">#REF!</definedName>
    <definedName name="__ROW2">#REF!</definedName>
    <definedName name="_1H">#REF!</definedName>
    <definedName name="_6MOFTE">#REF!</definedName>
    <definedName name="_ACT1">#REF!</definedName>
    <definedName name="_ACT2">#REF!</definedName>
    <definedName name="_ACT3">#REF!</definedName>
    <definedName name="_ADJ1">#REF!</definedName>
    <definedName name="_ADJ2">#REF!</definedName>
    <definedName name="_ADJ3">#REF!</definedName>
    <definedName name="_ADM1">#REF!</definedName>
    <definedName name="_ADM10">#REF!</definedName>
    <definedName name="_ADM11">#REF!</definedName>
    <definedName name="_ADM12">#REF!</definedName>
    <definedName name="_ADM2">#REF!</definedName>
    <definedName name="_ADM3">#REF!</definedName>
    <definedName name="_ADM4">#REF!</definedName>
    <definedName name="_ADM5">#REF!</definedName>
    <definedName name="_ADM6">#REF!</definedName>
    <definedName name="_ADM7">#REF!</definedName>
    <definedName name="_ADM8">#REF!</definedName>
    <definedName name="_ADM9">#REF!</definedName>
    <definedName name="_ADP1">#REF!</definedName>
    <definedName name="_ADP10">#REF!</definedName>
    <definedName name="_ADP11">#REF!</definedName>
    <definedName name="_ADP12">#REF!</definedName>
    <definedName name="_ADP2">#REF!</definedName>
    <definedName name="_ADP3">#REF!</definedName>
    <definedName name="_ADP4">#REF!</definedName>
    <definedName name="_ADP5">#REF!</definedName>
    <definedName name="_ADP6">#REF!</definedName>
    <definedName name="_ADP7">#REF!</definedName>
    <definedName name="_ADP8">#REF!</definedName>
    <definedName name="_ADP9">#REF!</definedName>
    <definedName name="_AMT2">#REF!</definedName>
    <definedName name="_CMS1">#REF!</definedName>
    <definedName name="_CMS2">#REF!</definedName>
    <definedName name="_DIF1">#REF!</definedName>
    <definedName name="_DIF2">#REF!</definedName>
    <definedName name="_DIF3">#REF!</definedName>
    <definedName name="_DIF4">#REF!</definedName>
    <definedName name="_DIF5">#REF!</definedName>
    <definedName name="_DIF6">#REF!</definedName>
    <definedName name="_DTA1">#REF!</definedName>
    <definedName name="_DTA2">#REF!</definedName>
    <definedName name="_DTA3">#REF!</definedName>
    <definedName name="_DTA4">#REF!</definedName>
    <definedName name="_DTA5">#REF!</definedName>
    <definedName name="_DTA6">#REF!</definedName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_xlnm._FilterDatabase" hidden="1">#REF!</definedName>
    <definedName name="_FTE84">#REF!</definedName>
    <definedName name="_JE04">#REF!</definedName>
    <definedName name="_Key1" hidden="1">#REF!</definedName>
    <definedName name="_Key2" hidden="1">#REF!</definedName>
    <definedName name="_MLS1">#REF!</definedName>
    <definedName name="_MLS10">#REF!</definedName>
    <definedName name="_MLS11">#REF!</definedName>
    <definedName name="_MLS12">#REF!</definedName>
    <definedName name="_MLS2">#REF!</definedName>
    <definedName name="_MLS3">#REF!</definedName>
    <definedName name="_MLS4">#REF!</definedName>
    <definedName name="_MLS5">#REF!</definedName>
    <definedName name="_MLS6">#REF!</definedName>
    <definedName name="_MLS7">#REF!</definedName>
    <definedName name="_MLS8">#REF!</definedName>
    <definedName name="_MLS9">#REF!</definedName>
    <definedName name="_MTH1">#REF!</definedName>
    <definedName name="_Order1" hidden="1">255</definedName>
    <definedName name="_Order2" hidden="1">0</definedName>
    <definedName name="_PAT1">#REF!</definedName>
    <definedName name="_PAT10">#REF!</definedName>
    <definedName name="_PAT11">#REF!</definedName>
    <definedName name="_PAT12">#REF!</definedName>
    <definedName name="_PAT2">#REF!</definedName>
    <definedName name="_PAT3">#REF!</definedName>
    <definedName name="_PAT4">#REF!</definedName>
    <definedName name="_PAT5">#REF!</definedName>
    <definedName name="_PAT6">#REF!</definedName>
    <definedName name="_PAT7">#REF!</definedName>
    <definedName name="_PAT8">#REF!</definedName>
    <definedName name="_PAT9">#REF!</definedName>
    <definedName name="_Regression_Int">1</definedName>
    <definedName name="_REV1">#REF!</definedName>
    <definedName name="_REV10">#REF!</definedName>
    <definedName name="_REV11">#REF!</definedName>
    <definedName name="_REV12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REV7">#REF!</definedName>
    <definedName name="_REV8">#REF!</definedName>
    <definedName name="_REV9">#REF!</definedName>
    <definedName name="_REV944">#REF!</definedName>
    <definedName name="_ROW1">#REF!</definedName>
    <definedName name="_ROW2">#REF!</definedName>
    <definedName name="_Sort" hidden="1">#REF!</definedName>
    <definedName name="_WK2">#REF!</definedName>
    <definedName name="_WK3">#REF!</definedName>
    <definedName name="_WK4">#REF!</definedName>
    <definedName name="_WK5">#REF!</definedName>
    <definedName name="_WK6">#REF!</definedName>
    <definedName name="A">#REF!</definedName>
    <definedName name="A_R">#REF!</definedName>
    <definedName name="ACCDEPR">#REF!</definedName>
    <definedName name="ACCPRFT">#REF!</definedName>
    <definedName name="ACCRUED">#REF!</definedName>
    <definedName name="ACCT">#REF!</definedName>
    <definedName name="ACT_CUR">#REF!</definedName>
    <definedName name="ACT_YTD">#REF!</definedName>
    <definedName name="ADD">#REF!</definedName>
    <definedName name="ADJ_D419">#REF!</definedName>
    <definedName name="ADJ_D4S1">#REF!</definedName>
    <definedName name="ADJ_D4SN">#REF!</definedName>
    <definedName name="ADJ_D519">#REF!</definedName>
    <definedName name="ADJ_D5S1">#REF!</definedName>
    <definedName name="ADJ_D5SN">#REF!</definedName>
    <definedName name="ADJ_E_3">#REF!</definedName>
    <definedName name="ADJ_E1S1">#REF!</definedName>
    <definedName name="ADJ_E1S2">#REF!</definedName>
    <definedName name="ADJ_E1SN">#REF!</definedName>
    <definedName name="ADJ_E3SN">#REF!</definedName>
    <definedName name="ADJ_EBS1">#REF!</definedName>
    <definedName name="ADJ_EBSN">#REF!</definedName>
    <definedName name="ADJ_S319">#REF!</definedName>
    <definedName name="ADJ_S3S1">#REF!</definedName>
    <definedName name="ADJB_CLR">#REF!</definedName>
    <definedName name="ADJS">#REF!</definedName>
    <definedName name="ADJS_CLR">#REF!</definedName>
    <definedName name="ADJSB">#REF!</definedName>
    <definedName name="ADJUST">#REF!</definedName>
    <definedName name="Adjusted_CCR">#REF!</definedName>
    <definedName name="ADMIN">#REF!</definedName>
    <definedName name="ADMIN_ADJ">#REF!</definedName>
    <definedName name="ADMIN_STIP">#REF!</definedName>
    <definedName name="AHIS_Total_Expense">#REF!</definedName>
    <definedName name="AIRCRAFT">#REF!</definedName>
    <definedName name="ALL">#REF!</definedName>
    <definedName name="AllLabel">#REF!</definedName>
    <definedName name="ALLOC_STAFF">#REF!</definedName>
    <definedName name="Ambulatory_Care_Clinics">#REF!</definedName>
    <definedName name="AMT_2">#REF!</definedName>
    <definedName name="anscount">2</definedName>
    <definedName name="AP">#REF!</definedName>
    <definedName name="APIC">#REF!</definedName>
    <definedName name="APR">#REF!</definedName>
    <definedName name="AR">#REF!</definedName>
    <definedName name="AR_CC">OFFSET(#REF!,0,0,COUNTA(#REF!)-5,8)</definedName>
    <definedName name="AR_CE">OFFSET(#REF!,0,0,COUNTA(#REF!)-5,12)</definedName>
    <definedName name="AR_HB">OFFSET(#REF!,0,0,COUNTA(#REF!)-4,11)</definedName>
    <definedName name="AR_HII">OFFSET(#REF!,0,0,COUNTA(#REF!)-4,13)</definedName>
    <definedName name="ARA_Threshold">#REF!</definedName>
    <definedName name="ARHB">OFFSET(#REF!,0,0,COUNTA(#REF!)-1,11)</definedName>
    <definedName name="ARHBCredits">OFFSET(#REF!,0,0,COUNTA(#REF!)-1,11)</definedName>
    <definedName name="ARP_Threshold">#REF!</definedName>
    <definedName name="ARSTAR">OFFSET(#REF!,0,0,COUNTA(#REF!)-1,21)</definedName>
    <definedName name="ARStarCredits">OFFSET(#REF!,0,0,COUNTA(#REF!)-1,20)</definedName>
    <definedName name="AS2DocOpenMode" hidden="1">"AS2DocumentEdit"</definedName>
    <definedName name="ascension">#REF!</definedName>
    <definedName name="asdlfkj" hidden="1">{#N/A,#N/A,FALSE,"LOS West";#N/A,#N/A,FALSE,"LOS East";#N/A,#N/A,FALSE,"LOS Inc."}</definedName>
    <definedName name="ASSETS84">#REF!</definedName>
    <definedName name="ASSOC_ADJ">#REF!</definedName>
    <definedName name="AUG">#REF!</definedName>
    <definedName name="B">#REF!</definedName>
    <definedName name="BALANCE">#REF!</definedName>
    <definedName name="BalanceSheet">#REF!</definedName>
    <definedName name="bbbbb">#REF!</definedName>
    <definedName name="BICU_PD">#REF!</definedName>
    <definedName name="BO">#REF!</definedName>
    <definedName name="BS">#REF!</definedName>
    <definedName name="BSHEET">#REF!</definedName>
    <definedName name="BU">#REF!</definedName>
    <definedName name="Bud">#REF!</definedName>
    <definedName name="BUD_CUR">#REF!</definedName>
    <definedName name="BUD_YTD">#REF!</definedName>
    <definedName name="BUILDINGS">#REF!</definedName>
    <definedName name="C_">#REF!</definedName>
    <definedName name="Cardiovascular_Services">#REF!</definedName>
    <definedName name="CASH">#REF!</definedName>
    <definedName name="CATEGORY">#REF!</definedName>
    <definedName name="cc">#REF!</definedName>
    <definedName name="ccccc">#REF!</definedName>
    <definedName name="CCU_PD">#REF!</definedName>
    <definedName name="CF">#REF!</definedName>
    <definedName name="CHANGE84">#REF!</definedName>
    <definedName name="CHANGE84M">#REF!</definedName>
    <definedName name="chart">#REF!</definedName>
    <definedName name="Clinical_Resource_Management">#REF!</definedName>
    <definedName name="CO">#REF!</definedName>
    <definedName name="Col_Lookup">#REF!</definedName>
    <definedName name="COLUMN">#REF!</definedName>
    <definedName name="COMMONSTOCK">#REF!</definedName>
    <definedName name="Community_Outreach">#REF!</definedName>
    <definedName name="Compare_Group_Override">#REF!</definedName>
    <definedName name="Compare_Groups">#REF!</definedName>
    <definedName name="concat">#N/A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counter">#REF!</definedName>
    <definedName name="Credits">OFFSET(#REF!,0,0,COUNTA(#REF!)-4,8)</definedName>
    <definedName name="Credits_CC">OFFSET(#REF!,0,0,COUNTA(#REF!)-5,8)</definedName>
    <definedName name="Credits_CE">OFFSET(#REF!,0,0,COUNTA(#REF!)-5,12)</definedName>
    <definedName name="Credits_EPIC">OFFSET(#REF!,0,0,COUNTA(#REF!)-4,12)</definedName>
    <definedName name="Credits_HB">OFFSET(#REF!,0,0,COUNTA(#REF!)-6,11)</definedName>
    <definedName name="Credits_HII">OFFSET(#REF!,0,0,COUNTA(#REF!)-4,13)</definedName>
    <definedName name="Crit_All_IncomeCodes_DB">#REF!</definedName>
    <definedName name="Crit_HrsFTEs_IncomeCodes_DB">#REF!</definedName>
    <definedName name="_xlnm.Criteria" localSheetId="0">#REF!</definedName>
    <definedName name="_xlnm.Criteria" localSheetId="11">#REF!</definedName>
    <definedName name="_xlnm.Criteria">#REF!</definedName>
    <definedName name="CritO">#REF!</definedName>
    <definedName name="CRlines">#REF!</definedName>
    <definedName name="Cross_Walk">#REF!</definedName>
    <definedName name="CY_Common_Equity">#REF!</definedName>
    <definedName name="CY_Depreciation">#REF!</definedName>
    <definedName name="CY_Intangible_Assets">#REF!</definedName>
    <definedName name="CY_Interest_Expense">#REF!</definedName>
    <definedName name="CY_LT_Debt">#REF!</definedName>
    <definedName name="CY_Market_Value_of_Equity">#REF!</definedName>
    <definedName name="CY_Marketable_Sec">#REF!</definedName>
    <definedName name="CY_Other">#REF!</definedName>
    <definedName name="CY_Selling">#REF!</definedName>
    <definedName name="CY_Tangible_Net_Worth">#REF!</definedName>
    <definedName name="d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DACTmp" hidden="1">{"add",#N/A,FALSE,"code"}</definedName>
    <definedName name="data" hidden="1">#REF!</definedName>
    <definedName name="_xlnm.Database">#REF!</definedName>
    <definedName name="DataFY01Bonus40th">#REF!</definedName>
    <definedName name="DataFY01Bonus60th">#REF!</definedName>
    <definedName name="DataFY01Rate10th">#REF!</definedName>
    <definedName name="DataFY01Rate90th">#REF!</definedName>
    <definedName name="DataFY01RateFirst">#REF!</definedName>
    <definedName name="DataFY01RateMedian">#REF!</definedName>
    <definedName name="DataFy04Median">#REF!</definedName>
    <definedName name="DataFy04Ptile10">#REF!</definedName>
    <definedName name="DataFy04Ptile40">#REF!</definedName>
    <definedName name="DataFy04Ptile60">#REF!</definedName>
    <definedName name="DataFy04Ptile90">#REF!</definedName>
    <definedName name="DataFy04Sscr">#REF!</definedName>
    <definedName name="DataRange">#REF!</definedName>
    <definedName name="DataSpecialty">#REF!</definedName>
    <definedName name="DATE">#REF!</definedName>
    <definedName name="Date_Range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s">#REF!</definedName>
    <definedName name="day">#REF!</definedName>
    <definedName name="DAYS">#REF!</definedName>
    <definedName name="DAYS1">#REF!</definedName>
    <definedName name="DAYS2">#REF!</definedName>
    <definedName name="DAYS3">#REF!</definedName>
    <definedName name="DEC">#REF!</definedName>
    <definedName name="DEFTAX">#REF!</definedName>
    <definedName name="DEFTAXPAY">#REF!</definedName>
    <definedName name="DELETE">#REF!</definedName>
    <definedName name="DENTAL">#REF!</definedName>
    <definedName name="DEPART">#REF!</definedName>
    <definedName name="Department_Series">#REF!</definedName>
    <definedName name="DEPT">#REF!</definedName>
    <definedName name="Dept_95">#REF!</definedName>
    <definedName name="Dept_96">#REF!</definedName>
    <definedName name="des">#REF!</definedName>
    <definedName name="Dialysis_Services">#REF!</definedName>
    <definedName name="DIR">#REF!</definedName>
    <definedName name="DOCNAME">#REF!</definedName>
    <definedName name="DOCNUM">#REF!</definedName>
    <definedName name="DocsRvus">#REF!</definedName>
    <definedName name="Doctors">#REF!</definedName>
    <definedName name="E">#REF!</definedName>
    <definedName name="Earn">#REF!</definedName>
    <definedName name="Earning">#REF!</definedName>
    <definedName name="Earnings">#REF!</definedName>
    <definedName name="Edit">#REF!</definedName>
    <definedName name="Educational_Services">#REF!</definedName>
    <definedName name="eee">#REF!</definedName>
    <definedName name="Emergency_Services">#REF!</definedName>
    <definedName name="End">#REF!</definedName>
    <definedName name="endrow">#REF!</definedName>
    <definedName name="Entity_Name">#REF!</definedName>
    <definedName name="ENTRY">#REF!</definedName>
    <definedName name="Environmental_Services">#REF!</definedName>
    <definedName name="EPIC_AR">OFFSET(#REF!,0,0,COUNTA(#REF!)-4,12)</definedName>
    <definedName name="ES">#REF!</definedName>
    <definedName name="_xlnm.Extract" localSheetId="0">data!$A$433:$H$433</definedName>
    <definedName name="_xlnm.Extract" localSheetId="11">'Prior Year'!$A$433:$H$433</definedName>
    <definedName name="Facility_Services">#REF!</definedName>
    <definedName name="FEB">#REF!</definedName>
    <definedName name="Fee">#REF!</definedName>
    <definedName name="filter" hidden="1">#REF!</definedName>
    <definedName name="Fiscal_Services">#REF!</definedName>
    <definedName name="FoodandNutrition_Services">#REF!</definedName>
    <definedName name="Formulas">#REF!</definedName>
    <definedName name="FR">#REF!</definedName>
    <definedName name="FRI">#REF!</definedName>
    <definedName name="FS">#REF!</definedName>
    <definedName name="FTE">#REF!</definedName>
    <definedName name="FTE84M">#REF!</definedName>
    <definedName name="FTES">#REF!</definedName>
    <definedName name="FundBal">#REF!</definedName>
    <definedName name="Funds" localSheetId="16">Funds!$A$1:$DH$2</definedName>
    <definedName name="Funds" localSheetId="15">Funds!$A$1:$DH$2</definedName>
    <definedName name="Funds">#REF!</definedName>
    <definedName name="g" hidden="1">#REF!</definedName>
    <definedName name="General_Facility">#REF!</definedName>
    <definedName name="GLPITRN">#REF!</definedName>
    <definedName name="GR_REV">#REF!</definedName>
    <definedName name="hcfaln">#REF!</definedName>
    <definedName name="HeaderRange">#REF!</definedName>
    <definedName name="Height">24</definedName>
    <definedName name="HELP">#REF!</definedName>
    <definedName name="HIDE">#REF!</definedName>
    <definedName name="HIM">#REF!</definedName>
    <definedName name="hj" hidden="1">{#N/A,#N/A,FALSE,"LOS West";#N/A,#N/A,FALSE,"LOS East";#N/A,#N/A,FALSE,"LOS Inc."}</definedName>
    <definedName name="HOME">#REF!</definedName>
    <definedName name="Home_Care_Services">#REF!</definedName>
    <definedName name="Hospital" localSheetId="14">Hospital!$A$1:$BS$2</definedName>
    <definedName name="Hospital">#REF!</definedName>
    <definedName name="Hospital_Administration">#REF!</definedName>
    <definedName name="hour">#REF!</definedName>
    <definedName name="Hours">#REF!</definedName>
    <definedName name="HRS">#REF!</definedName>
    <definedName name="HTML_CodePage" hidden="1">1252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Title" hidden="1">"Claudia Louvenia Hoover's Ancestry"</definedName>
    <definedName name="Human_Resources">#REF!</definedName>
    <definedName name="I_P">#REF!</definedName>
    <definedName name="ICORP">#REF!</definedName>
    <definedName name="ICU_PD">#REF!</definedName>
    <definedName name="Imaging_Services">#REF!</definedName>
    <definedName name="in_Merch_Type_HIDDEN">"PLAT"</definedName>
    <definedName name="in_Start_Node_Name_HIDDEN">"PEACEHEALTH"</definedName>
    <definedName name="INCOM84M">#REF!</definedName>
    <definedName name="INCOME">#REF!</definedName>
    <definedName name="INCOME84">#REF!</definedName>
    <definedName name="IncomeStmt">#REF!</definedName>
    <definedName name="INCSTATEMENT">#REF!</definedName>
    <definedName name="Information_Technology">#REF!</definedName>
    <definedName name="Init">#REF!</definedName>
    <definedName name="Initiative">#REF!</definedName>
    <definedName name="Initiative_Type">#REF!</definedName>
    <definedName name="Inpatient_Nursing_Services">#REF!</definedName>
    <definedName name="INSERT">#REF!</definedName>
    <definedName name="INSTATEMENT">#REF!</definedName>
    <definedName name="Instr_Home">#REF!</definedName>
    <definedName name="Instr_HomeCell">#REF!</definedName>
    <definedName name="INVENTORY">#REF!</definedName>
    <definedName name="INVESTMENTS">#REF!</definedName>
    <definedName name="IP_MCR_Cost_Cntrs">#REF!</definedName>
    <definedName name="IP_PerDiem">#REF!</definedName>
    <definedName name="IP_Title">#REF!</definedName>
    <definedName name="IS">#REF!</definedName>
    <definedName name="IsAll">#REF!</definedName>
    <definedName name="ISBORDER">#REF!</definedName>
    <definedName name="IsNonSequential">#REF!</definedName>
    <definedName name="ISTMTTOP">#REF!</definedName>
    <definedName name="ITAXPAYABLE">#REF!</definedName>
    <definedName name="JAN">#REF!</definedName>
    <definedName name="JE">#REF!</definedName>
    <definedName name="JE_BalanceAmount">#REF!</definedName>
    <definedName name="JE_BalanceUnits">#REF!</definedName>
    <definedName name="JE_CompanyNo">#REF!</definedName>
    <definedName name="JE_Description">#REF!</definedName>
    <definedName name="JE_Header1">#REF!</definedName>
    <definedName name="JE_Header2">#REF!</definedName>
    <definedName name="JE_Home">#REF!</definedName>
    <definedName name="JE_HomeCell">#REF!</definedName>
    <definedName name="JE_Input">#REF!</definedName>
    <definedName name="JE_JournalNo">#REF!</definedName>
    <definedName name="JE_MaxRows">#REF!</definedName>
    <definedName name="JE_Result_GL40_1">#REF!</definedName>
    <definedName name="JE_Result_GL40_2">#REF!</definedName>
    <definedName name="JE_Results">#REF!</definedName>
    <definedName name="JEXX20">#REF!</definedName>
    <definedName name="JUL">#REF!</definedName>
    <definedName name="JUN">#REF!</definedName>
    <definedName name="KHL_1">#REF!</definedName>
    <definedName name="Laboratory_Services">#REF!</definedName>
    <definedName name="LAND">#REF!</definedName>
    <definedName name="LEAD_SCHED">#REF!</definedName>
    <definedName name="LEADBORDER">#REF!</definedName>
    <definedName name="LEADSCH">#REF!</definedName>
    <definedName name="LIABIL84">#REF!</definedName>
    <definedName name="limcount">1</definedName>
    <definedName name="LINE">#REF!</definedName>
    <definedName name="lineno">#REF!</definedName>
    <definedName name="lkj" hidden="1">{#N/A,#N/A,FALSE,"LOS West";#N/A,#N/A,FALSE,"LOS East";#N/A,#N/A,FALSE,"LOS Inc."}</definedName>
    <definedName name="LTD">#REF!</definedName>
    <definedName name="LTDBT_1YR">#REF!</definedName>
    <definedName name="LTDEBT">#REF!</definedName>
    <definedName name="MAC">#REF!</definedName>
    <definedName name="MACRO">#REF!</definedName>
    <definedName name="MACROS">#REF!</definedName>
    <definedName name="MAINTRES">#REF!</definedName>
    <definedName name="MAL_INS">#REF!</definedName>
    <definedName name="MAR">#REF!</definedName>
    <definedName name="master_def">#REF!</definedName>
    <definedName name="Materials_Management_Services">#REF!</definedName>
    <definedName name="MAY">#REF!</definedName>
    <definedName name="mcr">#REF!</definedName>
    <definedName name="mcrx">#REF!</definedName>
    <definedName name="mcrxwalk">#REF!</definedName>
    <definedName name="med">#REF!</definedName>
    <definedName name="MEDHRS">#REF!</definedName>
    <definedName name="Medical_Staff_Office">#REF!</definedName>
    <definedName name="MENU">#REF!</definedName>
    <definedName name="MENUSTAT">#REF!</definedName>
    <definedName name="MENUSTATS">#REF!</definedName>
    <definedName name="MGMA2006">#REF!</definedName>
    <definedName name="MO">#REF!</definedName>
    <definedName name="MON">#REF!</definedName>
    <definedName name="Month">#REF!</definedName>
    <definedName name="MOVE">#REF!</definedName>
    <definedName name="MSC_Total_Expense">#REF!</definedName>
    <definedName name="MthNum">#REF!</definedName>
    <definedName name="MTHPRT">#REF!</definedName>
    <definedName name="NAME">#REF!</definedName>
    <definedName name="National_Office_Total_Expense">#REF!</definedName>
    <definedName name="NET_P">#REF!</definedName>
    <definedName name="Neurodiagnostic_Services">#REF!</definedName>
    <definedName name="NICU_PD">#REF!</definedName>
    <definedName name="NoSeqLabel">#REF!</definedName>
    <definedName name="NOTESPAY">#REF!</definedName>
    <definedName name="NOV">#REF!</definedName>
    <definedName name="NREC">#REF!</definedName>
    <definedName name="Nursery_PD">#REF!</definedName>
    <definedName name="NvsASD">"V2016-06-30"</definedName>
    <definedName name="NvsAutoDrillOk">"VN"</definedName>
    <definedName name="NvsElapsedTime">0.000104166669188999</definedName>
    <definedName name="NvsEndTime">42566.3506365741</definedName>
    <definedName name="NvsInstLang">"VENG"</definedName>
    <definedName name="NvsInstSpec">"%,FBUSINESS_UNIT,TAH_BUSUNIT_TREE,NST VINCENTS 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"V26017"</definedName>
    <definedName name="NvsPanelEffdt">"V2010-11-25"</definedName>
    <definedName name="NvsPanelSetid">"VSHARE"</definedName>
    <definedName name="NvsReqBU">"V50000"</definedName>
    <definedName name="NvsReqBUOnly">"VN"</definedName>
    <definedName name="NvsTransLed">"VN"</definedName>
    <definedName name="NvsTreeASD">"V2016-06-30"</definedName>
    <definedName name="NvsValTbl.ACCOUNT">"GL_ACCOUNT_TBL"</definedName>
    <definedName name="NvsValTbl.BUSINESS_UNIT">"BUS_UNIT_GL_VW"</definedName>
    <definedName name="NvsValTbl.CURRENCY_CD">"CURRENCY_CD_TBL"</definedName>
    <definedName name="NvsValTbl.DEPTID">"DEPT_TBL"</definedName>
    <definedName name="NvsValTbl.STATISTICS_CODE">"STAT_TBL"</definedName>
    <definedName name="OCT">#REF!</definedName>
    <definedName name="ONE">#REF!</definedName>
    <definedName name="OP_MCR_Cost_Cntrs">#REF!</definedName>
    <definedName name="Oppor">#REF!</definedName>
    <definedName name="OS_PROF">#REF!</definedName>
    <definedName name="OSPROF">#REF!</definedName>
    <definedName name="OTH_CR">#REF!</definedName>
    <definedName name="OTHER">#REF!</definedName>
    <definedName name="Other_Clinical_Support_Services">#REF!</definedName>
    <definedName name="Other_Support_Services">#REF!</definedName>
    <definedName name="Outlier_Percs">#REF!</definedName>
    <definedName name="PA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1A">#REF!</definedName>
    <definedName name="Page1B">#REF!</definedName>
    <definedName name="Page1C">#REF!</definedName>
    <definedName name="Page1D">#REF!</definedName>
    <definedName name="PAGE2">#REF!</definedName>
    <definedName name="Page200">#REF!</definedName>
    <definedName name="Page200A">#REF!</definedName>
    <definedName name="Page200B">#REF!</definedName>
    <definedName name="Page200C">#REF!</definedName>
    <definedName name="Page201">#REF!</definedName>
    <definedName name="Page202">#REF!</definedName>
    <definedName name="Page203">#REF!</definedName>
    <definedName name="Page204">#REF!</definedName>
    <definedName name="Page205">#REF!</definedName>
    <definedName name="Page205A">#REF!</definedName>
    <definedName name="Page205B">#REF!</definedName>
    <definedName name="Page205C">#REF!</definedName>
    <definedName name="Page206">#REF!</definedName>
    <definedName name="Page207">#REF!</definedName>
    <definedName name="Page208">#REF!</definedName>
    <definedName name="Page209">#REF!</definedName>
    <definedName name="Page210">#REF!</definedName>
    <definedName name="Page211">#REF!</definedName>
    <definedName name="Page212">#REF!</definedName>
    <definedName name="Page213">#REF!</definedName>
    <definedName name="Page214">#REF!</definedName>
    <definedName name="Page215">#REF!</definedName>
    <definedName name="Page216">#REF!</definedName>
    <definedName name="page217">#REF!</definedName>
    <definedName name="Page218">#REF!</definedName>
    <definedName name="Page219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7A">#REF!</definedName>
    <definedName name="Page8">#REF!</definedName>
    <definedName name="Page9">#REF!</definedName>
    <definedName name="PAGES">#REF!</definedName>
    <definedName name="PAGESB">#REF!</definedName>
    <definedName name="PainZBA">OFFSET(#REF!,0,0,COUNTA(#REF!),17)</definedName>
    <definedName name="PAYROLL">#REF!</definedName>
    <definedName name="PEACEHEALTH___LOWER_COLUMBIA_REGION">#REF!</definedName>
    <definedName name="Perc">#REF!</definedName>
    <definedName name="PH_VFC_xtab">#REF!</definedName>
    <definedName name="Pharmacy_Services">#REF!</definedName>
    <definedName name="PHSTATS">#REF!</definedName>
    <definedName name="PICU_PD">#REF!</definedName>
    <definedName name="PIMS">#REF!</definedName>
    <definedName name="PivHPMzba">OFFSET(#REF!,0,0,COUNT(#REF!)+1,14)</definedName>
    <definedName name="PivPostedAmt">OFFSET(#REF!,0,0,COUNT(#REF!)+1,10)</definedName>
    <definedName name="PivZBA">OFFSET(#REF!,0,0,COUNT(#REF!)+1,12)</definedName>
    <definedName name="Posted_Activity">OFFSET(#REF!,0,0,COUNTA(#REF!)-5,11)</definedName>
    <definedName name="PracticeName">#REF!</definedName>
    <definedName name="PRE_AR">OFFSET(#REF!,0,0,COUNTA(#REF!)-4,10)</definedName>
    <definedName name="PREPAID">#REF!</definedName>
    <definedName name="PREPAIDS">#REF!</definedName>
    <definedName name="PriceIncrCR">OFFSET(#REF!,0,0,COUNT(#REF!)+1,9)</definedName>
    <definedName name="PriceIncrDB">OFFSET(#REF!,0,0,COUNT(#REF!)+1,10)</definedName>
    <definedName name="Primary_Care_Medical_Group">#REF!</definedName>
    <definedName name="PRINT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>#REF!</definedName>
    <definedName name="PRINT_AREA_MI">#REF!</definedName>
    <definedName name="Print_AREA_NI">#REF!</definedName>
    <definedName name="_xlnm.Print_Titles">#REF!</definedName>
    <definedName name="Print_Titles_MI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8">#REF!</definedName>
    <definedName name="PRINT9">#REF!</definedName>
    <definedName name="Pro_Fee_Component">#REF!</definedName>
    <definedName name="Pro_Fee_Cost">#REF!</definedName>
    <definedName name="PROF">#REF!</definedName>
    <definedName name="PROGRAMS">#REF!</definedName>
    <definedName name="PRTAXES">#REF!</definedName>
    <definedName name="PS_ACCOUNT">#REF!</definedName>
    <definedName name="psacct">#REF!</definedName>
    <definedName name="psdept">#REF!</definedName>
    <definedName name="psxwalk">#REF!</definedName>
    <definedName name="PsychiatryAndPsychological_Services">#REF!</definedName>
    <definedName name="PTDAY3">#REF!</definedName>
    <definedName name="PurchSvc">#REF!</definedName>
    <definedName name="PY_Common_Equity">#REF!</definedName>
    <definedName name="PY_Depreciation">#REF!</definedName>
    <definedName name="PY_Intangible_Assets">#REF!</definedName>
    <definedName name="PY_Interest_Expense">#REF!</definedName>
    <definedName name="PY_LT_Debt">#REF!</definedName>
    <definedName name="PY_Market_Value_of_Equity">#REF!</definedName>
    <definedName name="PY_Marketable_Sec">#REF!</definedName>
    <definedName name="PY_Other_Exp">#REF!</definedName>
    <definedName name="PY_Selling">#REF!</definedName>
    <definedName name="PY_Tangible_Net_Worth">#REF!</definedName>
    <definedName name="PY2_Common_Equity">#REF!</definedName>
    <definedName name="PY2_Depreciation">#REF!</definedName>
    <definedName name="PY2_Intangible_Assets">#REF!</definedName>
    <definedName name="PY2_Interest_Expense">#REF!</definedName>
    <definedName name="PY2_LT_Debt">#REF!</definedName>
    <definedName name="PY2_Marketable_Sec">#REF!</definedName>
    <definedName name="PY2_Other_Exp.">#REF!</definedName>
    <definedName name="PY2_Selling">#REF!</definedName>
    <definedName name="PY2_Tangible_Net_Worth">#REF!</definedName>
    <definedName name="Q1_2013_TOHP_Claim_Expense_PT_Feb_25_2014_2">#REF!</definedName>
    <definedName name="Q2_2013_TOHP_Claim_Expense_PT_Feb_25_2014">#REF!</definedName>
    <definedName name="Q3_2013_TOHP_Claim_Expense_PT_Feb_25_2014">#REF!</definedName>
    <definedName name="qqq">#REF!</definedName>
    <definedName name="qry30_ExportAging_SHRB">#REF!</definedName>
    <definedName name="qry31_ExportContraAllow_SHRB">#REF!</definedName>
    <definedName name="qryIPMCareChgs">#REF!</definedName>
    <definedName name="qryOPMcareChgs">#REF!</definedName>
    <definedName name="qryReport03_PHHIP">#REF!</definedName>
    <definedName name="qryReport04_PHHOP">#REF!</definedName>
    <definedName name="qryRunning90Detail">#REF!</definedName>
    <definedName name="qrytblBADDEBTA_SummaryByFC">#REF!</definedName>
    <definedName name="qrytblBADDEBTCbyFC_PT_Age">#REF!</definedName>
    <definedName name="QUANTUM_G">#REF!</definedName>
    <definedName name="QUANTUM_N">#REF!</definedName>
    <definedName name="R_EARNINGS">#REF!</definedName>
    <definedName name="Radiation_Therapy_Services">#REF!</definedName>
    <definedName name="RANGE">#REF!</definedName>
    <definedName name="Rate1">#REF!</definedName>
    <definedName name="Rate2">#REF!</definedName>
    <definedName name="Rate3">#REF!</definedName>
    <definedName name="Rate4">#REF!</definedName>
    <definedName name="Rate5">#REF!</definedName>
    <definedName name="Ratio">#REF!</definedName>
    <definedName name="RECURRENT">#REF!</definedName>
    <definedName name="Region">#REF!</definedName>
    <definedName name="Rehabilitation_Services">#REF!</definedName>
    <definedName name="REPORT">#REF!</definedName>
    <definedName name="report2">#REF!</definedName>
    <definedName name="REPRIOR">#REF!</definedName>
    <definedName name="Respiratory_Care_Services">#REF!</definedName>
    <definedName name="rev">#REF!</definedName>
    <definedName name="Rev_Month">#REF!</definedName>
    <definedName name="Reverse_Month">#REF!</definedName>
    <definedName name="Routine_PD">#REF!</definedName>
    <definedName name="RPT">#REF!</definedName>
    <definedName name="RPT_ALL">#REF!</definedName>
    <definedName name="RPT_BAL_A">#REF!</definedName>
    <definedName name="RPT_BAL_L">#REF!</definedName>
    <definedName name="RPT_CLINIC">#REF!</definedName>
    <definedName name="rpt_cur_mo">#REF!</definedName>
    <definedName name="RPT_HOSP">#REF!</definedName>
    <definedName name="rpt_rpt2_combined">#REF!</definedName>
    <definedName name="RPT_YTD">#REF!</definedName>
    <definedName name="RPT_YTD_CLINIC">#REF!</definedName>
    <definedName name="RPT_YTD_HOSP">#REF!</definedName>
    <definedName name="RUNGROUP">#REF!</definedName>
    <definedName name="s">#REF!</definedName>
    <definedName name="SA">#REF!</definedName>
    <definedName name="SAPBEXrevision" hidden="1">4</definedName>
    <definedName name="SAPBEXsysID" hidden="1">"BWP"</definedName>
    <definedName name="SAPBEXwbID" hidden="1">"3EBE4T6O9HBVPSETZF4Z9VO0I"</definedName>
    <definedName name="sara" hidden="1">#REF!</definedName>
    <definedName name="SAT">#REF!</definedName>
    <definedName name="SAVE">#REF!</definedName>
    <definedName name="ScenGrpList">OFFSET(#REF!,0,0,COUNTIF(#REF!,"&gt;"""),1)</definedName>
    <definedName name="SEP">#REF!</definedName>
    <definedName name="SeqLabel">#REF!</definedName>
    <definedName name="Sheet1">#REF!</definedName>
    <definedName name="SICK">#REF!</definedName>
    <definedName name="sortcol">#REF!</definedName>
    <definedName name="SortRange">#REF!</definedName>
    <definedName name="SOURCE_1">#REF!</definedName>
    <definedName name="STAN1">#REF!</definedName>
    <definedName name="STAN2">#REF!</definedName>
    <definedName name="Stats">#REF!</definedName>
    <definedName name="STATS1">#REF!</definedName>
    <definedName name="STATS84">#REF!</definedName>
    <definedName name="STATS84M">#REF!</definedName>
    <definedName name="Status">#REF!</definedName>
    <definedName name="std_hdr_Run_Date_HIDDEN">"November 06, 2019"</definedName>
    <definedName name="std_hdr_Template_Name_HIDDEN">"Platinum Transaction Activity"</definedName>
    <definedName name="Strategic_Planning_MarketingandCommunity_Relations">#REF!</definedName>
    <definedName name="SU">#REF!</definedName>
    <definedName name="subgroup" hidden="1">#REF!</definedName>
    <definedName name="Sum_KSheet1_1">#REF!,#REF!,#REF!,#REF!</definedName>
    <definedName name="Sum_KSheet1_2">#REF!,#REF!,#REF!</definedName>
    <definedName name="SUN">#REF!</definedName>
    <definedName name="Supp">#REF!</definedName>
    <definedName name="Supplemental_filter">#REF!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  <definedName name="SUPPORTEQ">#REF!</definedName>
    <definedName name="Surgical_Services">#REF!</definedName>
    <definedName name="Symphony_Total_Expense">#REF!</definedName>
    <definedName name="SystemTrialBalance">#REF!</definedName>
    <definedName name="t">upload #REF!</definedName>
    <definedName name="tab">#REF!</definedName>
    <definedName name="tabe">#REF!</definedName>
    <definedName name="TABLE">#REF!</definedName>
    <definedName name="TABLE1">#REF!</definedName>
    <definedName name="TABLE2">#REF!</definedName>
    <definedName name="TABLE3">#REF!</definedName>
    <definedName name="Tables_AutoReverse">#REF!</definedName>
    <definedName name="Tables_DescDefault">#REF!</definedName>
    <definedName name="Tables_JEType">#REF!</definedName>
    <definedName name="Tables_RecordMode">#REF!</definedName>
    <definedName name="Tables_Rev_Mnth">#REF!</definedName>
    <definedName name="TARGET_1">#REF!</definedName>
    <definedName name="Target_Selection">#REF!</definedName>
    <definedName name="TB">#REF!</definedName>
    <definedName name="TBALANCE">#REF!</definedName>
    <definedName name="TBBORDER">#REF!</definedName>
    <definedName name="TEMP">#REF!</definedName>
    <definedName name="Teri">#REF!</definedName>
    <definedName name="TES">OFFSET(#REF!,0,0,COUNTA(#REF!)-3,6)</definedName>
    <definedName name="TH">#REF!</definedName>
    <definedName name="THU">#REF!</definedName>
    <definedName name="Tickmark_a">#REF!</definedName>
    <definedName name="Tickmark_b">#REF!</definedName>
    <definedName name="Tickmark_c">#REF!</definedName>
    <definedName name="Tickmark_d">#REF!</definedName>
    <definedName name="Tickmark_e">#REF!</definedName>
    <definedName name="Tickmark_f">#REF!</definedName>
    <definedName name="Tickmark_g">#REF!</definedName>
    <definedName name="Tickmark_h">#REF!</definedName>
    <definedName name="Tickmark_i">#REF!</definedName>
    <definedName name="Tickmark_j">#REF!</definedName>
    <definedName name="Tickmark_k">#REF!</definedName>
    <definedName name="Tickmark_l">#REF!</definedName>
    <definedName name="Tickmark_m">#REF!</definedName>
    <definedName name="Tickmark_n">#REF!</definedName>
    <definedName name="Tickmark_o">#REF!</definedName>
    <definedName name="Tickmark_p">#REF!</definedName>
    <definedName name="Tickmark_q">#REF!</definedName>
    <definedName name="Tickmark_r">#REF!</definedName>
    <definedName name="Tickmark_s">#REF!</definedName>
    <definedName name="Tickmark_t">#REF!</definedName>
    <definedName name="Tickmark_u">#REF!</definedName>
    <definedName name="Tickmark_v">#REF!</definedName>
    <definedName name="Tickmark_w">#REF!</definedName>
    <definedName name="Tickmark_x">#REF!</definedName>
    <definedName name="Tickmark_y">#REF!</definedName>
    <definedName name="Tickmark_z">#REF!</definedName>
    <definedName name="TitlePage">#REF!</definedName>
    <definedName name="Titles">#REF!</definedName>
    <definedName name="TOPBORDER">#REF!</definedName>
    <definedName name="TopSection">#REF!</definedName>
    <definedName name="TOPTB">#REF!</definedName>
    <definedName name="TOPTBBORDER">#REF!</definedName>
    <definedName name="TREASSTOCK">#REF!</definedName>
    <definedName name="TRIALBALANCE">#REF!</definedName>
    <definedName name="TU">#REF!</definedName>
    <definedName name="TUE">#REF!</definedName>
    <definedName name="TWO">#REF!</definedName>
    <definedName name="Type">#REF!</definedName>
    <definedName name="UMMC_Dept_Series">#REF!</definedName>
    <definedName name="UNEMPL">#REF!</definedName>
    <definedName name="VAR">#REF!</definedName>
    <definedName name="WC">#REF!</definedName>
    <definedName name="WE">#REF!</definedName>
    <definedName name="WED">#REF!</definedName>
    <definedName name="WELF1">#REF!</definedName>
    <definedName name="wert" hidden="1">{"Disc1",#N/A,FALSE,"FSA4_94";"Disc2",#N/A,FALSE,"FSA4_94";"AllowSum",#N/A,FALSE,"FSA4_94";"outlier",#N/A,FALSE,"FSA4_94"}</definedName>
    <definedName name="Width">2</definedName>
    <definedName name="Willie2">#REF!</definedName>
    <definedName name="WIP">#REF!</definedName>
    <definedName name="WKPRT">#REF!</definedName>
    <definedName name="Wks_C_pt1">#REF!</definedName>
    <definedName name="WksList">#REF!</definedName>
    <definedName name="WP_HHA">#REF!</definedName>
    <definedName name="WP_SNF_A">#REF!</definedName>
    <definedName name="WP_SNF_B">#REF!</definedName>
    <definedName name="WP_SUB_O">#REF!</definedName>
    <definedName name="WP_XIX_I">#REF!</definedName>
    <definedName name="WP_XIX_O">#REF!</definedName>
    <definedName name="wrn.ALL.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wrn.CASES._.AND._.MINUTES._.FY._.98." hidden="1">{#N/A,#N/A,TRUE,"98bud";#N/A,#N/A,TRUE,"Dentistry";#N/A,#N/A,TRUE,"obGyn";#N/A,#N/A,TRUE,"Ophtho";#N/A,#N/A,TRUE,"GenSurg";#N/A,#N/A,TRUE,"NeuroSurg";#N/A,#N/A,TRUE,"Transplant";#N/A,#N/A,TRUE,"Ortho";#N/A,#N/A,TRUE,"Otolar";#N/A,#N/A,TRUE,"PedSurg";#N/A,#N/A,TRUE,"Plastic";#N/A,#N/A,TRUE,"Thoracic";#N/A,#N/A,TRUE,"Urology";#N/A,#N/A,TRUE,"Vascular"}</definedName>
    <definedName name="wrn.DiscReports." hidden="1">{"Disc1",#N/A,FALSE,"FSA4_94";"Disc2",#N/A,FALSE,"FSA4_94";"AllowSum",#N/A,FALSE,"FSA4_94";"outlier",#N/A,FALSE,"FSA4_94"}</definedName>
    <definedName name="wrn.Financial._.Statements.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wrn.Inc._.Stmt." hidden="1">{"YTD Inc Stmt",#N/A,FALSE,"Inc Stmt";"MTD Inc Stmt",#N/A,FALSE,"Inc Stmt"}</definedName>
    <definedName name="wrn.PHH._.FS." hidden="1">{"Balance Sheet",#N/A,FALSE,"PH_4_94";"Cash Flow",#N/A,FALSE,"PH_4_94";"Clinic IS",#N/A,FALSE,"PH_4_94";"Combined IS",#N/A,FALSE,"PH_4_94";"Cover",#N/A,FALSE,"PH_4_94";"Fund Balance",#N/A,FALSE,"PH_4_94";"Hosp IS",#N/A,FALSE,"PH_4_94";"MC WF Payables",#N/A,FALSE,"PH_4_94"}</definedName>
    <definedName name="wrn.Plan._.Inc._.Stmt." hidden="1">{"Underwriters IS",#N/A,FALSE,"Inc Stmt by Plan"}</definedName>
    <definedName name="wrn.rep1." hidden="1">{"add",#N/A,FALSE,"code"}</definedName>
    <definedName name="wrn.ST.._.LUKE._.HOSPITAL._.LOS." hidden="1">{#N/A,#N/A,FALSE,"LOS West";#N/A,#N/A,FALSE,"LOS East";#N/A,#N/A,FALSE,"LOS Inc."}</definedName>
    <definedName name="xixchart">#REF!</definedName>
    <definedName name="xtabin">#REF!</definedName>
    <definedName name="XWALK">#REF!</definedName>
    <definedName name="xwalkup">#REF!</definedName>
    <definedName name="xx">#REF!</definedName>
    <definedName name="xxx">#REF!</definedName>
    <definedName name="xxxxx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Year">#REF!</definedName>
    <definedName name="z">#REF!</definedName>
    <definedName name="ZBA">OFFSET(#REF!,0,0,COUNTA(#REF!)-3,6)</definedName>
    <definedName name="ZBA_CC">OFFSET(#REF!,0,0,COUNTA(#REF!)-6,12)</definedName>
    <definedName name="ZBA_CE">OFFSET(#REF!,0,0,COUNTA(#REF!)-5,15)</definedName>
    <definedName name="ZBA_EPIC">OFFSET(#REF!,0,0,COUNTA(#REF!)-3,12)</definedName>
    <definedName name="ZBA_HII">OFFSET(#REF!,0,0,COUNTA(#REF!)-5,14)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M716" i="34"/>
  <c r="L716" i="34"/>
  <c r="K716" i="34"/>
  <c r="J716" i="34"/>
  <c r="I716" i="34"/>
  <c r="H716" i="34"/>
  <c r="G716" i="34"/>
  <c r="F716" i="34"/>
  <c r="E716" i="34"/>
  <c r="D716" i="34"/>
  <c r="C716" i="34"/>
  <c r="M715" i="34"/>
  <c r="L715" i="34"/>
  <c r="K715" i="34"/>
  <c r="J715" i="34"/>
  <c r="I715" i="34"/>
  <c r="H715" i="34"/>
  <c r="G715" i="34"/>
  <c r="F715" i="34"/>
  <c r="E715" i="34"/>
  <c r="D715" i="34"/>
  <c r="C715" i="34"/>
  <c r="M713" i="34"/>
  <c r="L713" i="34"/>
  <c r="K713" i="34"/>
  <c r="J713" i="34"/>
  <c r="I713" i="34"/>
  <c r="H713" i="34"/>
  <c r="G713" i="34"/>
  <c r="F713" i="34"/>
  <c r="E713" i="34"/>
  <c r="D713" i="34"/>
  <c r="C713" i="34"/>
  <c r="M712" i="34"/>
  <c r="L712" i="34"/>
  <c r="K712" i="34"/>
  <c r="J712" i="34"/>
  <c r="I712" i="34"/>
  <c r="H712" i="34"/>
  <c r="G712" i="34"/>
  <c r="F712" i="34"/>
  <c r="E712" i="34"/>
  <c r="D712" i="34"/>
  <c r="C712" i="34"/>
  <c r="M711" i="34"/>
  <c r="L711" i="34"/>
  <c r="K711" i="34"/>
  <c r="J711" i="34"/>
  <c r="I711" i="34"/>
  <c r="H711" i="34"/>
  <c r="G711" i="34"/>
  <c r="F711" i="34"/>
  <c r="E711" i="34"/>
  <c r="D711" i="34"/>
  <c r="C711" i="34"/>
  <c r="M710" i="34"/>
  <c r="L710" i="34"/>
  <c r="K710" i="34"/>
  <c r="J710" i="34"/>
  <c r="I710" i="34"/>
  <c r="H710" i="34"/>
  <c r="G710" i="34"/>
  <c r="F710" i="34"/>
  <c r="E710" i="34"/>
  <c r="D710" i="34"/>
  <c r="C710" i="34"/>
  <c r="M709" i="34"/>
  <c r="L709" i="34"/>
  <c r="K709" i="34"/>
  <c r="J709" i="34"/>
  <c r="I709" i="34"/>
  <c r="H709" i="34"/>
  <c r="G709" i="34"/>
  <c r="F709" i="34"/>
  <c r="E709" i="34"/>
  <c r="D709" i="34"/>
  <c r="C709" i="34"/>
  <c r="M708" i="34"/>
  <c r="L708" i="34"/>
  <c r="K708" i="34"/>
  <c r="J708" i="34"/>
  <c r="I708" i="34"/>
  <c r="H708" i="34"/>
  <c r="G708" i="34"/>
  <c r="F708" i="34"/>
  <c r="E708" i="34"/>
  <c r="D708" i="34"/>
  <c r="C708" i="34"/>
  <c r="M707" i="34"/>
  <c r="L707" i="34"/>
  <c r="K707" i="34"/>
  <c r="J707" i="34"/>
  <c r="I707" i="34"/>
  <c r="H707" i="34"/>
  <c r="G707" i="34"/>
  <c r="F707" i="34"/>
  <c r="E707" i="34"/>
  <c r="D707" i="34"/>
  <c r="C707" i="34"/>
  <c r="M706" i="34"/>
  <c r="L706" i="34"/>
  <c r="K706" i="34"/>
  <c r="J706" i="34"/>
  <c r="I706" i="34"/>
  <c r="H706" i="34"/>
  <c r="G706" i="34"/>
  <c r="F706" i="34"/>
  <c r="E706" i="34"/>
  <c r="D706" i="34"/>
  <c r="C706" i="34"/>
  <c r="M705" i="34"/>
  <c r="L705" i="34"/>
  <c r="K705" i="34"/>
  <c r="J705" i="34"/>
  <c r="I705" i="34"/>
  <c r="H705" i="34"/>
  <c r="G705" i="34"/>
  <c r="F705" i="34"/>
  <c r="E705" i="34"/>
  <c r="D705" i="34"/>
  <c r="C705" i="34"/>
  <c r="M704" i="34"/>
  <c r="L704" i="34"/>
  <c r="K704" i="34"/>
  <c r="J704" i="34"/>
  <c r="I704" i="34"/>
  <c r="H704" i="34"/>
  <c r="G704" i="34"/>
  <c r="F704" i="34"/>
  <c r="E704" i="34"/>
  <c r="D704" i="34"/>
  <c r="C704" i="34"/>
  <c r="M703" i="34"/>
  <c r="L703" i="34"/>
  <c r="K703" i="34"/>
  <c r="J703" i="34"/>
  <c r="I703" i="34"/>
  <c r="H703" i="34"/>
  <c r="G703" i="34"/>
  <c r="F703" i="34"/>
  <c r="E703" i="34"/>
  <c r="D703" i="34"/>
  <c r="C703" i="34"/>
  <c r="M702" i="34"/>
  <c r="L702" i="34"/>
  <c r="K702" i="34"/>
  <c r="J702" i="34"/>
  <c r="I702" i="34"/>
  <c r="H702" i="34"/>
  <c r="G702" i="34"/>
  <c r="F702" i="34"/>
  <c r="E702" i="34"/>
  <c r="D702" i="34"/>
  <c r="C702" i="34"/>
  <c r="M701" i="34"/>
  <c r="L701" i="34"/>
  <c r="K701" i="34"/>
  <c r="J701" i="34"/>
  <c r="I701" i="34"/>
  <c r="H701" i="34"/>
  <c r="G701" i="34"/>
  <c r="F701" i="34"/>
  <c r="E701" i="34"/>
  <c r="D701" i="34"/>
  <c r="C701" i="34"/>
  <c r="M700" i="34"/>
  <c r="L700" i="34"/>
  <c r="K700" i="34"/>
  <c r="J700" i="34"/>
  <c r="I700" i="34"/>
  <c r="H700" i="34"/>
  <c r="G700" i="34"/>
  <c r="F700" i="34"/>
  <c r="E700" i="34"/>
  <c r="D700" i="34"/>
  <c r="C700" i="34"/>
  <c r="M699" i="34"/>
  <c r="L699" i="34"/>
  <c r="K699" i="34"/>
  <c r="J699" i="34"/>
  <c r="I699" i="34"/>
  <c r="H699" i="34"/>
  <c r="G699" i="34"/>
  <c r="F699" i="34"/>
  <c r="E699" i="34"/>
  <c r="D699" i="34"/>
  <c r="C699" i="34"/>
  <c r="M698" i="34"/>
  <c r="L698" i="34"/>
  <c r="K698" i="34"/>
  <c r="J698" i="34"/>
  <c r="I698" i="34"/>
  <c r="H698" i="34"/>
  <c r="G698" i="34"/>
  <c r="F698" i="34"/>
  <c r="E698" i="34"/>
  <c r="D698" i="34"/>
  <c r="C698" i="34"/>
  <c r="M697" i="34"/>
  <c r="L697" i="34"/>
  <c r="K697" i="34"/>
  <c r="J697" i="34"/>
  <c r="I697" i="34"/>
  <c r="H697" i="34"/>
  <c r="G697" i="34"/>
  <c r="F697" i="34"/>
  <c r="E697" i="34"/>
  <c r="D697" i="34"/>
  <c r="C697" i="34"/>
  <c r="M696" i="34"/>
  <c r="L696" i="34"/>
  <c r="K696" i="34"/>
  <c r="J696" i="34"/>
  <c r="I696" i="34"/>
  <c r="H696" i="34"/>
  <c r="G696" i="34"/>
  <c r="F696" i="34"/>
  <c r="E696" i="34"/>
  <c r="D696" i="34"/>
  <c r="C696" i="34"/>
  <c r="M695" i="34"/>
  <c r="L695" i="34"/>
  <c r="K695" i="34"/>
  <c r="J695" i="34"/>
  <c r="I695" i="34"/>
  <c r="H695" i="34"/>
  <c r="G695" i="34"/>
  <c r="F695" i="34"/>
  <c r="E695" i="34"/>
  <c r="D695" i="34"/>
  <c r="C695" i="34"/>
  <c r="M694" i="34"/>
  <c r="L694" i="34"/>
  <c r="K694" i="34"/>
  <c r="J694" i="34"/>
  <c r="I694" i="34"/>
  <c r="H694" i="34"/>
  <c r="G694" i="34"/>
  <c r="F694" i="34"/>
  <c r="E694" i="34"/>
  <c r="D694" i="34"/>
  <c r="C694" i="34"/>
  <c r="M693" i="34"/>
  <c r="L693" i="34"/>
  <c r="K693" i="34"/>
  <c r="J693" i="34"/>
  <c r="I693" i="34"/>
  <c r="H693" i="34"/>
  <c r="G693" i="34"/>
  <c r="F693" i="34"/>
  <c r="E693" i="34"/>
  <c r="D693" i="34"/>
  <c r="C693" i="34"/>
  <c r="M692" i="34"/>
  <c r="L692" i="34"/>
  <c r="K692" i="34"/>
  <c r="J692" i="34"/>
  <c r="I692" i="34"/>
  <c r="H692" i="34"/>
  <c r="G692" i="34"/>
  <c r="F692" i="34"/>
  <c r="E692" i="34"/>
  <c r="D692" i="34"/>
  <c r="C692" i="34"/>
  <c r="M691" i="34"/>
  <c r="L691" i="34"/>
  <c r="K691" i="34"/>
  <c r="J691" i="34"/>
  <c r="I691" i="34"/>
  <c r="H691" i="34"/>
  <c r="G691" i="34"/>
  <c r="F691" i="34"/>
  <c r="E691" i="34"/>
  <c r="D691" i="34"/>
  <c r="C691" i="34"/>
  <c r="M690" i="34"/>
  <c r="L690" i="34"/>
  <c r="K690" i="34"/>
  <c r="J690" i="34"/>
  <c r="I690" i="34"/>
  <c r="H690" i="34"/>
  <c r="G690" i="34"/>
  <c r="F690" i="34"/>
  <c r="E690" i="34"/>
  <c r="D690" i="34"/>
  <c r="C690" i="34"/>
  <c r="M689" i="34"/>
  <c r="L689" i="34"/>
  <c r="K689" i="34"/>
  <c r="J689" i="34"/>
  <c r="I689" i="34"/>
  <c r="H689" i="34"/>
  <c r="G689" i="34"/>
  <c r="F689" i="34"/>
  <c r="E689" i="34"/>
  <c r="D689" i="34"/>
  <c r="C689" i="34"/>
  <c r="M688" i="34"/>
  <c r="L688" i="34"/>
  <c r="K688" i="34"/>
  <c r="J688" i="34"/>
  <c r="I688" i="34"/>
  <c r="H688" i="34"/>
  <c r="G688" i="34"/>
  <c r="F688" i="34"/>
  <c r="E688" i="34"/>
  <c r="D688" i="34"/>
  <c r="C688" i="34"/>
  <c r="M687" i="34"/>
  <c r="L687" i="34"/>
  <c r="K687" i="34"/>
  <c r="J687" i="34"/>
  <c r="I687" i="34"/>
  <c r="H687" i="34"/>
  <c r="G687" i="34"/>
  <c r="F687" i="34"/>
  <c r="E687" i="34"/>
  <c r="D687" i="34"/>
  <c r="C687" i="34"/>
  <c r="M686" i="34"/>
  <c r="L686" i="34"/>
  <c r="K686" i="34"/>
  <c r="J686" i="34"/>
  <c r="I686" i="34"/>
  <c r="H686" i="34"/>
  <c r="G686" i="34"/>
  <c r="F686" i="34"/>
  <c r="E686" i="34"/>
  <c r="D686" i="34"/>
  <c r="C686" i="34"/>
  <c r="M685" i="34"/>
  <c r="L685" i="34"/>
  <c r="K685" i="34"/>
  <c r="J685" i="34"/>
  <c r="I685" i="34"/>
  <c r="H685" i="34"/>
  <c r="G685" i="34"/>
  <c r="F685" i="34"/>
  <c r="E685" i="34"/>
  <c r="D685" i="34"/>
  <c r="C685" i="34"/>
  <c r="M684" i="34"/>
  <c r="L684" i="34"/>
  <c r="K684" i="34"/>
  <c r="J684" i="34"/>
  <c r="I684" i="34"/>
  <c r="H684" i="34"/>
  <c r="G684" i="34"/>
  <c r="F684" i="34"/>
  <c r="E684" i="34"/>
  <c r="D684" i="34"/>
  <c r="C684" i="34"/>
  <c r="M683" i="34"/>
  <c r="L683" i="34"/>
  <c r="K683" i="34"/>
  <c r="J683" i="34"/>
  <c r="I683" i="34"/>
  <c r="H683" i="34"/>
  <c r="G683" i="34"/>
  <c r="F683" i="34"/>
  <c r="E683" i="34"/>
  <c r="D683" i="34"/>
  <c r="C683" i="34"/>
  <c r="M682" i="34"/>
  <c r="L682" i="34"/>
  <c r="K682" i="34"/>
  <c r="J682" i="34"/>
  <c r="I682" i="34"/>
  <c r="H682" i="34"/>
  <c r="G682" i="34"/>
  <c r="F682" i="34"/>
  <c r="E682" i="34"/>
  <c r="D682" i="34"/>
  <c r="C682" i="34"/>
  <c r="M681" i="34"/>
  <c r="L681" i="34"/>
  <c r="K681" i="34"/>
  <c r="J681" i="34"/>
  <c r="I681" i="34"/>
  <c r="H681" i="34"/>
  <c r="G681" i="34"/>
  <c r="F681" i="34"/>
  <c r="E681" i="34"/>
  <c r="D681" i="34"/>
  <c r="C681" i="34"/>
  <c r="M680" i="34"/>
  <c r="L680" i="34"/>
  <c r="K680" i="34"/>
  <c r="J680" i="34"/>
  <c r="I680" i="34"/>
  <c r="H680" i="34"/>
  <c r="G680" i="34"/>
  <c r="F680" i="34"/>
  <c r="E680" i="34"/>
  <c r="D680" i="34"/>
  <c r="C680" i="34"/>
  <c r="M679" i="34"/>
  <c r="L679" i="34"/>
  <c r="K679" i="34"/>
  <c r="J679" i="34"/>
  <c r="I679" i="34"/>
  <c r="H679" i="34"/>
  <c r="G679" i="34"/>
  <c r="F679" i="34"/>
  <c r="E679" i="34"/>
  <c r="D679" i="34"/>
  <c r="C679" i="34"/>
  <c r="M678" i="34"/>
  <c r="L678" i="34"/>
  <c r="K678" i="34"/>
  <c r="J678" i="34"/>
  <c r="I678" i="34"/>
  <c r="H678" i="34"/>
  <c r="G678" i="34"/>
  <c r="F678" i="34"/>
  <c r="E678" i="34"/>
  <c r="D678" i="34"/>
  <c r="C678" i="34"/>
  <c r="M677" i="34"/>
  <c r="L677" i="34"/>
  <c r="K677" i="34"/>
  <c r="J677" i="34"/>
  <c r="I677" i="34"/>
  <c r="H677" i="34"/>
  <c r="G677" i="34"/>
  <c r="F677" i="34"/>
  <c r="E677" i="34"/>
  <c r="D677" i="34"/>
  <c r="C677" i="34"/>
  <c r="M676" i="34"/>
  <c r="L676" i="34"/>
  <c r="K676" i="34"/>
  <c r="J676" i="34"/>
  <c r="I676" i="34"/>
  <c r="H676" i="34"/>
  <c r="G676" i="34"/>
  <c r="F676" i="34"/>
  <c r="E676" i="34"/>
  <c r="D676" i="34"/>
  <c r="C676" i="34"/>
  <c r="M675" i="34"/>
  <c r="L675" i="34"/>
  <c r="K675" i="34"/>
  <c r="J675" i="34"/>
  <c r="I675" i="34"/>
  <c r="H675" i="34"/>
  <c r="G675" i="34"/>
  <c r="F675" i="34"/>
  <c r="E675" i="34"/>
  <c r="D675" i="34"/>
  <c r="C675" i="34"/>
  <c r="M674" i="34"/>
  <c r="L674" i="34"/>
  <c r="K674" i="34"/>
  <c r="J674" i="34"/>
  <c r="I674" i="34"/>
  <c r="H674" i="34"/>
  <c r="G674" i="34"/>
  <c r="F674" i="34"/>
  <c r="E674" i="34"/>
  <c r="D674" i="34"/>
  <c r="C674" i="34"/>
  <c r="M673" i="34"/>
  <c r="L673" i="34"/>
  <c r="K673" i="34"/>
  <c r="J673" i="34"/>
  <c r="I673" i="34"/>
  <c r="H673" i="34"/>
  <c r="G673" i="34"/>
  <c r="F673" i="34"/>
  <c r="E673" i="34"/>
  <c r="D673" i="34"/>
  <c r="C673" i="34"/>
  <c r="M672" i="34"/>
  <c r="L672" i="34"/>
  <c r="K672" i="34"/>
  <c r="J672" i="34"/>
  <c r="I672" i="34"/>
  <c r="H672" i="34"/>
  <c r="G672" i="34"/>
  <c r="F672" i="34"/>
  <c r="E672" i="34"/>
  <c r="D672" i="34"/>
  <c r="C672" i="34"/>
  <c r="M671" i="34"/>
  <c r="L671" i="34"/>
  <c r="K671" i="34"/>
  <c r="J671" i="34"/>
  <c r="I671" i="34"/>
  <c r="H671" i="34"/>
  <c r="G671" i="34"/>
  <c r="F671" i="34"/>
  <c r="E671" i="34"/>
  <c r="D671" i="34"/>
  <c r="C671" i="34"/>
  <c r="M670" i="34"/>
  <c r="L670" i="34"/>
  <c r="K670" i="34"/>
  <c r="J670" i="34"/>
  <c r="I670" i="34"/>
  <c r="H670" i="34"/>
  <c r="G670" i="34"/>
  <c r="F670" i="34"/>
  <c r="E670" i="34"/>
  <c r="D670" i="34"/>
  <c r="C670" i="34"/>
  <c r="M669" i="34"/>
  <c r="L669" i="34"/>
  <c r="K669" i="34"/>
  <c r="J669" i="34"/>
  <c r="I669" i="34"/>
  <c r="H669" i="34"/>
  <c r="G669" i="34"/>
  <c r="F669" i="34"/>
  <c r="E669" i="34"/>
  <c r="D669" i="34"/>
  <c r="C669" i="34"/>
  <c r="M668" i="34"/>
  <c r="L668" i="34"/>
  <c r="K668" i="34"/>
  <c r="J668" i="34"/>
  <c r="I668" i="34"/>
  <c r="H668" i="34"/>
  <c r="G668" i="34"/>
  <c r="F668" i="34"/>
  <c r="E668" i="34"/>
  <c r="D668" i="34"/>
  <c r="C668" i="34"/>
  <c r="C648" i="34"/>
  <c r="L647" i="34"/>
  <c r="J647" i="34"/>
  <c r="I647" i="34"/>
  <c r="H647" i="34"/>
  <c r="G647" i="34"/>
  <c r="F647" i="34"/>
  <c r="E647" i="34"/>
  <c r="D647" i="34"/>
  <c r="C647" i="34"/>
  <c r="J646" i="34"/>
  <c r="I646" i="34"/>
  <c r="H646" i="34"/>
  <c r="G646" i="34"/>
  <c r="F646" i="34"/>
  <c r="E646" i="34"/>
  <c r="D646" i="34"/>
  <c r="C646" i="34"/>
  <c r="J645" i="34"/>
  <c r="I645" i="34"/>
  <c r="H645" i="34"/>
  <c r="G645" i="34"/>
  <c r="F645" i="34"/>
  <c r="E645" i="34"/>
  <c r="D645" i="34"/>
  <c r="C645" i="34"/>
  <c r="K644" i="34"/>
  <c r="J644" i="34"/>
  <c r="I644" i="34"/>
  <c r="H644" i="34"/>
  <c r="G644" i="34"/>
  <c r="F644" i="34"/>
  <c r="E644" i="34"/>
  <c r="D644" i="34"/>
  <c r="C644" i="34"/>
  <c r="J643" i="34"/>
  <c r="I643" i="34"/>
  <c r="H643" i="34"/>
  <c r="G643" i="34"/>
  <c r="F643" i="34"/>
  <c r="E643" i="34"/>
  <c r="D643" i="34"/>
  <c r="C643" i="34"/>
  <c r="J642" i="34"/>
  <c r="I642" i="34"/>
  <c r="H642" i="34"/>
  <c r="G642" i="34"/>
  <c r="F642" i="34"/>
  <c r="E642" i="34"/>
  <c r="D642" i="34"/>
  <c r="C642" i="34"/>
  <c r="J641" i="34"/>
  <c r="I641" i="34"/>
  <c r="H641" i="34"/>
  <c r="G641" i="34"/>
  <c r="F641" i="34"/>
  <c r="E641" i="34"/>
  <c r="D641" i="34"/>
  <c r="C641" i="34"/>
  <c r="J640" i="34"/>
  <c r="I640" i="34"/>
  <c r="H640" i="34"/>
  <c r="G640" i="34"/>
  <c r="F640" i="34"/>
  <c r="E640" i="34"/>
  <c r="D640" i="34"/>
  <c r="C640" i="34"/>
  <c r="J639" i="34"/>
  <c r="I639" i="34"/>
  <c r="H639" i="34"/>
  <c r="G639" i="34"/>
  <c r="F639" i="34"/>
  <c r="E639" i="34"/>
  <c r="D639" i="34"/>
  <c r="C639" i="34"/>
  <c r="J638" i="34"/>
  <c r="I638" i="34"/>
  <c r="H638" i="34"/>
  <c r="G638" i="34"/>
  <c r="F638" i="34"/>
  <c r="E638" i="34"/>
  <c r="D638" i="34"/>
  <c r="C638" i="34"/>
  <c r="J637" i="34"/>
  <c r="I637" i="34"/>
  <c r="H637" i="34"/>
  <c r="G637" i="34"/>
  <c r="F637" i="34"/>
  <c r="E637" i="34"/>
  <c r="D637" i="34"/>
  <c r="C637" i="34"/>
  <c r="J636" i="34"/>
  <c r="I636" i="34"/>
  <c r="H636" i="34"/>
  <c r="G636" i="34"/>
  <c r="F636" i="34"/>
  <c r="E636" i="34"/>
  <c r="D636" i="34"/>
  <c r="C636" i="34"/>
  <c r="J635" i="34"/>
  <c r="I635" i="34"/>
  <c r="H635" i="34"/>
  <c r="G635" i="34"/>
  <c r="F635" i="34"/>
  <c r="E635" i="34"/>
  <c r="D635" i="34"/>
  <c r="C635" i="34"/>
  <c r="J634" i="34"/>
  <c r="I634" i="34"/>
  <c r="H634" i="34"/>
  <c r="G634" i="34"/>
  <c r="F634" i="34"/>
  <c r="E634" i="34"/>
  <c r="D634" i="34"/>
  <c r="C634" i="34"/>
  <c r="J633" i="34"/>
  <c r="I633" i="34"/>
  <c r="H633" i="34"/>
  <c r="G633" i="34"/>
  <c r="F633" i="34"/>
  <c r="E633" i="34"/>
  <c r="D633" i="34"/>
  <c r="C633" i="34"/>
  <c r="J632" i="34"/>
  <c r="I632" i="34"/>
  <c r="H632" i="34"/>
  <c r="G632" i="34"/>
  <c r="F632" i="34"/>
  <c r="E632" i="34"/>
  <c r="D632" i="34"/>
  <c r="C632" i="34"/>
  <c r="J631" i="34"/>
  <c r="I631" i="34"/>
  <c r="H631" i="34"/>
  <c r="G631" i="34"/>
  <c r="F631" i="34"/>
  <c r="E631" i="34"/>
  <c r="D631" i="34"/>
  <c r="C631" i="34"/>
  <c r="J630" i="34"/>
  <c r="I630" i="34"/>
  <c r="H630" i="34"/>
  <c r="G630" i="34"/>
  <c r="F630" i="34"/>
  <c r="E630" i="34"/>
  <c r="D630" i="34"/>
  <c r="C630" i="34"/>
  <c r="I629" i="34"/>
  <c r="H629" i="34"/>
  <c r="G629" i="34"/>
  <c r="F629" i="34"/>
  <c r="E629" i="34"/>
  <c r="D629" i="34"/>
  <c r="C629" i="34"/>
  <c r="H628" i="34"/>
  <c r="G628" i="34"/>
  <c r="F628" i="34"/>
  <c r="E628" i="34"/>
  <c r="D628" i="34"/>
  <c r="C628" i="34"/>
  <c r="G627" i="34"/>
  <c r="F627" i="34"/>
  <c r="E627" i="34"/>
  <c r="D627" i="34"/>
  <c r="C627" i="34"/>
  <c r="G626" i="34"/>
  <c r="F626" i="34"/>
  <c r="E626" i="34"/>
  <c r="D626" i="34"/>
  <c r="C626" i="34"/>
  <c r="G625" i="34"/>
  <c r="F625" i="34"/>
  <c r="E625" i="34"/>
  <c r="D625" i="34"/>
  <c r="C625" i="34"/>
  <c r="F624" i="34"/>
  <c r="E624" i="34"/>
  <c r="D624" i="34"/>
  <c r="C624" i="34"/>
  <c r="E623" i="34"/>
  <c r="D623" i="34"/>
  <c r="C623" i="34"/>
  <c r="D622" i="34"/>
  <c r="C622" i="34"/>
  <c r="D621" i="34"/>
  <c r="C621" i="34"/>
  <c r="D620" i="34"/>
  <c r="C620" i="34"/>
  <c r="D619" i="34"/>
  <c r="C619" i="34"/>
  <c r="D618" i="34"/>
  <c r="C618" i="34"/>
  <c r="D617" i="34"/>
  <c r="C617" i="34"/>
  <c r="D616" i="34"/>
  <c r="C616" i="34"/>
  <c r="D615" i="34"/>
  <c r="C615" i="34"/>
  <c r="C614" i="34"/>
  <c r="L612" i="34"/>
  <c r="K612" i="34"/>
  <c r="J612" i="34"/>
  <c r="I612" i="34"/>
  <c r="H612" i="34"/>
  <c r="G612" i="34"/>
  <c r="F612" i="34"/>
  <c r="E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4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F65" i="15" s="1"/>
  <c r="B65" i="15"/>
  <c r="H64" i="15"/>
  <c r="I64" i="15" s="1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H59" i="15"/>
  <c r="I59" i="15" s="1"/>
  <c r="E59" i="15"/>
  <c r="D59" i="15"/>
  <c r="B59" i="15"/>
  <c r="F59" i="15" s="1"/>
  <c r="E58" i="15"/>
  <c r="D58" i="15"/>
  <c r="B58" i="15"/>
  <c r="H58" i="15" s="1"/>
  <c r="I58" i="15" s="1"/>
  <c r="F57" i="15"/>
  <c r="E57" i="15"/>
  <c r="D57" i="15"/>
  <c r="B57" i="15"/>
  <c r="H57" i="15" s="1"/>
  <c r="I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H53" i="15"/>
  <c r="I53" i="15" s="1"/>
  <c r="E53" i="15"/>
  <c r="D53" i="15"/>
  <c r="B53" i="15"/>
  <c r="F53" i="15" s="1"/>
  <c r="E52" i="15"/>
  <c r="D52" i="15"/>
  <c r="B52" i="15"/>
  <c r="H52" i="15" s="1"/>
  <c r="I52" i="15" s="1"/>
  <c r="F51" i="15"/>
  <c r="E51" i="15"/>
  <c r="D51" i="15"/>
  <c r="B51" i="15"/>
  <c r="H51" i="15" s="1"/>
  <c r="I51" i="15" s="1"/>
  <c r="F50" i="15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F48" i="15" s="1"/>
  <c r="B48" i="15"/>
  <c r="E47" i="15"/>
  <c r="D47" i="15"/>
  <c r="B47" i="15"/>
  <c r="F47" i="15" s="1"/>
  <c r="F46" i="15"/>
  <c r="E46" i="15"/>
  <c r="D46" i="15"/>
  <c r="B46" i="15"/>
  <c r="H46" i="15" s="1"/>
  <c r="I46" i="15" s="1"/>
  <c r="E45" i="15"/>
  <c r="D45" i="15"/>
  <c r="B45" i="15"/>
  <c r="F45" i="15" s="1"/>
  <c r="F44" i="15"/>
  <c r="E44" i="15"/>
  <c r="D44" i="15"/>
  <c r="B44" i="15"/>
  <c r="H44" i="15" s="1"/>
  <c r="I44" i="15" s="1"/>
  <c r="E43" i="15"/>
  <c r="D43" i="15"/>
  <c r="B43" i="15"/>
  <c r="F43" i="15" s="1"/>
  <c r="E42" i="15"/>
  <c r="D42" i="15"/>
  <c r="B42" i="15"/>
  <c r="F42" i="15" s="1"/>
  <c r="E41" i="15"/>
  <c r="D41" i="15"/>
  <c r="B41" i="15"/>
  <c r="F41" i="15" s="1"/>
  <c r="I40" i="15"/>
  <c r="B40" i="15"/>
  <c r="E39" i="15"/>
  <c r="D39" i="15"/>
  <c r="B39" i="15"/>
  <c r="F39" i="15" s="1"/>
  <c r="E38" i="15"/>
  <c r="D38" i="15"/>
  <c r="B38" i="15"/>
  <c r="F38" i="15" s="1"/>
  <c r="E37" i="15"/>
  <c r="D37" i="15"/>
  <c r="B37" i="15"/>
  <c r="F36" i="15"/>
  <c r="E36" i="15"/>
  <c r="D36" i="15"/>
  <c r="B36" i="15"/>
  <c r="E35" i="15"/>
  <c r="D35" i="15"/>
  <c r="B35" i="15"/>
  <c r="F35" i="15" s="1"/>
  <c r="F34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F30" i="15" s="1"/>
  <c r="E29" i="15"/>
  <c r="D29" i="15"/>
  <c r="B29" i="15"/>
  <c r="F29" i="15" s="1"/>
  <c r="E28" i="15"/>
  <c r="D28" i="15"/>
  <c r="B28" i="15"/>
  <c r="F28" i="15" s="1"/>
  <c r="E27" i="15"/>
  <c r="D27" i="15"/>
  <c r="F27" i="15" s="1"/>
  <c r="B27" i="15"/>
  <c r="E26" i="15"/>
  <c r="D26" i="15"/>
  <c r="B26" i="15"/>
  <c r="F26" i="15" s="1"/>
  <c r="E25" i="15"/>
  <c r="D25" i="15"/>
  <c r="B25" i="15"/>
  <c r="F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H21" i="15" s="1"/>
  <c r="I21" i="15" s="1"/>
  <c r="F20" i="15"/>
  <c r="E20" i="15"/>
  <c r="D20" i="15"/>
  <c r="B20" i="15"/>
  <c r="E19" i="15"/>
  <c r="D19" i="15"/>
  <c r="B19" i="15"/>
  <c r="F19" i="15" s="1"/>
  <c r="F18" i="15"/>
  <c r="E18" i="15"/>
  <c r="D18" i="15"/>
  <c r="B18" i="15"/>
  <c r="H18" i="15" s="1"/>
  <c r="I18" i="15" s="1"/>
  <c r="E17" i="15"/>
  <c r="D17" i="15"/>
  <c r="B17" i="15"/>
  <c r="F17" i="15" s="1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D416" i="24" s="1"/>
  <c r="D381" i="24"/>
  <c r="D383" i="24" s="1"/>
  <c r="C137" i="8" s="1"/>
  <c r="D366" i="24"/>
  <c r="C120" i="8" s="1"/>
  <c r="D360" i="24"/>
  <c r="C113" i="8" s="1"/>
  <c r="D340" i="24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5" i="7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L612" i="24" s="1"/>
  <c r="CF93" i="24"/>
  <c r="CE93" i="24"/>
  <c r="J612" i="24" s="1"/>
  <c r="CE92" i="24"/>
  <c r="I382" i="36" s="1"/>
  <c r="CE91" i="24"/>
  <c r="CF91" i="24" s="1"/>
  <c r="CE90" i="24"/>
  <c r="AV89" i="24"/>
  <c r="AE47" i="31" s="1"/>
  <c r="AU89" i="24"/>
  <c r="E218" i="36" s="1"/>
  <c r="AT89" i="24"/>
  <c r="D218" i="36" s="1"/>
  <c r="AS89" i="24"/>
  <c r="AE44" i="31" s="1"/>
  <c r="AR89" i="24"/>
  <c r="I186" i="36" s="1"/>
  <c r="AQ89" i="24"/>
  <c r="AE42" i="31" s="1"/>
  <c r="AP89" i="24"/>
  <c r="AE41" i="31" s="1"/>
  <c r="AO89" i="24"/>
  <c r="AE40" i="31" s="1"/>
  <c r="AN89" i="24"/>
  <c r="AE39" i="31" s="1"/>
  <c r="AM89" i="24"/>
  <c r="AE38" i="31" s="1"/>
  <c r="AL89" i="24"/>
  <c r="AE37" i="31" s="1"/>
  <c r="AK89" i="24"/>
  <c r="AE36" i="31" s="1"/>
  <c r="AJ89" i="24"/>
  <c r="AE35" i="31" s="1"/>
  <c r="AI89" i="24"/>
  <c r="AE34" i="31" s="1"/>
  <c r="AH89" i="24"/>
  <c r="AE33" i="31" s="1"/>
  <c r="AG89" i="24"/>
  <c r="AE32" i="31" s="1"/>
  <c r="AF89" i="24"/>
  <c r="AE31" i="31" s="1"/>
  <c r="AE89" i="24"/>
  <c r="AE30" i="31" s="1"/>
  <c r="AD89" i="24"/>
  <c r="AE29" i="31" s="1"/>
  <c r="AC89" i="24"/>
  <c r="H122" i="36" s="1"/>
  <c r="AB89" i="24"/>
  <c r="G122" i="36" s="1"/>
  <c r="AA89" i="24"/>
  <c r="AE26" i="31" s="1"/>
  <c r="Z89" i="24"/>
  <c r="AE25" i="31" s="1"/>
  <c r="Y89" i="24"/>
  <c r="D122" i="36" s="1"/>
  <c r="X89" i="24"/>
  <c r="AE23" i="31" s="1"/>
  <c r="W89" i="24"/>
  <c r="I90" i="36" s="1"/>
  <c r="V89" i="24"/>
  <c r="AE21" i="31" s="1"/>
  <c r="U89" i="24"/>
  <c r="G90" i="36" s="1"/>
  <c r="T89" i="24"/>
  <c r="F90" i="36" s="1"/>
  <c r="S89" i="24"/>
  <c r="E90" i="36" s="1"/>
  <c r="R89" i="24"/>
  <c r="D90" i="36" s="1"/>
  <c r="Q89" i="24"/>
  <c r="C90" i="36" s="1"/>
  <c r="P89" i="24"/>
  <c r="AE15" i="31" s="1"/>
  <c r="O89" i="24"/>
  <c r="H58" i="36" s="1"/>
  <c r="N89" i="24"/>
  <c r="G58" i="36" s="1"/>
  <c r="M89" i="24"/>
  <c r="F58" i="36" s="1"/>
  <c r="L89" i="24"/>
  <c r="E58" i="36" s="1"/>
  <c r="K89" i="24"/>
  <c r="D58" i="36" s="1"/>
  <c r="J89" i="24"/>
  <c r="AE9" i="31" s="1"/>
  <c r="I89" i="24"/>
  <c r="I26" i="36" s="1"/>
  <c r="H89" i="24"/>
  <c r="H26" i="36" s="1"/>
  <c r="G89" i="24"/>
  <c r="G26" i="36" s="1"/>
  <c r="F89" i="24"/>
  <c r="F26" i="36" s="1"/>
  <c r="E89" i="24"/>
  <c r="E26" i="36" s="1"/>
  <c r="D89" i="24"/>
  <c r="AE3" i="31" s="1"/>
  <c r="C89" i="24"/>
  <c r="AE2" i="31" s="1"/>
  <c r="CE88" i="24"/>
  <c r="I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O80" i="31" s="1"/>
  <c r="CB69" i="24"/>
  <c r="C371" i="36" s="1"/>
  <c r="CA69" i="24"/>
  <c r="O78" i="31" s="1"/>
  <c r="BZ69" i="24"/>
  <c r="H339" i="36" s="1"/>
  <c r="BY69" i="24"/>
  <c r="G339" i="36" s="1"/>
  <c r="BX69" i="24"/>
  <c r="F339" i="36" s="1"/>
  <c r="BW69" i="24"/>
  <c r="E339" i="36" s="1"/>
  <c r="BV69" i="24"/>
  <c r="O73" i="31" s="1"/>
  <c r="BU69" i="24"/>
  <c r="C339" i="36" s="1"/>
  <c r="BT69" i="24"/>
  <c r="I307" i="36" s="1"/>
  <c r="BS69" i="24"/>
  <c r="O70" i="31" s="1"/>
  <c r="BR69" i="24"/>
  <c r="G307" i="36" s="1"/>
  <c r="BQ69" i="24"/>
  <c r="F307" i="36" s="1"/>
  <c r="BP69" i="24"/>
  <c r="O67" i="31" s="1"/>
  <c r="BO69" i="24"/>
  <c r="D307" i="36" s="1"/>
  <c r="BN69" i="24"/>
  <c r="C307" i="36" s="1"/>
  <c r="BM69" i="24"/>
  <c r="I275" i="36" s="1"/>
  <c r="BL69" i="24"/>
  <c r="O63" i="31" s="1"/>
  <c r="BK69" i="24"/>
  <c r="G275" i="36" s="1"/>
  <c r="BJ69" i="24"/>
  <c r="F275" i="36" s="1"/>
  <c r="BI69" i="24"/>
  <c r="O60" i="31" s="1"/>
  <c r="BH69" i="24"/>
  <c r="D275" i="36" s="1"/>
  <c r="BG69" i="24"/>
  <c r="C275" i="36" s="1"/>
  <c r="BF69" i="24"/>
  <c r="O57" i="31" s="1"/>
  <c r="BE69" i="24"/>
  <c r="H243" i="36" s="1"/>
  <c r="BD69" i="24"/>
  <c r="G243" i="36" s="1"/>
  <c r="BC69" i="24"/>
  <c r="O54" i="31" s="1"/>
  <c r="BB69" i="24"/>
  <c r="O53" i="31" s="1"/>
  <c r="BA69" i="24"/>
  <c r="D243" i="36" s="1"/>
  <c r="AZ69" i="24"/>
  <c r="O51" i="31" s="1"/>
  <c r="AY69" i="24"/>
  <c r="O50" i="31" s="1"/>
  <c r="AX69" i="24"/>
  <c r="H211" i="36" s="1"/>
  <c r="AW69" i="24"/>
  <c r="O48" i="31" s="1"/>
  <c r="AV69" i="24"/>
  <c r="O47" i="31" s="1"/>
  <c r="AU69" i="24"/>
  <c r="E211" i="36" s="1"/>
  <c r="AT69" i="24"/>
  <c r="O45" i="31" s="1"/>
  <c r="AS69" i="24"/>
  <c r="O44" i="31" s="1"/>
  <c r="AR69" i="24"/>
  <c r="O43" i="31" s="1"/>
  <c r="AQ69" i="24"/>
  <c r="O42" i="31" s="1"/>
  <c r="AP69" i="24"/>
  <c r="O41" i="31" s="1"/>
  <c r="AO69" i="24"/>
  <c r="O40" i="31" s="1"/>
  <c r="AN69" i="24"/>
  <c r="O39" i="31" s="1"/>
  <c r="AM69" i="24"/>
  <c r="O38" i="31" s="1"/>
  <c r="AL69" i="24"/>
  <c r="O37" i="31" s="1"/>
  <c r="AK69" i="24"/>
  <c r="O36" i="31" s="1"/>
  <c r="AJ69" i="24"/>
  <c r="H147" i="36" s="1"/>
  <c r="AI69" i="24"/>
  <c r="G147" i="36" s="1"/>
  <c r="AH69" i="24"/>
  <c r="O33" i="31" s="1"/>
  <c r="AG69" i="24"/>
  <c r="E147" i="36" s="1"/>
  <c r="AF69" i="24"/>
  <c r="D147" i="36" s="1"/>
  <c r="AE69" i="24"/>
  <c r="O30" i="31" s="1"/>
  <c r="AD69" i="24"/>
  <c r="I115" i="36" s="1"/>
  <c r="AC69" i="24"/>
  <c r="H115" i="36" s="1"/>
  <c r="AB69" i="24"/>
  <c r="O27" i="31" s="1"/>
  <c r="AA69" i="24"/>
  <c r="F115" i="36" s="1"/>
  <c r="Z69" i="24"/>
  <c r="O25" i="31" s="1"/>
  <c r="Y69" i="24"/>
  <c r="O24" i="31" s="1"/>
  <c r="X69" i="24"/>
  <c r="O23" i="31" s="1"/>
  <c r="W69" i="24"/>
  <c r="O22" i="31" s="1"/>
  <c r="V69" i="24"/>
  <c r="O21" i="31" s="1"/>
  <c r="U69" i="24"/>
  <c r="O20" i="31" s="1"/>
  <c r="T69" i="24"/>
  <c r="F83" i="36" s="1"/>
  <c r="S69" i="24"/>
  <c r="O18" i="31" s="1"/>
  <c r="R69" i="24"/>
  <c r="O17" i="31" s="1"/>
  <c r="Q69" i="24"/>
  <c r="C83" i="36" s="1"/>
  <c r="P69" i="24"/>
  <c r="I51" i="36" s="1"/>
  <c r="O69" i="24"/>
  <c r="H51" i="36" s="1"/>
  <c r="N69" i="24"/>
  <c r="O13" i="31" s="1"/>
  <c r="M69" i="24"/>
  <c r="F51" i="36" s="1"/>
  <c r="L69" i="24"/>
  <c r="E51" i="36" s="1"/>
  <c r="K69" i="24"/>
  <c r="O10" i="31" s="1"/>
  <c r="J69" i="24"/>
  <c r="C51" i="36" s="1"/>
  <c r="I69" i="24"/>
  <c r="I19" i="36" s="1"/>
  <c r="H69" i="24"/>
  <c r="O7" i="31" s="1"/>
  <c r="G69" i="24"/>
  <c r="G19" i="36" s="1"/>
  <c r="F69" i="24"/>
  <c r="O5" i="31" s="1"/>
  <c r="E69" i="24"/>
  <c r="O4" i="31" s="1"/>
  <c r="D69" i="24"/>
  <c r="O3" i="31" s="1"/>
  <c r="C69" i="24"/>
  <c r="O2" i="31" s="1"/>
  <c r="CE68" i="24"/>
  <c r="I370" i="36" s="1"/>
  <c r="CE66" i="24"/>
  <c r="I368" i="36" s="1"/>
  <c r="CE65" i="24"/>
  <c r="I367" i="36" s="1"/>
  <c r="CE64" i="24"/>
  <c r="F612" i="24" s="1"/>
  <c r="CE63" i="24"/>
  <c r="I365" i="36" s="1"/>
  <c r="CE61" i="24"/>
  <c r="BN48" i="24" s="1"/>
  <c r="BN62" i="24" s="1"/>
  <c r="CE60" i="24"/>
  <c r="I362" i="36" s="1"/>
  <c r="B53" i="24"/>
  <c r="CE51" i="24"/>
  <c r="B49" i="24"/>
  <c r="CE47" i="24"/>
  <c r="F33" i="15" l="1"/>
  <c r="F63" i="15"/>
  <c r="F23" i="15"/>
  <c r="F54" i="15"/>
  <c r="F58" i="15"/>
  <c r="F22" i="15"/>
  <c r="F37" i="15"/>
  <c r="F24" i="15"/>
  <c r="F52" i="15"/>
  <c r="F21" i="15"/>
  <c r="F49" i="15"/>
  <c r="G28" i="4"/>
  <c r="G19" i="4"/>
  <c r="D83" i="36"/>
  <c r="I147" i="36"/>
  <c r="D154" i="36"/>
  <c r="I339" i="36"/>
  <c r="D371" i="36"/>
  <c r="C615" i="24"/>
  <c r="E371" i="36"/>
  <c r="D179" i="36"/>
  <c r="G211" i="36"/>
  <c r="AE20" i="31"/>
  <c r="AE17" i="31"/>
  <c r="C154" i="36"/>
  <c r="C179" i="36"/>
  <c r="D211" i="36"/>
  <c r="I384" i="36"/>
  <c r="BQ2" i="30"/>
  <c r="AE14" i="31"/>
  <c r="O76" i="31"/>
  <c r="E83" i="36"/>
  <c r="E115" i="36"/>
  <c r="E154" i="36"/>
  <c r="E179" i="36"/>
  <c r="AE11" i="31"/>
  <c r="O28" i="31"/>
  <c r="G83" i="36"/>
  <c r="F154" i="36"/>
  <c r="AE22" i="31"/>
  <c r="H83" i="36"/>
  <c r="G154" i="36"/>
  <c r="C186" i="36"/>
  <c r="O6" i="31"/>
  <c r="O58" i="31"/>
  <c r="H154" i="36"/>
  <c r="D186" i="36"/>
  <c r="CP2" i="30"/>
  <c r="AE8" i="31"/>
  <c r="AE19" i="31"/>
  <c r="AE43" i="31"/>
  <c r="I154" i="36"/>
  <c r="E186" i="36"/>
  <c r="AE16" i="31"/>
  <c r="F186" i="36"/>
  <c r="AE13" i="31"/>
  <c r="O46" i="31"/>
  <c r="H90" i="36"/>
  <c r="G186" i="36"/>
  <c r="E233" i="24"/>
  <c r="F32" i="6" s="1"/>
  <c r="I58" i="36"/>
  <c r="H186" i="36"/>
  <c r="O8" i="31"/>
  <c r="O66" i="31"/>
  <c r="O16" i="31"/>
  <c r="C19" i="36"/>
  <c r="F19" i="36"/>
  <c r="C243" i="36"/>
  <c r="O68" i="31"/>
  <c r="O26" i="31"/>
  <c r="O56" i="31"/>
  <c r="DF2" i="30"/>
  <c r="C170" i="8"/>
  <c r="E414" i="24"/>
  <c r="D25" i="35"/>
  <c r="C167" i="8"/>
  <c r="E380" i="24"/>
  <c r="D12" i="35"/>
  <c r="D367" i="24"/>
  <c r="D341" i="24"/>
  <c r="C87" i="8" s="1"/>
  <c r="C86" i="8"/>
  <c r="D308" i="24"/>
  <c r="F309" i="24" s="1"/>
  <c r="C16" i="8"/>
  <c r="D258" i="24"/>
  <c r="CF2" i="38"/>
  <c r="F24" i="6"/>
  <c r="E220" i="24"/>
  <c r="E28" i="4"/>
  <c r="E19" i="4"/>
  <c r="G10" i="4"/>
  <c r="I383" i="36"/>
  <c r="I612" i="24"/>
  <c r="I381" i="36"/>
  <c r="G612" i="24"/>
  <c r="CF90" i="24"/>
  <c r="AX52" i="24" s="1"/>
  <c r="AX67" i="24" s="1"/>
  <c r="D612" i="24"/>
  <c r="I380" i="36"/>
  <c r="AE46" i="31"/>
  <c r="C218" i="36"/>
  <c r="F218" i="36"/>
  <c r="AE10" i="31"/>
  <c r="AE45" i="31"/>
  <c r="AE24" i="31"/>
  <c r="AE27" i="31"/>
  <c r="AE28" i="31"/>
  <c r="E122" i="36"/>
  <c r="F122" i="36"/>
  <c r="I122" i="36"/>
  <c r="D26" i="36"/>
  <c r="C58" i="36"/>
  <c r="AE12" i="31"/>
  <c r="AE18" i="31"/>
  <c r="AE5" i="31"/>
  <c r="AE4" i="31"/>
  <c r="AE6" i="31"/>
  <c r="AE7" i="31"/>
  <c r="CE89" i="24"/>
  <c r="K612" i="24" s="1"/>
  <c r="C122" i="36"/>
  <c r="C26" i="36"/>
  <c r="C94" i="15"/>
  <c r="G94" i="15" s="1"/>
  <c r="E373" i="36"/>
  <c r="I83" i="36"/>
  <c r="F179" i="36"/>
  <c r="O9" i="31"/>
  <c r="O19" i="31"/>
  <c r="O29" i="31"/>
  <c r="O49" i="31"/>
  <c r="O59" i="31"/>
  <c r="O69" i="31"/>
  <c r="O79" i="31"/>
  <c r="D19" i="36"/>
  <c r="C115" i="36"/>
  <c r="G179" i="36"/>
  <c r="E19" i="36"/>
  <c r="D115" i="36"/>
  <c r="H179" i="36"/>
  <c r="C211" i="36"/>
  <c r="O12" i="31"/>
  <c r="O32" i="31"/>
  <c r="O52" i="31"/>
  <c r="O62" i="31"/>
  <c r="O72" i="31"/>
  <c r="I179" i="36"/>
  <c r="CE69" i="24"/>
  <c r="I371" i="36" s="1"/>
  <c r="O15" i="31"/>
  <c r="O35" i="31"/>
  <c r="O55" i="31"/>
  <c r="O65" i="31"/>
  <c r="O75" i="31"/>
  <c r="H19" i="36"/>
  <c r="G115" i="36"/>
  <c r="F211" i="36"/>
  <c r="I211" i="36"/>
  <c r="E243" i="36"/>
  <c r="O11" i="31"/>
  <c r="O31" i="31"/>
  <c r="O61" i="31"/>
  <c r="O71" i="31"/>
  <c r="D51" i="36"/>
  <c r="C147" i="36"/>
  <c r="F243" i="36"/>
  <c r="E275" i="36"/>
  <c r="E307" i="36"/>
  <c r="D339" i="36"/>
  <c r="O14" i="31"/>
  <c r="O34" i="31"/>
  <c r="O64" i="31"/>
  <c r="O74" i="31"/>
  <c r="G51" i="36"/>
  <c r="F147" i="36"/>
  <c r="I243" i="36"/>
  <c r="H275" i="36"/>
  <c r="O77" i="31"/>
  <c r="H307" i="36"/>
  <c r="I366" i="36"/>
  <c r="BK2" i="30"/>
  <c r="G48" i="24"/>
  <c r="G62" i="24" s="1"/>
  <c r="H6" i="31" s="1"/>
  <c r="BO48" i="24"/>
  <c r="BO62" i="24" s="1"/>
  <c r="D300" i="36" s="1"/>
  <c r="AV48" i="24"/>
  <c r="AV62" i="24" s="1"/>
  <c r="F204" i="36" s="1"/>
  <c r="I48" i="24"/>
  <c r="I62" i="24" s="1"/>
  <c r="I12" i="36" s="1"/>
  <c r="BQ48" i="24"/>
  <c r="BQ62" i="24" s="1"/>
  <c r="F300" i="36" s="1"/>
  <c r="J48" i="24"/>
  <c r="J62" i="24" s="1"/>
  <c r="H9" i="31" s="1"/>
  <c r="AD48" i="24"/>
  <c r="AD62" i="24" s="1"/>
  <c r="I108" i="36" s="1"/>
  <c r="AX48" i="24"/>
  <c r="AX62" i="24" s="1"/>
  <c r="H204" i="36" s="1"/>
  <c r="BR48" i="24"/>
  <c r="BR62" i="24" s="1"/>
  <c r="AA48" i="24"/>
  <c r="AA62" i="24" s="1"/>
  <c r="F108" i="36" s="1"/>
  <c r="AW48" i="24"/>
  <c r="AW62" i="24" s="1"/>
  <c r="G204" i="36" s="1"/>
  <c r="K48" i="24"/>
  <c r="K62" i="24" s="1"/>
  <c r="D44" i="36" s="1"/>
  <c r="AE48" i="24"/>
  <c r="AE62" i="24" s="1"/>
  <c r="C140" i="36" s="1"/>
  <c r="AY48" i="24"/>
  <c r="AY62" i="24" s="1"/>
  <c r="H50" i="31" s="1"/>
  <c r="BS48" i="24"/>
  <c r="BS62" i="24" s="1"/>
  <c r="H70" i="31" s="1"/>
  <c r="AC48" i="24"/>
  <c r="AC62" i="24" s="1"/>
  <c r="H108" i="36" s="1"/>
  <c r="L48" i="24"/>
  <c r="L62" i="24" s="1"/>
  <c r="BT48" i="24"/>
  <c r="BT62" i="24" s="1"/>
  <c r="H71" i="31" s="1"/>
  <c r="AU48" i="24"/>
  <c r="AU62" i="24" s="1"/>
  <c r="AB48" i="24"/>
  <c r="AB62" i="24" s="1"/>
  <c r="G108" i="36" s="1"/>
  <c r="AF48" i="24"/>
  <c r="AF62" i="24" s="1"/>
  <c r="AZ48" i="24"/>
  <c r="AZ62" i="24" s="1"/>
  <c r="C236" i="36" s="1"/>
  <c r="M48" i="24"/>
  <c r="M62" i="24" s="1"/>
  <c r="AG48" i="24"/>
  <c r="AG62" i="24" s="1"/>
  <c r="H32" i="31" s="1"/>
  <c r="BA48" i="24"/>
  <c r="BA62" i="24" s="1"/>
  <c r="D236" i="36" s="1"/>
  <c r="BU48" i="24"/>
  <c r="BU62" i="24" s="1"/>
  <c r="C332" i="36" s="1"/>
  <c r="BB48" i="24"/>
  <c r="BB62" i="24" s="1"/>
  <c r="H53" i="31" s="1"/>
  <c r="N48" i="24"/>
  <c r="N62" i="24" s="1"/>
  <c r="H13" i="31" s="1"/>
  <c r="AH48" i="24"/>
  <c r="AH62" i="24" s="1"/>
  <c r="BV48" i="24"/>
  <c r="BV62" i="24" s="1"/>
  <c r="D332" i="36" s="1"/>
  <c r="O48" i="24"/>
  <c r="O62" i="24" s="1"/>
  <c r="H44" i="36" s="1"/>
  <c r="AI48" i="24"/>
  <c r="AI62" i="24" s="1"/>
  <c r="BC48" i="24"/>
  <c r="BC62" i="24" s="1"/>
  <c r="H54" i="31" s="1"/>
  <c r="BW48" i="24"/>
  <c r="BW62" i="24" s="1"/>
  <c r="H74" i="31" s="1"/>
  <c r="BD48" i="24"/>
  <c r="BD62" i="24" s="1"/>
  <c r="G236" i="36" s="1"/>
  <c r="BX48" i="24"/>
  <c r="BX62" i="24" s="1"/>
  <c r="H75" i="31" s="1"/>
  <c r="P48" i="24"/>
  <c r="P62" i="24" s="1"/>
  <c r="AK48" i="24"/>
  <c r="AK62" i="24" s="1"/>
  <c r="I140" i="36" s="1"/>
  <c r="BY48" i="24"/>
  <c r="BY62" i="24" s="1"/>
  <c r="G332" i="36" s="1"/>
  <c r="R48" i="24"/>
  <c r="R62" i="24" s="1"/>
  <c r="H17" i="31" s="1"/>
  <c r="AL48" i="24"/>
  <c r="AL62" i="24" s="1"/>
  <c r="BF48" i="24"/>
  <c r="BF62" i="24" s="1"/>
  <c r="BZ48" i="24"/>
  <c r="BZ62" i="24" s="1"/>
  <c r="H48" i="24"/>
  <c r="H62" i="24" s="1"/>
  <c r="AJ48" i="24"/>
  <c r="AJ62" i="24" s="1"/>
  <c r="H35" i="31" s="1"/>
  <c r="Q48" i="24"/>
  <c r="Q62" i="24" s="1"/>
  <c r="H16" i="31" s="1"/>
  <c r="BE48" i="24"/>
  <c r="BE62" i="24" s="1"/>
  <c r="S48" i="24"/>
  <c r="S62" i="24" s="1"/>
  <c r="AM48" i="24"/>
  <c r="AM62" i="24" s="1"/>
  <c r="H38" i="31" s="1"/>
  <c r="BG48" i="24"/>
  <c r="BG62" i="24" s="1"/>
  <c r="H58" i="31" s="1"/>
  <c r="CA48" i="24"/>
  <c r="CA62" i="24" s="1"/>
  <c r="T48" i="24"/>
  <c r="T62" i="24" s="1"/>
  <c r="H19" i="31" s="1"/>
  <c r="AN48" i="24"/>
  <c r="AN62" i="24" s="1"/>
  <c r="BH48" i="24"/>
  <c r="BH62" i="24" s="1"/>
  <c r="CB48" i="24"/>
  <c r="CB62" i="24" s="1"/>
  <c r="C364" i="36" s="1"/>
  <c r="BP48" i="24"/>
  <c r="BP62" i="24" s="1"/>
  <c r="E300" i="36" s="1"/>
  <c r="U48" i="24"/>
  <c r="U62" i="24" s="1"/>
  <c r="G76" i="36" s="1"/>
  <c r="AO48" i="24"/>
  <c r="AO62" i="24" s="1"/>
  <c r="BI48" i="24"/>
  <c r="BI62" i="24" s="1"/>
  <c r="CC48" i="24"/>
  <c r="CC62" i="24" s="1"/>
  <c r="H80" i="31" s="1"/>
  <c r="W48" i="24"/>
  <c r="W62" i="24" s="1"/>
  <c r="I363" i="36"/>
  <c r="AQ48" i="24"/>
  <c r="AQ62" i="24" s="1"/>
  <c r="H172" i="36" s="1"/>
  <c r="D48" i="24"/>
  <c r="D62" i="24" s="1"/>
  <c r="D12" i="36" s="1"/>
  <c r="X48" i="24"/>
  <c r="X62" i="24" s="1"/>
  <c r="C108" i="36" s="1"/>
  <c r="AR48" i="24"/>
  <c r="AR62" i="24" s="1"/>
  <c r="H43" i="31" s="1"/>
  <c r="BL48" i="24"/>
  <c r="BL62" i="24" s="1"/>
  <c r="E48" i="24"/>
  <c r="E62" i="24" s="1"/>
  <c r="E12" i="36" s="1"/>
  <c r="Y48" i="24"/>
  <c r="Y62" i="24" s="1"/>
  <c r="AS48" i="24"/>
  <c r="AS62" i="24" s="1"/>
  <c r="C204" i="36" s="1"/>
  <c r="BM48" i="24"/>
  <c r="BM62" i="24" s="1"/>
  <c r="I268" i="36" s="1"/>
  <c r="V48" i="24"/>
  <c r="V62" i="24" s="1"/>
  <c r="H21" i="31" s="1"/>
  <c r="AP48" i="24"/>
  <c r="AP62" i="24" s="1"/>
  <c r="H41" i="31" s="1"/>
  <c r="BJ48" i="24"/>
  <c r="BJ62" i="24" s="1"/>
  <c r="CD48" i="24"/>
  <c r="C48" i="24"/>
  <c r="BK48" i="24"/>
  <c r="BK62" i="24" s="1"/>
  <c r="G268" i="36" s="1"/>
  <c r="F48" i="24"/>
  <c r="F62" i="24" s="1"/>
  <c r="H5" i="31" s="1"/>
  <c r="Z48" i="24"/>
  <c r="Z62" i="24" s="1"/>
  <c r="E108" i="36" s="1"/>
  <c r="AT48" i="24"/>
  <c r="AT62" i="24" s="1"/>
  <c r="D204" i="36" s="1"/>
  <c r="H612" i="24"/>
  <c r="C300" i="36"/>
  <c r="H65" i="31"/>
  <c r="CC52" i="24" l="1"/>
  <c r="CC67" i="24" s="1"/>
  <c r="M80" i="31" s="1"/>
  <c r="P52" i="24"/>
  <c r="P67" i="24" s="1"/>
  <c r="I49" i="36" s="1"/>
  <c r="BS52" i="24"/>
  <c r="BS67" i="24" s="1"/>
  <c r="M70" i="31" s="1"/>
  <c r="AM52" i="24"/>
  <c r="AM67" i="24" s="1"/>
  <c r="M38" i="31" s="1"/>
  <c r="BL52" i="24"/>
  <c r="BL67" i="24" s="1"/>
  <c r="M63" i="31" s="1"/>
  <c r="AF52" i="24"/>
  <c r="AF67" i="24" s="1"/>
  <c r="M31" i="31" s="1"/>
  <c r="AY52" i="24"/>
  <c r="AY67" i="24" s="1"/>
  <c r="I209" i="36" s="1"/>
  <c r="AE52" i="24"/>
  <c r="AE67" i="24" s="1"/>
  <c r="M30" i="31" s="1"/>
  <c r="AH52" i="24"/>
  <c r="AH67" i="24" s="1"/>
  <c r="F145" i="36" s="1"/>
  <c r="AR52" i="24"/>
  <c r="AR67" i="24" s="1"/>
  <c r="M43" i="31" s="1"/>
  <c r="X52" i="24"/>
  <c r="X67" i="24" s="1"/>
  <c r="C113" i="36" s="1"/>
  <c r="BZ52" i="24"/>
  <c r="BZ67" i="24" s="1"/>
  <c r="M77" i="31" s="1"/>
  <c r="BG52" i="24"/>
  <c r="BG67" i="24" s="1"/>
  <c r="M58" i="31" s="1"/>
  <c r="O52" i="24"/>
  <c r="O67" i="24" s="1"/>
  <c r="M14" i="31" s="1"/>
  <c r="BF52" i="24"/>
  <c r="BF67" i="24" s="1"/>
  <c r="M57" i="31" s="1"/>
  <c r="AO52" i="24"/>
  <c r="AO67" i="24" s="1"/>
  <c r="M40" i="31" s="1"/>
  <c r="AI52" i="24"/>
  <c r="AI67" i="24" s="1"/>
  <c r="G145" i="36" s="1"/>
  <c r="BK52" i="24"/>
  <c r="BK67" i="24" s="1"/>
  <c r="G273" i="36" s="1"/>
  <c r="AL52" i="24"/>
  <c r="AL67" i="24" s="1"/>
  <c r="M37" i="31" s="1"/>
  <c r="BU52" i="24"/>
  <c r="BU67" i="24" s="1"/>
  <c r="C337" i="36" s="1"/>
  <c r="AQ52" i="24"/>
  <c r="AQ67" i="24" s="1"/>
  <c r="M42" i="31" s="1"/>
  <c r="R52" i="24"/>
  <c r="R67" i="24" s="1"/>
  <c r="D81" i="36" s="1"/>
  <c r="U52" i="24"/>
  <c r="U67" i="24" s="1"/>
  <c r="M20" i="31" s="1"/>
  <c r="M52" i="24"/>
  <c r="M67" i="24" s="1"/>
  <c r="M12" i="31" s="1"/>
  <c r="BB52" i="24"/>
  <c r="BB67" i="24" s="1"/>
  <c r="M53" i="31" s="1"/>
  <c r="Y52" i="24"/>
  <c r="Y67" i="24" s="1"/>
  <c r="M24" i="31" s="1"/>
  <c r="L52" i="24"/>
  <c r="L67" i="24" s="1"/>
  <c r="M11" i="31" s="1"/>
  <c r="BY52" i="24"/>
  <c r="BY67" i="24" s="1"/>
  <c r="M76" i="31" s="1"/>
  <c r="BJ52" i="24"/>
  <c r="BJ67" i="24" s="1"/>
  <c r="F273" i="36" s="1"/>
  <c r="BE52" i="24"/>
  <c r="BE67" i="24" s="1"/>
  <c r="M56" i="31" s="1"/>
  <c r="AS52" i="24"/>
  <c r="AS67" i="24" s="1"/>
  <c r="M44" i="31" s="1"/>
  <c r="AP52" i="24"/>
  <c r="AP67" i="24" s="1"/>
  <c r="G177" i="36" s="1"/>
  <c r="AK52" i="24"/>
  <c r="AK67" i="24" s="1"/>
  <c r="I145" i="36" s="1"/>
  <c r="BI52" i="24"/>
  <c r="BI67" i="24" s="1"/>
  <c r="E273" i="36" s="1"/>
  <c r="V52" i="24"/>
  <c r="V67" i="24" s="1"/>
  <c r="H81" i="36" s="1"/>
  <c r="Q52" i="24"/>
  <c r="Q67" i="24" s="1"/>
  <c r="M16" i="31" s="1"/>
  <c r="BR52" i="24"/>
  <c r="BR67" i="24" s="1"/>
  <c r="M69" i="31" s="1"/>
  <c r="AA52" i="24"/>
  <c r="AA67" i="24" s="1"/>
  <c r="F113" i="36" s="1"/>
  <c r="J52" i="24"/>
  <c r="J67" i="24" s="1"/>
  <c r="M9" i="31" s="1"/>
  <c r="E52" i="24"/>
  <c r="E67" i="24" s="1"/>
  <c r="M4" i="31" s="1"/>
  <c r="BW52" i="24"/>
  <c r="BW67" i="24" s="1"/>
  <c r="E337" i="36" s="1"/>
  <c r="K52" i="24"/>
  <c r="K67" i="24" s="1"/>
  <c r="M10" i="31" s="1"/>
  <c r="BV52" i="24"/>
  <c r="BV67" i="24" s="1"/>
  <c r="M73" i="31" s="1"/>
  <c r="AG52" i="24"/>
  <c r="AG67" i="24" s="1"/>
  <c r="E145" i="36" s="1"/>
  <c r="H52" i="24"/>
  <c r="H67" i="24" s="1"/>
  <c r="M7" i="31" s="1"/>
  <c r="D52" i="24"/>
  <c r="D67" i="24" s="1"/>
  <c r="M3" i="31" s="1"/>
  <c r="CB52" i="24"/>
  <c r="CB67" i="24" s="1"/>
  <c r="M79" i="31" s="1"/>
  <c r="BT52" i="24"/>
  <c r="BT67" i="24" s="1"/>
  <c r="M71" i="31" s="1"/>
  <c r="CA52" i="24"/>
  <c r="CA67" i="24" s="1"/>
  <c r="I337" i="36" s="1"/>
  <c r="AV52" i="24"/>
  <c r="AV67" i="24" s="1"/>
  <c r="M47" i="31" s="1"/>
  <c r="W52" i="24"/>
  <c r="W67" i="24" s="1"/>
  <c r="I81" i="36" s="1"/>
  <c r="S52" i="24"/>
  <c r="S67" i="24" s="1"/>
  <c r="M18" i="31" s="1"/>
  <c r="BC52" i="24"/>
  <c r="BC67" i="24" s="1"/>
  <c r="M54" i="31" s="1"/>
  <c r="CD52" i="24"/>
  <c r="BA52" i="24"/>
  <c r="BA67" i="24" s="1"/>
  <c r="M52" i="31" s="1"/>
  <c r="BQ52" i="24"/>
  <c r="BQ67" i="24" s="1"/>
  <c r="F305" i="36" s="1"/>
  <c r="D350" i="24"/>
  <c r="I52" i="24"/>
  <c r="I67" i="24" s="1"/>
  <c r="I85" i="24" s="1"/>
  <c r="C674" i="24" s="1"/>
  <c r="C52" i="24"/>
  <c r="C67" i="24" s="1"/>
  <c r="C17" i="36" s="1"/>
  <c r="BH52" i="24"/>
  <c r="BH67" i="24" s="1"/>
  <c r="D273" i="36" s="1"/>
  <c r="BX52" i="24"/>
  <c r="BX67" i="24" s="1"/>
  <c r="M75" i="31" s="1"/>
  <c r="N52" i="24"/>
  <c r="N67" i="24" s="1"/>
  <c r="N85" i="24" s="1"/>
  <c r="G53" i="36" s="1"/>
  <c r="AN52" i="24"/>
  <c r="AN67" i="24" s="1"/>
  <c r="M39" i="31" s="1"/>
  <c r="BD52" i="24"/>
  <c r="BD67" i="24" s="1"/>
  <c r="G241" i="36" s="1"/>
  <c r="T52" i="24"/>
  <c r="T67" i="24" s="1"/>
  <c r="M19" i="31" s="1"/>
  <c r="AJ52" i="24"/>
  <c r="AJ67" i="24" s="1"/>
  <c r="H145" i="36" s="1"/>
  <c r="AC52" i="24"/>
  <c r="AC67" i="24" s="1"/>
  <c r="M28" i="31" s="1"/>
  <c r="AB52" i="24"/>
  <c r="AB67" i="24" s="1"/>
  <c r="M27" i="31" s="1"/>
  <c r="Z52" i="24"/>
  <c r="Z67" i="24" s="1"/>
  <c r="Z85" i="24" s="1"/>
  <c r="C691" i="24" s="1"/>
  <c r="C50" i="8"/>
  <c r="D384" i="24"/>
  <c r="C121" i="8"/>
  <c r="D352" i="24"/>
  <c r="C103" i="8" s="1"/>
  <c r="F16" i="6"/>
  <c r="F234" i="24"/>
  <c r="H209" i="36"/>
  <c r="M49" i="31"/>
  <c r="G52" i="24"/>
  <c r="G67" i="24" s="1"/>
  <c r="G85" i="24" s="1"/>
  <c r="G21" i="36" s="1"/>
  <c r="F52" i="24"/>
  <c r="F67" i="24" s="1"/>
  <c r="F85" i="24" s="1"/>
  <c r="C18" i="15" s="1"/>
  <c r="G18" i="15" s="1"/>
  <c r="BO52" i="24"/>
  <c r="BO67" i="24" s="1"/>
  <c r="BO85" i="24" s="1"/>
  <c r="C79" i="15" s="1"/>
  <c r="G79" i="15" s="1"/>
  <c r="BN52" i="24"/>
  <c r="BN67" i="24" s="1"/>
  <c r="BM52" i="24"/>
  <c r="BM67" i="24" s="1"/>
  <c r="BM85" i="24" s="1"/>
  <c r="C638" i="24" s="1"/>
  <c r="AU52" i="24"/>
  <c r="AU67" i="24" s="1"/>
  <c r="AU85" i="24" s="1"/>
  <c r="AD52" i="24"/>
  <c r="AD67" i="24" s="1"/>
  <c r="AD85" i="24" s="1"/>
  <c r="C695" i="24" s="1"/>
  <c r="AW52" i="24"/>
  <c r="AW67" i="24" s="1"/>
  <c r="AW85" i="24" s="1"/>
  <c r="C61" i="15" s="1"/>
  <c r="AZ52" i="24"/>
  <c r="AZ67" i="24" s="1"/>
  <c r="AZ85" i="24" s="1"/>
  <c r="C64" i="15" s="1"/>
  <c r="G64" i="15" s="1"/>
  <c r="BP52" i="24"/>
  <c r="BP67" i="24" s="1"/>
  <c r="AT52" i="24"/>
  <c r="AT67" i="24" s="1"/>
  <c r="AT85" i="24" s="1"/>
  <c r="C711" i="24" s="1"/>
  <c r="I378" i="36"/>
  <c r="H56" i="31"/>
  <c r="H72" i="31"/>
  <c r="H4" i="31"/>
  <c r="AX85" i="24"/>
  <c r="C616" i="24" s="1"/>
  <c r="H29" i="31"/>
  <c r="C44" i="36"/>
  <c r="E236" i="36"/>
  <c r="C76" i="36"/>
  <c r="H49" i="31"/>
  <c r="I172" i="36"/>
  <c r="H18" i="31"/>
  <c r="E76" i="36"/>
  <c r="I76" i="36"/>
  <c r="H12" i="31"/>
  <c r="F44" i="36"/>
  <c r="H42" i="31"/>
  <c r="H63" i="31"/>
  <c r="H268" i="36"/>
  <c r="H48" i="31"/>
  <c r="H24" i="31"/>
  <c r="D108" i="36"/>
  <c r="H31" i="31"/>
  <c r="H3" i="31"/>
  <c r="H52" i="31"/>
  <c r="H8" i="31"/>
  <c r="H7" i="31"/>
  <c r="H68" i="31"/>
  <c r="H22" i="31"/>
  <c r="E140" i="36"/>
  <c r="H23" i="31"/>
  <c r="H37" i="31"/>
  <c r="G12" i="36"/>
  <c r="H12" i="36"/>
  <c r="H140" i="36"/>
  <c r="G300" i="36"/>
  <c r="H26" i="31"/>
  <c r="H69" i="31"/>
  <c r="D172" i="36"/>
  <c r="F140" i="36"/>
  <c r="H33" i="31"/>
  <c r="G172" i="36"/>
  <c r="C172" i="36"/>
  <c r="H77" i="31"/>
  <c r="H66" i="31"/>
  <c r="H51" i="31"/>
  <c r="H332" i="36"/>
  <c r="D140" i="36"/>
  <c r="H47" i="31"/>
  <c r="H236" i="36"/>
  <c r="G44" i="36"/>
  <c r="E268" i="36"/>
  <c r="F76" i="36"/>
  <c r="H79" i="31"/>
  <c r="H78" i="31"/>
  <c r="H28" i="31"/>
  <c r="F236" i="36"/>
  <c r="H60" i="31"/>
  <c r="H76" i="31"/>
  <c r="C268" i="36"/>
  <c r="I332" i="36"/>
  <c r="H34" i="31"/>
  <c r="G140" i="36"/>
  <c r="H10" i="31"/>
  <c r="H44" i="31"/>
  <c r="H61" i="31"/>
  <c r="D364" i="36"/>
  <c r="E332" i="36"/>
  <c r="D76" i="36"/>
  <c r="E204" i="36"/>
  <c r="E172" i="36"/>
  <c r="H46" i="31"/>
  <c r="H62" i="31"/>
  <c r="H27" i="31"/>
  <c r="F12" i="36"/>
  <c r="I300" i="36"/>
  <c r="F268" i="36"/>
  <c r="H59" i="31"/>
  <c r="H39" i="31"/>
  <c r="H300" i="36"/>
  <c r="H64" i="31"/>
  <c r="I204" i="36"/>
  <c r="I44" i="36"/>
  <c r="F172" i="36"/>
  <c r="H45" i="31"/>
  <c r="F332" i="36"/>
  <c r="H11" i="31"/>
  <c r="H36" i="31"/>
  <c r="H15" i="31"/>
  <c r="H40" i="31"/>
  <c r="H55" i="31"/>
  <c r="E44" i="36"/>
  <c r="H30" i="31"/>
  <c r="H25" i="31"/>
  <c r="D268" i="36"/>
  <c r="H76" i="36"/>
  <c r="H20" i="31"/>
  <c r="H73" i="31"/>
  <c r="CE48" i="24"/>
  <c r="C62" i="24"/>
  <c r="H67" i="31"/>
  <c r="H14" i="31"/>
  <c r="I236" i="36"/>
  <c r="H57" i="31"/>
  <c r="M50" i="31" l="1"/>
  <c r="AY85" i="24"/>
  <c r="C625" i="24" s="1"/>
  <c r="AE85" i="24"/>
  <c r="C43" i="15" s="1"/>
  <c r="G43" i="15" s="1"/>
  <c r="H43" i="15" s="1"/>
  <c r="I43" i="15" s="1"/>
  <c r="O85" i="24"/>
  <c r="C27" i="15" s="1"/>
  <c r="G27" i="15" s="1"/>
  <c r="H27" i="15" s="1"/>
  <c r="I27" i="15" s="1"/>
  <c r="I177" i="36"/>
  <c r="H241" i="36"/>
  <c r="AF85" i="24"/>
  <c r="C44" i="15" s="1"/>
  <c r="G44" i="15" s="1"/>
  <c r="D145" i="36"/>
  <c r="Y85" i="24"/>
  <c r="C690" i="24" s="1"/>
  <c r="AR85" i="24"/>
  <c r="I181" i="36" s="1"/>
  <c r="C273" i="36"/>
  <c r="M36" i="31"/>
  <c r="BG85" i="24"/>
  <c r="C277" i="36" s="1"/>
  <c r="X85" i="24"/>
  <c r="C689" i="24" s="1"/>
  <c r="M23" i="31"/>
  <c r="BY85" i="24"/>
  <c r="C645" i="24" s="1"/>
  <c r="D113" i="36"/>
  <c r="C145" i="36"/>
  <c r="D177" i="36"/>
  <c r="H337" i="36"/>
  <c r="L85" i="24"/>
  <c r="C677" i="24" s="1"/>
  <c r="D369" i="36"/>
  <c r="M62" i="31"/>
  <c r="C369" i="36"/>
  <c r="AM85" i="24"/>
  <c r="D181" i="36" s="1"/>
  <c r="E49" i="36"/>
  <c r="CB85" i="24"/>
  <c r="C622" i="24" s="1"/>
  <c r="AG85" i="24"/>
  <c r="E149" i="36" s="1"/>
  <c r="F177" i="36"/>
  <c r="H85" i="24"/>
  <c r="C20" i="15" s="1"/>
  <c r="G20" i="15" s="1"/>
  <c r="H20" i="15" s="1"/>
  <c r="I20" i="15" s="1"/>
  <c r="CC85" i="24"/>
  <c r="C93" i="15" s="1"/>
  <c r="G93" i="15" s="1"/>
  <c r="M32" i="31"/>
  <c r="BI85" i="24"/>
  <c r="C634" i="24" s="1"/>
  <c r="M33" i="31"/>
  <c r="C209" i="36"/>
  <c r="AS85" i="24"/>
  <c r="C710" i="24" s="1"/>
  <c r="AH85" i="24"/>
  <c r="F149" i="36" s="1"/>
  <c r="D49" i="36"/>
  <c r="M41" i="31"/>
  <c r="M15" i="31"/>
  <c r="AQ85" i="24"/>
  <c r="C708" i="24" s="1"/>
  <c r="P85" i="24"/>
  <c r="I53" i="36" s="1"/>
  <c r="BJ85" i="24"/>
  <c r="F277" i="36" s="1"/>
  <c r="AK85" i="24"/>
  <c r="C49" i="15" s="1"/>
  <c r="G49" i="15" s="1"/>
  <c r="V85" i="24"/>
  <c r="C34" i="15" s="1"/>
  <c r="G34" i="15" s="1"/>
  <c r="BE85" i="24"/>
  <c r="C69" i="15" s="1"/>
  <c r="G69" i="15" s="1"/>
  <c r="H69" i="15" s="1"/>
  <c r="I69" i="15" s="1"/>
  <c r="M72" i="31"/>
  <c r="M34" i="31"/>
  <c r="I241" i="36"/>
  <c r="C81" i="36"/>
  <c r="BF85" i="24"/>
  <c r="I245" i="36" s="1"/>
  <c r="AI85" i="24"/>
  <c r="C700" i="24" s="1"/>
  <c r="M60" i="31"/>
  <c r="AO85" i="24"/>
  <c r="F181" i="36" s="1"/>
  <c r="H49" i="36"/>
  <c r="BZ85" i="24"/>
  <c r="H341" i="36" s="1"/>
  <c r="G337" i="36"/>
  <c r="AP85" i="24"/>
  <c r="C707" i="24" s="1"/>
  <c r="Q85" i="24"/>
  <c r="C85" i="36" s="1"/>
  <c r="M21" i="31"/>
  <c r="BS85" i="24"/>
  <c r="H309" i="36" s="1"/>
  <c r="H305" i="36"/>
  <c r="BB85" i="24"/>
  <c r="E245" i="36" s="1"/>
  <c r="E241" i="36"/>
  <c r="D17" i="36"/>
  <c r="J85" i="24"/>
  <c r="C675" i="24" s="1"/>
  <c r="D337" i="36"/>
  <c r="BU85" i="24"/>
  <c r="C641" i="24" s="1"/>
  <c r="C49" i="36"/>
  <c r="M85" i="24"/>
  <c r="C25" i="15" s="1"/>
  <c r="G25" i="15" s="1"/>
  <c r="H25" i="15" s="1"/>
  <c r="I25" i="15" s="1"/>
  <c r="H273" i="36"/>
  <c r="U85" i="24"/>
  <c r="C33" i="15" s="1"/>
  <c r="AA85" i="24"/>
  <c r="F117" i="36" s="1"/>
  <c r="R85" i="24"/>
  <c r="C30" i="15" s="1"/>
  <c r="G30" i="15" s="1"/>
  <c r="H30" i="15" s="1"/>
  <c r="M74" i="31"/>
  <c r="H177" i="36"/>
  <c r="BV85" i="24"/>
  <c r="C86" i="15" s="1"/>
  <c r="G86" i="15" s="1"/>
  <c r="C177" i="36"/>
  <c r="M17" i="31"/>
  <c r="F49" i="36"/>
  <c r="D85" i="24"/>
  <c r="C16" i="15" s="1"/>
  <c r="G16" i="15" s="1"/>
  <c r="H16" i="15" s="1"/>
  <c r="I16" i="15" s="1"/>
  <c r="M26" i="31"/>
  <c r="BW85" i="24"/>
  <c r="E341" i="36" s="1"/>
  <c r="BK85" i="24"/>
  <c r="C635" i="24" s="1"/>
  <c r="AL85" i="24"/>
  <c r="C50" i="15" s="1"/>
  <c r="G50" i="15" s="1"/>
  <c r="BL85" i="24"/>
  <c r="C76" i="15" s="1"/>
  <c r="G76" i="15" s="1"/>
  <c r="K85" i="24"/>
  <c r="C676" i="24" s="1"/>
  <c r="M61" i="31"/>
  <c r="G81" i="36"/>
  <c r="E81" i="36"/>
  <c r="G305" i="36"/>
  <c r="BR85" i="24"/>
  <c r="C626" i="24" s="1"/>
  <c r="E17" i="36"/>
  <c r="E85" i="24"/>
  <c r="C17" i="15" s="1"/>
  <c r="G17" i="15" s="1"/>
  <c r="H17" i="15" s="1"/>
  <c r="I17" i="15" s="1"/>
  <c r="H17" i="36"/>
  <c r="BT85" i="24"/>
  <c r="C84" i="15" s="1"/>
  <c r="G84" i="15" s="1"/>
  <c r="I305" i="36"/>
  <c r="BA85" i="24"/>
  <c r="D245" i="36" s="1"/>
  <c r="D241" i="36"/>
  <c r="CA85" i="24"/>
  <c r="I341" i="36" s="1"/>
  <c r="AV85" i="24"/>
  <c r="C60" i="15" s="1"/>
  <c r="M78" i="31"/>
  <c r="F209" i="36"/>
  <c r="BC85" i="24"/>
  <c r="C633" i="24" s="1"/>
  <c r="W85" i="24"/>
  <c r="I85" i="36" s="1"/>
  <c r="M22" i="31"/>
  <c r="F241" i="36"/>
  <c r="S85" i="24"/>
  <c r="C31" i="15" s="1"/>
  <c r="G31" i="15" s="1"/>
  <c r="M35" i="31"/>
  <c r="AJ85" i="24"/>
  <c r="C48" i="15" s="1"/>
  <c r="G48" i="15" s="1"/>
  <c r="H48" i="15" s="1"/>
  <c r="I48" i="15" s="1"/>
  <c r="AB85" i="24"/>
  <c r="C40" i="15" s="1"/>
  <c r="G40" i="15" s="1"/>
  <c r="AC85" i="24"/>
  <c r="C41" i="15" s="1"/>
  <c r="G41" i="15" s="1"/>
  <c r="H41" i="15" s="1"/>
  <c r="I41" i="15" s="1"/>
  <c r="F337" i="36"/>
  <c r="M68" i="31"/>
  <c r="H113" i="36"/>
  <c r="BQ85" i="24"/>
  <c r="C623" i="24" s="1"/>
  <c r="T85" i="24"/>
  <c r="C32" i="15" s="1"/>
  <c r="G32" i="15" s="1"/>
  <c r="F81" i="36"/>
  <c r="M51" i="31"/>
  <c r="AN85" i="24"/>
  <c r="M55" i="31"/>
  <c r="E177" i="36"/>
  <c r="BD85" i="24"/>
  <c r="G245" i="36" s="1"/>
  <c r="BX85" i="24"/>
  <c r="F341" i="36" s="1"/>
  <c r="E113" i="36"/>
  <c r="M25" i="31"/>
  <c r="M59" i="31"/>
  <c r="G113" i="36"/>
  <c r="BH85" i="24"/>
  <c r="M13" i="31"/>
  <c r="G49" i="36"/>
  <c r="M2" i="31"/>
  <c r="C241" i="36"/>
  <c r="I17" i="36"/>
  <c r="M8" i="31"/>
  <c r="D417" i="24"/>
  <c r="C138" i="8"/>
  <c r="C59" i="15"/>
  <c r="G59" i="15" s="1"/>
  <c r="E213" i="36"/>
  <c r="G17" i="36"/>
  <c r="M6" i="31"/>
  <c r="M5" i="31"/>
  <c r="F17" i="36"/>
  <c r="D305" i="36"/>
  <c r="M66" i="31"/>
  <c r="C305" i="36"/>
  <c r="BN85" i="24"/>
  <c r="M65" i="31"/>
  <c r="E209" i="36"/>
  <c r="M46" i="31"/>
  <c r="M64" i="31"/>
  <c r="I273" i="36"/>
  <c r="C712" i="24"/>
  <c r="M67" i="31"/>
  <c r="E305" i="36"/>
  <c r="CE52" i="24"/>
  <c r="D209" i="36"/>
  <c r="M45" i="31"/>
  <c r="M48" i="31"/>
  <c r="G209" i="36"/>
  <c r="I113" i="36"/>
  <c r="M29" i="31"/>
  <c r="BP85" i="24"/>
  <c r="E309" i="36" s="1"/>
  <c r="CE67" i="24"/>
  <c r="I369" i="36" s="1"/>
  <c r="H213" i="36"/>
  <c r="C62" i="15"/>
  <c r="I117" i="36"/>
  <c r="C42" i="15"/>
  <c r="C19" i="15"/>
  <c r="H19" i="15" s="1"/>
  <c r="I19" i="15" s="1"/>
  <c r="C672" i="24"/>
  <c r="I21" i="36"/>
  <c r="C21" i="15"/>
  <c r="G21" i="15" s="1"/>
  <c r="G213" i="36"/>
  <c r="C631" i="24"/>
  <c r="C245" i="36"/>
  <c r="C628" i="24"/>
  <c r="D309" i="36"/>
  <c r="C627" i="24"/>
  <c r="C679" i="24"/>
  <c r="C38" i="15"/>
  <c r="G38" i="15" s="1"/>
  <c r="C26" i="15"/>
  <c r="H26" i="15" s="1"/>
  <c r="I26" i="15" s="1"/>
  <c r="C58" i="15"/>
  <c r="G58" i="15" s="1"/>
  <c r="C77" i="15"/>
  <c r="G77" i="15" s="1"/>
  <c r="D213" i="36"/>
  <c r="E117" i="36"/>
  <c r="I277" i="36"/>
  <c r="C671" i="24"/>
  <c r="F21" i="36"/>
  <c r="C12" i="36"/>
  <c r="H2" i="31"/>
  <c r="C85" i="24"/>
  <c r="CE62" i="24"/>
  <c r="I364" i="36" s="1"/>
  <c r="C63" i="15" l="1"/>
  <c r="G63" i="15" s="1"/>
  <c r="H63" i="15" s="1"/>
  <c r="I63" i="15" s="1"/>
  <c r="I213" i="36"/>
  <c r="C696" i="24"/>
  <c r="C149" i="36"/>
  <c r="H53" i="36"/>
  <c r="C680" i="24"/>
  <c r="H181" i="36"/>
  <c r="C36" i="15"/>
  <c r="G36" i="15" s="1"/>
  <c r="H36" i="15" s="1"/>
  <c r="I36" i="15" s="1"/>
  <c r="C37" i="15"/>
  <c r="G37" i="15" s="1"/>
  <c r="H37" i="15" s="1"/>
  <c r="I37" i="15" s="1"/>
  <c r="D149" i="36"/>
  <c r="C697" i="24"/>
  <c r="E53" i="36"/>
  <c r="C56" i="15"/>
  <c r="G56" i="15" s="1"/>
  <c r="C709" i="24"/>
  <c r="C117" i="36"/>
  <c r="D117" i="36"/>
  <c r="C618" i="24"/>
  <c r="C71" i="15"/>
  <c r="G71" i="15" s="1"/>
  <c r="C45" i="15"/>
  <c r="G45" i="15" s="1"/>
  <c r="H45" i="15" s="1"/>
  <c r="I45" i="15" s="1"/>
  <c r="C698" i="24"/>
  <c r="H245" i="36"/>
  <c r="C704" i="24"/>
  <c r="C687" i="24"/>
  <c r="H85" i="36"/>
  <c r="C373" i="36"/>
  <c r="D373" i="36"/>
  <c r="G341" i="36"/>
  <c r="C53" i="36"/>
  <c r="C614" i="24"/>
  <c r="D615" i="24" s="1"/>
  <c r="D704" i="24" s="1"/>
  <c r="C46" i="15"/>
  <c r="G46" i="15" s="1"/>
  <c r="C699" i="24"/>
  <c r="C89" i="15"/>
  <c r="G89" i="15" s="1"/>
  <c r="C92" i="15"/>
  <c r="G92" i="15" s="1"/>
  <c r="C55" i="15"/>
  <c r="G55" i="15" s="1"/>
  <c r="C620" i="24"/>
  <c r="E21" i="36"/>
  <c r="C683" i="24"/>
  <c r="D85" i="36"/>
  <c r="C57" i="15"/>
  <c r="G57" i="15" s="1"/>
  <c r="C213" i="36"/>
  <c r="C341" i="36"/>
  <c r="C74" i="15"/>
  <c r="G74" i="15" s="1"/>
  <c r="C28" i="15"/>
  <c r="G28" i="15" s="1"/>
  <c r="H28" i="15" s="1"/>
  <c r="I28" i="15" s="1"/>
  <c r="C681" i="24"/>
  <c r="C24" i="15"/>
  <c r="G24" i="15" s="1"/>
  <c r="E277" i="36"/>
  <c r="C181" i="36"/>
  <c r="C703" i="24"/>
  <c r="C617" i="24"/>
  <c r="C670" i="24"/>
  <c r="C51" i="15"/>
  <c r="G51" i="15" s="1"/>
  <c r="C73" i="15"/>
  <c r="G73" i="15" s="1"/>
  <c r="H21" i="36"/>
  <c r="C673" i="24"/>
  <c r="C23" i="15"/>
  <c r="G23" i="15" s="1"/>
  <c r="C637" i="24"/>
  <c r="D53" i="36"/>
  <c r="C678" i="24"/>
  <c r="C22" i="15"/>
  <c r="G22" i="15" s="1"/>
  <c r="F53" i="36"/>
  <c r="I149" i="36"/>
  <c r="G149" i="36"/>
  <c r="H277" i="36"/>
  <c r="C47" i="15"/>
  <c r="G47" i="15" s="1"/>
  <c r="H47" i="15" s="1"/>
  <c r="I47" i="15" s="1"/>
  <c r="G85" i="36"/>
  <c r="C686" i="24"/>
  <c r="C702" i="24"/>
  <c r="C629" i="24"/>
  <c r="C90" i="15"/>
  <c r="G90" i="15" s="1"/>
  <c r="C70" i="15"/>
  <c r="G70" i="15" s="1"/>
  <c r="C53" i="15"/>
  <c r="G53" i="15" s="1"/>
  <c r="C85" i="15"/>
  <c r="G85" i="15" s="1"/>
  <c r="C706" i="24"/>
  <c r="D341" i="36"/>
  <c r="C39" i="15"/>
  <c r="G39" i="15" s="1"/>
  <c r="H39" i="15" s="1"/>
  <c r="I39" i="15" s="1"/>
  <c r="C643" i="24"/>
  <c r="C642" i="24"/>
  <c r="G181" i="36"/>
  <c r="C692" i="24"/>
  <c r="C639" i="24"/>
  <c r="C54" i="15"/>
  <c r="G54" i="15" s="1"/>
  <c r="H54" i="15" s="1"/>
  <c r="C646" i="24"/>
  <c r="C83" i="15"/>
  <c r="G83" i="15" s="1"/>
  <c r="C29" i="15"/>
  <c r="G29" i="15" s="1"/>
  <c r="H29" i="15" s="1"/>
  <c r="I29" i="15" s="1"/>
  <c r="C682" i="24"/>
  <c r="C640" i="24"/>
  <c r="D21" i="36"/>
  <c r="I309" i="36"/>
  <c r="C669" i="24"/>
  <c r="C66" i="15"/>
  <c r="G66" i="15" s="1"/>
  <c r="C632" i="24"/>
  <c r="C65" i="15"/>
  <c r="H65" i="15" s="1"/>
  <c r="I65" i="15" s="1"/>
  <c r="C87" i="15"/>
  <c r="G87" i="15" s="1"/>
  <c r="C630" i="24"/>
  <c r="G277" i="36"/>
  <c r="C75" i="15"/>
  <c r="G75" i="15" s="1"/>
  <c r="C82" i="15"/>
  <c r="G82" i="15" s="1"/>
  <c r="G309" i="36"/>
  <c r="C91" i="15"/>
  <c r="G91" i="15" s="1"/>
  <c r="C684" i="24"/>
  <c r="E85" i="36"/>
  <c r="C647" i="24"/>
  <c r="C713" i="24"/>
  <c r="F213" i="36"/>
  <c r="C693" i="24"/>
  <c r="C688" i="24"/>
  <c r="C35" i="15"/>
  <c r="G35" i="15" s="1"/>
  <c r="H35" i="15" s="1"/>
  <c r="I35" i="15" s="1"/>
  <c r="C67" i="15"/>
  <c r="G67" i="15" s="1"/>
  <c r="F245" i="36"/>
  <c r="H117" i="36"/>
  <c r="C694" i="24"/>
  <c r="G117" i="36"/>
  <c r="C701" i="24"/>
  <c r="H149" i="36"/>
  <c r="C685" i="24"/>
  <c r="F85" i="36"/>
  <c r="C624" i="24"/>
  <c r="F309" i="36"/>
  <c r="C68" i="15"/>
  <c r="G68" i="15" s="1"/>
  <c r="C81" i="15"/>
  <c r="G81" i="15" s="1"/>
  <c r="C88" i="15"/>
  <c r="G88" i="15" s="1"/>
  <c r="C644" i="24"/>
  <c r="C80" i="15"/>
  <c r="G80" i="15" s="1"/>
  <c r="C52" i="15"/>
  <c r="G52" i="15" s="1"/>
  <c r="C705" i="24"/>
  <c r="E181" i="36"/>
  <c r="D277" i="36"/>
  <c r="C636" i="24"/>
  <c r="C72" i="15"/>
  <c r="G72" i="15" s="1"/>
  <c r="C621" i="24"/>
  <c r="C168" i="8"/>
  <c r="D421" i="24"/>
  <c r="C309" i="36"/>
  <c r="C619" i="24"/>
  <c r="C78" i="15"/>
  <c r="G78" i="15" s="1"/>
  <c r="G42" i="15"/>
  <c r="H42" i="15" s="1"/>
  <c r="I42" i="15" s="1"/>
  <c r="G19" i="15"/>
  <c r="H38" i="15"/>
  <c r="G26" i="15"/>
  <c r="H34" i="15"/>
  <c r="I34" i="15" s="1"/>
  <c r="G33" i="15"/>
  <c r="H33" i="15" s="1"/>
  <c r="I33" i="15" s="1"/>
  <c r="CE85" i="24"/>
  <c r="C21" i="36"/>
  <c r="C668" i="24"/>
  <c r="C15" i="15"/>
  <c r="H56" i="15" l="1"/>
  <c r="I56" i="15" s="1"/>
  <c r="D620" i="24"/>
  <c r="D690" i="24"/>
  <c r="D710" i="24"/>
  <c r="H55" i="15"/>
  <c r="D623" i="24"/>
  <c r="D645" i="24"/>
  <c r="D630" i="24"/>
  <c r="D625" i="24"/>
  <c r="D647" i="24"/>
  <c r="D644" i="24"/>
  <c r="D681" i="24"/>
  <c r="D624" i="24"/>
  <c r="D677" i="24"/>
  <c r="D713" i="24"/>
  <c r="D631" i="24"/>
  <c r="D616" i="24"/>
  <c r="D633" i="24"/>
  <c r="D688" i="24"/>
  <c r="D668" i="24"/>
  <c r="D670" i="24"/>
  <c r="D674" i="24"/>
  <c r="D693" i="24"/>
  <c r="D672" i="24"/>
  <c r="D622" i="24"/>
  <c r="D682" i="24"/>
  <c r="D716" i="24"/>
  <c r="D626" i="24"/>
  <c r="D712" i="24"/>
  <c r="D703" i="24"/>
  <c r="D632" i="24"/>
  <c r="D636" i="24"/>
  <c r="D638" i="24"/>
  <c r="D646" i="24"/>
  <c r="D708" i="24"/>
  <c r="D675" i="24"/>
  <c r="D697" i="24"/>
  <c r="D683" i="24"/>
  <c r="D706" i="24"/>
  <c r="D617" i="24"/>
  <c r="D695" i="24"/>
  <c r="D709" i="24"/>
  <c r="D621" i="24"/>
  <c r="D639" i="24"/>
  <c r="D691" i="24"/>
  <c r="D692" i="24"/>
  <c r="D679" i="24"/>
  <c r="D701" i="24"/>
  <c r="D694" i="24"/>
  <c r="D627" i="24"/>
  <c r="D699" i="24"/>
  <c r="D641" i="24"/>
  <c r="D637" i="24"/>
  <c r="D687" i="24"/>
  <c r="D680" i="24"/>
  <c r="D702" i="24"/>
  <c r="D698" i="24"/>
  <c r="D705" i="24"/>
  <c r="D678" i="24"/>
  <c r="D643" i="24"/>
  <c r="D669" i="24"/>
  <c r="D684" i="24"/>
  <c r="D686" i="24"/>
  <c r="D634" i="24"/>
  <c r="D707" i="24"/>
  <c r="D689" i="24"/>
  <c r="D628" i="24"/>
  <c r="D635" i="24"/>
  <c r="D642" i="24"/>
  <c r="D676" i="24"/>
  <c r="D619" i="24"/>
  <c r="D673" i="24"/>
  <c r="D671" i="24"/>
  <c r="D685" i="24"/>
  <c r="D696" i="24"/>
  <c r="D618" i="24"/>
  <c r="D640" i="24"/>
  <c r="D629" i="24"/>
  <c r="D711" i="24"/>
  <c r="D700" i="24"/>
  <c r="G65" i="15"/>
  <c r="C648" i="24"/>
  <c r="M716" i="24" s="1"/>
  <c r="C172" i="8"/>
  <c r="D424" i="24"/>
  <c r="C177" i="8" s="1"/>
  <c r="G15" i="15"/>
  <c r="H15" i="15" s="1"/>
  <c r="I15" i="15" s="1"/>
  <c r="C715" i="24"/>
  <c r="C716" i="24"/>
  <c r="I373" i="36"/>
  <c r="E623" i="24" l="1"/>
  <c r="E716" i="24" s="1"/>
  <c r="D715" i="24"/>
  <c r="E612" i="24"/>
  <c r="E708" i="24" l="1"/>
  <c r="E696" i="24"/>
  <c r="E671" i="24"/>
  <c r="E702" i="24"/>
  <c r="E625" i="24"/>
  <c r="E709" i="24"/>
  <c r="E624" i="24"/>
  <c r="F624" i="24" s="1"/>
  <c r="F684" i="24" s="1"/>
  <c r="E698" i="24"/>
  <c r="E691" i="24"/>
  <c r="E694" i="24"/>
  <c r="E690" i="24"/>
  <c r="E705" i="24"/>
  <c r="E639" i="24"/>
  <c r="E670" i="24"/>
  <c r="E707" i="24"/>
  <c r="E631" i="24"/>
  <c r="E681" i="24"/>
  <c r="E640" i="24"/>
  <c r="E627" i="24"/>
  <c r="E633" i="24"/>
  <c r="E693" i="24"/>
  <c r="E711" i="24"/>
  <c r="E628" i="24"/>
  <c r="E692" i="24"/>
  <c r="E642" i="24"/>
  <c r="E646" i="24"/>
  <c r="E647" i="24"/>
  <c r="E706" i="24"/>
  <c r="E712" i="24"/>
  <c r="E704" i="24"/>
  <c r="E685" i="24"/>
  <c r="E686" i="24"/>
  <c r="E674" i="24"/>
  <c r="E636" i="24"/>
  <c r="E689" i="24"/>
  <c r="E675" i="24"/>
  <c r="E645" i="24"/>
  <c r="E699" i="24"/>
  <c r="E713" i="24"/>
  <c r="E684" i="24"/>
  <c r="E632" i="24"/>
  <c r="E635" i="24"/>
  <c r="E695" i="24"/>
  <c r="E669" i="24"/>
  <c r="E697" i="24"/>
  <c r="E700" i="24"/>
  <c r="E629" i="24"/>
  <c r="E703" i="24"/>
  <c r="E641" i="24"/>
  <c r="E677" i="24"/>
  <c r="E637" i="24"/>
  <c r="E710" i="24"/>
  <c r="E634" i="24"/>
  <c r="E682" i="24"/>
  <c r="E630" i="24"/>
  <c r="E678" i="24"/>
  <c r="E672" i="24"/>
  <c r="E644" i="24"/>
  <c r="E679" i="24"/>
  <c r="E638" i="24"/>
  <c r="E680" i="24"/>
  <c r="E626" i="24"/>
  <c r="E683" i="24"/>
  <c r="E668" i="24"/>
  <c r="E673" i="24"/>
  <c r="E687" i="24"/>
  <c r="E676" i="24"/>
  <c r="E701" i="24"/>
  <c r="E643" i="24"/>
  <c r="E688" i="24"/>
  <c r="F691" i="24"/>
  <c r="F638" i="24"/>
  <c r="F687" i="24"/>
  <c r="F693" i="24"/>
  <c r="F682" i="24"/>
  <c r="F695" i="24"/>
  <c r="F679" i="24"/>
  <c r="F641" i="24"/>
  <c r="F630" i="24"/>
  <c r="F635" i="24" l="1"/>
  <c r="F675" i="24"/>
  <c r="F627" i="24"/>
  <c r="F626" i="24"/>
  <c r="F671" i="24"/>
  <c r="F645" i="24"/>
  <c r="F706" i="24"/>
  <c r="F688" i="24"/>
  <c r="F705" i="24"/>
  <c r="F692" i="24"/>
  <c r="F711" i="24"/>
  <c r="F678" i="24"/>
  <c r="F701" i="24"/>
  <c r="F696" i="24"/>
  <c r="F632" i="24"/>
  <c r="F710" i="24"/>
  <c r="F690" i="24"/>
  <c r="F697" i="24"/>
  <c r="F646" i="24"/>
  <c r="F709" i="24"/>
  <c r="F708" i="24"/>
  <c r="F633" i="24"/>
  <c r="F642" i="24"/>
  <c r="F634" i="24"/>
  <c r="F629" i="24"/>
  <c r="F689" i="24"/>
  <c r="F713" i="24"/>
  <c r="F625" i="24"/>
  <c r="G625" i="24" s="1"/>
  <c r="F636" i="24"/>
  <c r="F694" i="24"/>
  <c r="F670" i="24"/>
  <c r="F683" i="24"/>
  <c r="F712" i="24"/>
  <c r="F702" i="24"/>
  <c r="F644" i="24"/>
  <c r="F703" i="24"/>
  <c r="F704" i="24"/>
  <c r="F637" i="24"/>
  <c r="F669" i="24"/>
  <c r="F685" i="24"/>
  <c r="F673" i="24"/>
  <c r="F716" i="24"/>
  <c r="F707" i="24"/>
  <c r="F674" i="24"/>
  <c r="F681" i="24"/>
  <c r="F639" i="24"/>
  <c r="F686" i="24"/>
  <c r="F699" i="24"/>
  <c r="F672" i="24"/>
  <c r="F640" i="24"/>
  <c r="F676" i="24"/>
  <c r="F680" i="24"/>
  <c r="F677" i="24"/>
  <c r="F628" i="24"/>
  <c r="F668" i="24"/>
  <c r="F643" i="24"/>
  <c r="F700" i="24"/>
  <c r="F647" i="24"/>
  <c r="F698" i="24"/>
  <c r="F631" i="24"/>
  <c r="E715" i="24"/>
  <c r="F715" i="24" l="1"/>
  <c r="G704" i="24"/>
  <c r="G677" i="24"/>
  <c r="G634" i="24"/>
  <c r="G639" i="24"/>
  <c r="G709" i="24"/>
  <c r="G700" i="24"/>
  <c r="G711" i="24"/>
  <c r="G633" i="24"/>
  <c r="G684" i="24"/>
  <c r="G712" i="24"/>
  <c r="G707" i="24"/>
  <c r="G670" i="24"/>
  <c r="G678" i="24"/>
  <c r="G697" i="24"/>
  <c r="G632" i="24"/>
  <c r="G685" i="24"/>
  <c r="G694" i="24"/>
  <c r="G674" i="24"/>
  <c r="G691" i="24"/>
  <c r="G642" i="24"/>
  <c r="G699" i="24"/>
  <c r="G716" i="24"/>
  <c r="G701" i="24"/>
  <c r="G680" i="24"/>
  <c r="G646" i="24"/>
  <c r="G638" i="24"/>
  <c r="G675" i="24"/>
  <c r="G671" i="24"/>
  <c r="G626" i="24"/>
  <c r="G641" i="24"/>
  <c r="G669" i="24"/>
  <c r="G706" i="24"/>
  <c r="G713" i="24"/>
  <c r="G689" i="24"/>
  <c r="G703" i="24"/>
  <c r="G692" i="24"/>
  <c r="G636" i="24"/>
  <c r="G635" i="24"/>
  <c r="G647" i="24"/>
  <c r="G683" i="24"/>
  <c r="G690" i="24"/>
  <c r="G644" i="24"/>
  <c r="G643" i="24"/>
  <c r="G640" i="24"/>
  <c r="G673" i="24"/>
  <c r="G679" i="24"/>
  <c r="G681" i="24"/>
  <c r="G668" i="24"/>
  <c r="G682" i="24"/>
  <c r="G686" i="24"/>
  <c r="G693" i="24"/>
  <c r="G645" i="24"/>
  <c r="G708" i="24"/>
  <c r="G702" i="24"/>
  <c r="G672" i="24"/>
  <c r="G695" i="24"/>
  <c r="G705" i="24"/>
  <c r="G637" i="24"/>
  <c r="G630" i="24"/>
  <c r="G687" i="24"/>
  <c r="G629" i="24"/>
  <c r="G631" i="24"/>
  <c r="G628" i="24"/>
  <c r="G627" i="24"/>
  <c r="G676" i="24"/>
  <c r="G710" i="24"/>
  <c r="G688" i="24"/>
  <c r="G696" i="24"/>
  <c r="G698" i="24"/>
  <c r="G715" i="24" l="1"/>
  <c r="H628" i="24"/>
  <c r="H708" i="24" l="1"/>
  <c r="H631" i="24"/>
  <c r="H640" i="24"/>
  <c r="H705" i="24"/>
  <c r="H668" i="24"/>
  <c r="H685" i="24"/>
  <c r="H696" i="24"/>
  <c r="H681" i="24"/>
  <c r="H704" i="24"/>
  <c r="H676" i="24"/>
  <c r="H695" i="24"/>
  <c r="H697" i="24"/>
  <c r="H673" i="24"/>
  <c r="H699" i="24"/>
  <c r="H639" i="24"/>
  <c r="H635" i="24"/>
  <c r="H636" i="24"/>
  <c r="H634" i="24"/>
  <c r="H679" i="24"/>
  <c r="H642" i="24"/>
  <c r="H713" i="24"/>
  <c r="H701" i="24"/>
  <c r="H632" i="24"/>
  <c r="H647" i="24"/>
  <c r="H684" i="24"/>
  <c r="H675" i="24"/>
  <c r="H646" i="24"/>
  <c r="H692" i="24"/>
  <c r="H671" i="24"/>
  <c r="H687" i="24"/>
  <c r="H638" i="24"/>
  <c r="H694" i="24"/>
  <c r="H637" i="24"/>
  <c r="H682" i="24"/>
  <c r="H630" i="24"/>
  <c r="H700" i="24"/>
  <c r="H706" i="24"/>
  <c r="H677" i="24"/>
  <c r="H693" i="24"/>
  <c r="H698" i="24"/>
  <c r="H644" i="24"/>
  <c r="H633" i="24"/>
  <c r="H707" i="24"/>
  <c r="H711" i="24"/>
  <c r="H641" i="24"/>
  <c r="H629" i="24"/>
  <c r="H669" i="24"/>
  <c r="H678" i="24"/>
  <c r="H703" i="24"/>
  <c r="H670" i="24"/>
  <c r="H645" i="24"/>
  <c r="H680" i="24"/>
  <c r="H674" i="24"/>
  <c r="H712" i="24"/>
  <c r="H672" i="24"/>
  <c r="H710" i="24"/>
  <c r="H688" i="24"/>
  <c r="H689" i="24"/>
  <c r="H709" i="24"/>
  <c r="H702" i="24"/>
  <c r="H643" i="24"/>
  <c r="H683" i="24"/>
  <c r="H690" i="24"/>
  <c r="H691" i="24"/>
  <c r="H716" i="24"/>
  <c r="H686" i="24"/>
  <c r="H715" i="24" l="1"/>
  <c r="I629" i="24"/>
  <c r="I641" i="24" l="1"/>
  <c r="I688" i="24"/>
  <c r="I716" i="24"/>
  <c r="I643" i="24"/>
  <c r="I703" i="24"/>
  <c r="I668" i="24"/>
  <c r="I633" i="24"/>
  <c r="I683" i="24"/>
  <c r="I675" i="24"/>
  <c r="I672" i="24"/>
  <c r="I680" i="24"/>
  <c r="I690" i="24"/>
  <c r="I709" i="24"/>
  <c r="I708" i="24"/>
  <c r="I637" i="24"/>
  <c r="I630" i="24"/>
  <c r="I635" i="24"/>
  <c r="I706" i="24"/>
  <c r="I645" i="24"/>
  <c r="I639" i="24"/>
  <c r="I679" i="24"/>
  <c r="I705" i="24"/>
  <c r="I684" i="24"/>
  <c r="I691" i="24"/>
  <c r="I677" i="24"/>
  <c r="I698" i="24"/>
  <c r="I671" i="24"/>
  <c r="I644" i="24"/>
  <c r="I638" i="24"/>
  <c r="I707" i="24"/>
  <c r="I699" i="24"/>
  <c r="I710" i="24"/>
  <c r="I632" i="24"/>
  <c r="I711" i="24"/>
  <c r="I692" i="24"/>
  <c r="I631" i="24"/>
  <c r="I681" i="24"/>
  <c r="I678" i="24"/>
  <c r="I676" i="24"/>
  <c r="I687" i="24"/>
  <c r="I636" i="24"/>
  <c r="I704" i="24"/>
  <c r="I697" i="24"/>
  <c r="I673" i="24"/>
  <c r="I696" i="24"/>
  <c r="I670" i="24"/>
  <c r="I686" i="24"/>
  <c r="I694" i="24"/>
  <c r="I646" i="24"/>
  <c r="I695" i="24"/>
  <c r="I701" i="24"/>
  <c r="I634" i="24"/>
  <c r="I669" i="24"/>
  <c r="I689" i="24"/>
  <c r="I713" i="24"/>
  <c r="I693" i="24"/>
  <c r="I642" i="24"/>
  <c r="I682" i="24"/>
  <c r="I702" i="24"/>
  <c r="I700" i="24"/>
  <c r="I712" i="24"/>
  <c r="I674" i="24"/>
  <c r="I640" i="24"/>
  <c r="I647" i="24"/>
  <c r="I685" i="24"/>
  <c r="I715" i="24" l="1"/>
  <c r="J630" i="24"/>
  <c r="J709" i="24" l="1"/>
  <c r="J635" i="24"/>
  <c r="J679" i="24"/>
  <c r="J683" i="24"/>
  <c r="J636" i="24"/>
  <c r="J643" i="24"/>
  <c r="J694" i="24"/>
  <c r="J673" i="24"/>
  <c r="J701" i="24"/>
  <c r="J696" i="24"/>
  <c r="J698" i="24"/>
  <c r="J668" i="24"/>
  <c r="J675" i="24"/>
  <c r="J678" i="24"/>
  <c r="J716" i="24"/>
  <c r="J687" i="24"/>
  <c r="J684" i="24"/>
  <c r="J647" i="24"/>
  <c r="J670" i="24"/>
  <c r="J676" i="24"/>
  <c r="J685" i="24"/>
  <c r="J691" i="24"/>
  <c r="J633" i="24"/>
  <c r="J707" i="24"/>
  <c r="J632" i="24"/>
  <c r="J672" i="24"/>
  <c r="J669" i="24"/>
  <c r="J645" i="24"/>
  <c r="J682" i="24"/>
  <c r="J712" i="24"/>
  <c r="J677" i="24"/>
  <c r="J699" i="24"/>
  <c r="J674" i="24"/>
  <c r="J671" i="24"/>
  <c r="J689" i="24"/>
  <c r="J702" i="24"/>
  <c r="J708" i="24"/>
  <c r="J634" i="24"/>
  <c r="J638" i="24"/>
  <c r="J681" i="24"/>
  <c r="J693" i="24"/>
  <c r="J646" i="24"/>
  <c r="J703" i="24"/>
  <c r="J706" i="24"/>
  <c r="J713" i="24"/>
  <c r="J704" i="24"/>
  <c r="J641" i="24"/>
  <c r="J631" i="24"/>
  <c r="J637" i="24"/>
  <c r="J711" i="24"/>
  <c r="J680" i="24"/>
  <c r="J705" i="24"/>
  <c r="J639" i="24"/>
  <c r="J700" i="24"/>
  <c r="J695" i="24"/>
  <c r="J710" i="24"/>
  <c r="J640" i="24"/>
  <c r="J690" i="24"/>
  <c r="J697" i="24"/>
  <c r="J692" i="24"/>
  <c r="J644" i="24"/>
  <c r="J688" i="24"/>
  <c r="J642" i="24"/>
  <c r="J686" i="24"/>
  <c r="L647" i="24" l="1"/>
  <c r="L672" i="24" s="1"/>
  <c r="J715" i="24"/>
  <c r="K644" i="24"/>
  <c r="L689" i="24" l="1"/>
  <c r="L712" i="24"/>
  <c r="L716" i="24"/>
  <c r="L700" i="24"/>
  <c r="L710" i="24"/>
  <c r="L684" i="24"/>
  <c r="L713" i="24"/>
  <c r="L676" i="24"/>
  <c r="L670" i="24"/>
  <c r="L675" i="24"/>
  <c r="L685" i="24"/>
  <c r="L708" i="24"/>
  <c r="L711" i="24"/>
  <c r="L673" i="24"/>
  <c r="L677" i="24"/>
  <c r="L690" i="24"/>
  <c r="L693" i="24"/>
  <c r="L705" i="24"/>
  <c r="L698" i="24"/>
  <c r="L702" i="24"/>
  <c r="L681" i="24"/>
  <c r="L669" i="24"/>
  <c r="L696" i="24"/>
  <c r="L706" i="24"/>
  <c r="L668" i="24"/>
  <c r="L697" i="24"/>
  <c r="L682" i="24"/>
  <c r="L692" i="24"/>
  <c r="L686" i="24"/>
  <c r="L694" i="24"/>
  <c r="L679" i="24"/>
  <c r="L671" i="24"/>
  <c r="M671" i="24" s="1"/>
  <c r="F23" i="36" s="1"/>
  <c r="L687" i="24"/>
  <c r="L691" i="24"/>
  <c r="L688" i="24"/>
  <c r="M688" i="24" s="1"/>
  <c r="I87" i="36" s="1"/>
  <c r="L699" i="24"/>
  <c r="L678" i="24"/>
  <c r="L683" i="24"/>
  <c r="L707" i="24"/>
  <c r="L703" i="24"/>
  <c r="L680" i="24"/>
  <c r="L709" i="24"/>
  <c r="L674" i="24"/>
  <c r="L701" i="24"/>
  <c r="L704" i="24"/>
  <c r="L695" i="24"/>
  <c r="K696" i="24"/>
  <c r="K694" i="24"/>
  <c r="K675" i="24"/>
  <c r="K672" i="24"/>
  <c r="M672" i="24" s="1"/>
  <c r="G23" i="36" s="1"/>
  <c r="K691" i="24"/>
  <c r="K699" i="24"/>
  <c r="K676" i="24"/>
  <c r="K692" i="24"/>
  <c r="M692" i="24" s="1"/>
  <c r="K697" i="24"/>
  <c r="M697" i="24" s="1"/>
  <c r="D151" i="36" s="1"/>
  <c r="K695" i="24"/>
  <c r="M695" i="24" s="1"/>
  <c r="I119" i="36" s="1"/>
  <c r="K706" i="24"/>
  <c r="M706" i="24" s="1"/>
  <c r="F183" i="36" s="1"/>
  <c r="K681" i="24"/>
  <c r="K677" i="24"/>
  <c r="K704" i="24"/>
  <c r="M704" i="24" s="1"/>
  <c r="D183" i="36" s="1"/>
  <c r="K705" i="24"/>
  <c r="K679" i="24"/>
  <c r="K709" i="24"/>
  <c r="K673" i="24"/>
  <c r="K668" i="24"/>
  <c r="K688" i="24"/>
  <c r="K716" i="24"/>
  <c r="K708" i="24"/>
  <c r="K693" i="24"/>
  <c r="K686" i="24"/>
  <c r="K689" i="24"/>
  <c r="K680" i="24"/>
  <c r="K685" i="24"/>
  <c r="K700" i="24"/>
  <c r="M700" i="24" s="1"/>
  <c r="G151" i="36" s="1"/>
  <c r="K702" i="24"/>
  <c r="K703" i="24"/>
  <c r="K678" i="24"/>
  <c r="K669" i="24"/>
  <c r="K683" i="24"/>
  <c r="K674" i="24"/>
  <c r="K713" i="24"/>
  <c r="K707" i="24"/>
  <c r="K684" i="24"/>
  <c r="K711" i="24"/>
  <c r="K712" i="24"/>
  <c r="K710" i="24"/>
  <c r="K671" i="24"/>
  <c r="K698" i="24"/>
  <c r="K701" i="24"/>
  <c r="K670" i="24"/>
  <c r="K690" i="24"/>
  <c r="K682" i="24"/>
  <c r="M682" i="24" s="1"/>
  <c r="C87" i="36" s="1"/>
  <c r="K687" i="24"/>
  <c r="M708" i="24" l="1"/>
  <c r="H183" i="36" s="1"/>
  <c r="M674" i="24"/>
  <c r="I23" i="36" s="1"/>
  <c r="M701" i="24"/>
  <c r="H151" i="36" s="1"/>
  <c r="M696" i="24"/>
  <c r="C151" i="36" s="1"/>
  <c r="L715" i="24"/>
  <c r="M676" i="24"/>
  <c r="D55" i="36" s="1"/>
  <c r="M694" i="24"/>
  <c r="H119" i="36" s="1"/>
  <c r="M681" i="24"/>
  <c r="I55" i="36" s="1"/>
  <c r="M668" i="24"/>
  <c r="C23" i="36" s="1"/>
  <c r="M670" i="24"/>
  <c r="E23" i="36" s="1"/>
  <c r="M686" i="24"/>
  <c r="G87" i="36" s="1"/>
  <c r="M685" i="24"/>
  <c r="F87" i="36" s="1"/>
  <c r="M677" i="24"/>
  <c r="M678" i="24"/>
  <c r="M687" i="24"/>
  <c r="H87" i="36" s="1"/>
  <c r="M710" i="24"/>
  <c r="C215" i="36" s="1"/>
  <c r="M683" i="24"/>
  <c r="D87" i="36" s="1"/>
  <c r="M691" i="24"/>
  <c r="E119" i="36" s="1"/>
  <c r="M693" i="24"/>
  <c r="G55" i="36" s="1"/>
  <c r="M711" i="24"/>
  <c r="D215" i="36" s="1"/>
  <c r="M684" i="24"/>
  <c r="E87" i="36" s="1"/>
  <c r="M707" i="24"/>
  <c r="G183" i="36" s="1"/>
  <c r="M679" i="24"/>
  <c r="M675" i="24"/>
  <c r="C55" i="36" s="1"/>
  <c r="M713" i="24"/>
  <c r="F215" i="36" s="1"/>
  <c r="M705" i="24"/>
  <c r="E183" i="36" s="1"/>
  <c r="M689" i="24"/>
  <c r="C119" i="36" s="1"/>
  <c r="M669" i="24"/>
  <c r="D23" i="36" s="1"/>
  <c r="M680" i="24"/>
  <c r="H55" i="36" s="1"/>
  <c r="M699" i="24"/>
  <c r="F151" i="36" s="1"/>
  <c r="M690" i="24"/>
  <c r="D119" i="36" s="1"/>
  <c r="M698" i="24"/>
  <c r="E151" i="36" s="1"/>
  <c r="M703" i="24"/>
  <c r="C183" i="36" s="1"/>
  <c r="M702" i="24"/>
  <c r="I151" i="36" s="1"/>
  <c r="M712" i="24"/>
  <c r="E215" i="36" s="1"/>
  <c r="M673" i="24"/>
  <c r="H23" i="36" s="1"/>
  <c r="M709" i="24"/>
  <c r="I183" i="36" s="1"/>
  <c r="F119" i="36"/>
  <c r="F55" i="36"/>
  <c r="K715" i="24"/>
  <c r="M715" i="24" l="1"/>
  <c r="E55" i="36"/>
  <c r="G119" i="36"/>
</calcChain>
</file>

<file path=xl/sharedStrings.xml><?xml version="1.0" encoding="utf-8"?>
<sst xmlns="http://schemas.openxmlformats.org/spreadsheetml/2006/main" count="4843" uniqueCount="1387">
  <si>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</si>
  <si>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</si>
  <si>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</si>
  <si>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</si>
  <si>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</si>
  <si>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</si>
  <si>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</si>
  <si>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</si>
  <si>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</si>
  <si>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</si>
  <si>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</si>
  <si>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</si>
  <si>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</si>
  <si>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</si>
  <si>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</si>
  <si>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</si>
  <si>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</si>
  <si>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</si>
  <si>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</si>
  <si>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</si>
  <si>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</si>
  <si>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</si>
  <si>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</si>
  <si>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</si>
  <si>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</si>
  <si>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</si>
  <si>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</si>
  <si>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</si>
  <si>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</si>
  <si>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</si>
  <si>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</si>
  <si>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</si>
  <si>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</si>
  <si>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</si>
  <si>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</si>
  <si>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</si>
  <si>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</si>
  <si>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</si>
  <si>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</si>
  <si>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</si>
  <si>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</si>
  <si>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</si>
  <si>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</si>
  <si>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</si>
  <si>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</si>
  <si>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</si>
  <si>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</si>
  <si>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</si>
  <si>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</si>
  <si>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</si>
  <si>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</si>
  <si>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</si>
  <si>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</si>
  <si>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</si>
  <si>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</si>
  <si>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</si>
  <si>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</si>
  <si>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</si>
  <si>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</si>
  <si>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</si>
  <si>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</si>
  <si>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</si>
  <si>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</si>
  <si>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</si>
  <si>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</si>
  <si>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</si>
  <si>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</si>
  <si>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</si>
  <si>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</si>
  <si>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</si>
  <si>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</si>
  <si>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</si>
  <si>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</si>
  <si>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</si>
  <si>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</si>
  <si>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</si>
  <si>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</si>
  <si>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</si>
  <si>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</si>
  <si>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</si>
  <si>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</si>
  <si>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</si>
  <si>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</si>
  <si>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</si>
  <si>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</si>
  <si>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</si>
  <si>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</si>
  <si>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</si>
  <si>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</si>
  <si>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</si>
  <si>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</si>
  <si>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</si>
  <si>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</si>
  <si>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</si>
  <si>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</si>
  <si>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</si>
  <si>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</si>
  <si>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</si>
  <si>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</si>
  <si>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</si>
  <si>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</si>
  <si>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</si>
  <si>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</si>
  <si>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</si>
  <si>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</si>
  <si>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</si>
  <si>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</si>
  <si>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</si>
  <si>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</si>
  <si>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</si>
  <si>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</si>
  <si>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</si>
  <si>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</si>
  <si>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</si>
  <si>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</si>
  <si>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</si>
  <si>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</si>
  <si>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</si>
  <si>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</si>
  <si>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</si>
  <si>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</si>
  <si>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</si>
  <si>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</si>
  <si>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</si>
  <si>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</si>
  <si>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</si>
  <si>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</si>
  <si>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</si>
  <si>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</si>
  <si>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</si>
  <si>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</si>
  <si>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</si>
  <si>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</si>
  <si>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</si>
  <si>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</si>
  <si>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</si>
  <si>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</si>
  <si>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</si>
  <si>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</si>
  <si>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</si>
  <si>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</si>
  <si>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</si>
  <si>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</si>
  <si>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</si>
  <si>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</si>
  <si>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</si>
  <si>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</si>
  <si>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</si>
  <si>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</si>
  <si>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</si>
  <si>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</si>
  <si>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</si>
  <si>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</si>
  <si>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</si>
  <si>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</si>
  <si>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</si>
  <si>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</si>
  <si>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</si>
  <si>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</si>
  <si>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</si>
  <si>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</si>
  <si>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</si>
  <si>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</si>
  <si>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</si>
  <si>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</si>
  <si>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</si>
  <si>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</si>
  <si>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</si>
  <si>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</si>
  <si>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</si>
  <si>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</si>
  <si>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</si>
  <si>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</si>
  <si>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</si>
  <si>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</si>
  <si>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</si>
  <si>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</si>
  <si>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</si>
  <si>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</si>
  <si>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</si>
  <si>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</si>
  <si>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</si>
  <si>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</si>
  <si>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</si>
  <si>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</si>
  <si>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</si>
  <si>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</si>
  <si>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</si>
  <si>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</si>
  <si>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</si>
  <si>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</si>
  <si>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</si>
  <si>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</si>
  <si>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</si>
  <si>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</si>
  <si>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</si>
  <si>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</si>
  <si>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</si>
  <si>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</si>
  <si>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</si>
  <si>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</si>
  <si>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</si>
  <si>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</si>
  <si>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</si>
  <si>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</si>
  <si>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</si>
  <si>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</si>
  <si>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</si>
  <si>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</si>
  <si>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</si>
  <si>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</si>
  <si>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</si>
  <si>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</si>
  <si>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</si>
  <si>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</si>
  <si>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</si>
  <si>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</si>
  <si>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</si>
  <si>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</si>
  <si>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</si>
  <si>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</si>
  <si>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</si>
  <si>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</si>
  <si>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</si>
  <si>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</si>
  <si>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</si>
  <si>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</si>
  <si>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</si>
  <si>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</si>
  <si>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</si>
  <si>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</si>
  <si>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</si>
  <si>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</si>
  <si>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</si>
  <si>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</si>
  <si>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</si>
  <si>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</si>
  <si>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</si>
  <si>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</si>
  <si>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</si>
  <si>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</si>
  <si>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</si>
  <si>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</si>
  <si>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</si>
  <si>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</si>
  <si>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</si>
  <si>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</si>
  <si>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</si>
  <si>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</si>
  <si>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</si>
  <si>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</si>
  <si>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</si>
  <si>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</si>
  <si>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</si>
  <si>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</si>
  <si>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</si>
  <si>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</si>
  <si>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</si>
  <si>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</si>
  <si>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</si>
  <si>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</si>
  <si>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</si>
  <si>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</si>
  <si>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</si>
  <si>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</si>
  <si>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</si>
  <si>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</si>
  <si>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</si>
  <si>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</si>
  <si>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</si>
  <si>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</si>
  <si>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</si>
  <si>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</si>
  <si>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</si>
  <si>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</si>
  <si>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</si>
  <si>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</si>
  <si>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</si>
  <si>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</si>
  <si>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</si>
  <si>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</si>
  <si>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</si>
  <si>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</si>
  <si>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</si>
  <si>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</si>
  <si>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</si>
  <si>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</si>
  <si>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</si>
  <si>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</si>
  <si>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</si>
  <si>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</si>
  <si>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</si>
  <si>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</si>
  <si>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</si>
  <si>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</si>
  <si>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</si>
  <si>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</si>
  <si>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6/30/2023</t>
  </si>
  <si>
    <t>License Number</t>
  </si>
  <si>
    <t>:</t>
  </si>
  <si>
    <t>145</t>
  </si>
  <si>
    <t>Hospital Name</t>
  </si>
  <si>
    <t>PeaceHealth St Joseph Medical Center</t>
  </si>
  <si>
    <t>Mailing Address</t>
  </si>
  <si>
    <t>2901 Squalicum Parkway</t>
  </si>
  <si>
    <t>City</t>
  </si>
  <si>
    <t>Bellingham</t>
  </si>
  <si>
    <t>State</t>
  </si>
  <si>
    <t>WA</t>
  </si>
  <si>
    <t>Zip</t>
  </si>
  <si>
    <t>98225</t>
  </si>
  <si>
    <t>County</t>
  </si>
  <si>
    <t>Whatcom</t>
  </si>
  <si>
    <t>Chief Executive Officer</t>
  </si>
  <si>
    <t>Charles Prosper</t>
  </si>
  <si>
    <t>Chief Financial Officer</t>
  </si>
  <si>
    <t>Krista Touros</t>
  </si>
  <si>
    <t>Chair of Governing Board</t>
  </si>
  <si>
    <t>N/A</t>
  </si>
  <si>
    <t>Telephone Number</t>
  </si>
  <si>
    <t>360-734-5400</t>
  </si>
  <si>
    <t>Facsimile Number</t>
  </si>
  <si>
    <t>360-715-6406</t>
  </si>
  <si>
    <t>Name of Submitter</t>
  </si>
  <si>
    <t>Nichole McGeathey</t>
  </si>
  <si>
    <t>Email of Submitter</t>
  </si>
  <si>
    <t>NMcgeathey@peacehealth.org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</si>
  <si>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</si>
  <si>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</si>
  <si>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</si>
  <si>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</si>
  <si>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</si>
  <si>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</si>
  <si>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</si>
  <si>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</si>
  <si>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</si>
  <si>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</si>
  <si>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</si>
  <si>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</si>
  <si>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</si>
  <si>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</si>
  <si>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</si>
  <si>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</si>
  <si>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</si>
  <si>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</si>
  <si>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</si>
  <si>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</si>
  <si>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</si>
  <si>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</si>
  <si>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</si>
  <si>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</si>
  <si>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</si>
  <si>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</si>
  <si>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</si>
  <si>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</si>
  <si>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</si>
  <si>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</si>
  <si>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</si>
  <si>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</si>
  <si>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</si>
  <si>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</si>
  <si>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</si>
  <si>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</si>
  <si>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</si>
  <si>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</si>
  <si>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</si>
  <si>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</si>
  <si>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</si>
  <si>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</si>
  <si>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</si>
  <si>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</si>
  <si>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</si>
  <si>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</si>
  <si>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</si>
  <si>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</si>
  <si>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</si>
  <si>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</si>
  <si>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</si>
  <si>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</si>
  <si>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</si>
  <si>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</si>
  <si>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</si>
  <si>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</si>
  <si>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</si>
  <si>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</si>
  <si>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</si>
  <si>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</si>
  <si>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</si>
  <si>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</si>
  <si>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</si>
  <si>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</si>
  <si>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</si>
  <si>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</si>
  <si>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</si>
  <si>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</si>
  <si>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</si>
  <si>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</si>
  <si>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</si>
  <si>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</si>
  <si>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</si>
  <si>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</si>
  <si>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</si>
  <si>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</si>
  <si>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</si>
  <si>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</si>
  <si>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</si>
  <si>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</si>
  <si>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</si>
  <si>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</si>
  <si>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</si>
  <si>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</si>
  <si>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</si>
  <si>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</si>
  <si>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</si>
  <si>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</si>
  <si>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</si>
  <si>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</si>
  <si>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</si>
  <si>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</si>
  <si>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</si>
  <si>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</si>
  <si>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</si>
  <si>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</si>
  <si>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</si>
  <si>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</si>
  <si>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</si>
  <si>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</si>
  <si>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</si>
  <si>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</si>
  <si>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</si>
  <si>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</si>
  <si>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</si>
  <si>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</si>
  <si>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</si>
  <si>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</si>
  <si>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</si>
  <si>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</si>
  <si>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</si>
  <si>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</si>
  <si>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</si>
  <si>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</si>
  <si>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</si>
  <si>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</si>
  <si>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</si>
  <si>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</si>
  <si>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</si>
  <si>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</si>
  <si>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</si>
  <si>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</si>
  <si>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</si>
  <si>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</si>
  <si>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</si>
  <si>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</si>
  <si>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</si>
  <si>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</si>
  <si>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</si>
  <si>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</si>
  <si>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</si>
  <si>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</si>
  <si>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</si>
  <si>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</si>
  <si>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</si>
  <si>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</si>
  <si>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</si>
  <si>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</si>
  <si>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</si>
  <si>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</si>
  <si>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</si>
  <si>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</si>
  <si>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</si>
  <si>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</si>
  <si>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</si>
  <si>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</si>
  <si>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</si>
  <si>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</si>
  <si>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</si>
  <si>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</si>
  <si>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</si>
  <si>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</si>
  <si>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</si>
  <si>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</si>
  <si>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</si>
  <si>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</si>
  <si>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</si>
  <si>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</si>
  <si>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</si>
  <si>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</si>
  <si>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</si>
  <si>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</si>
  <si>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</si>
  <si>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</si>
  <si>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</si>
  <si>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</si>
  <si>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</si>
  <si>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</si>
  <si>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</si>
  <si>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</si>
  <si>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</si>
  <si>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</si>
  <si>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</si>
  <si>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</si>
  <si>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</si>
  <si>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</si>
  <si>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</si>
  <si>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</si>
  <si>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</si>
  <si>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</si>
  <si>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</si>
  <si>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</si>
  <si>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</si>
  <si>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</si>
  <si>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</si>
  <si>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</si>
  <si>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</si>
  <si>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</si>
  <si>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</si>
  <si>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</si>
  <si>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</si>
  <si>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</si>
  <si>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</si>
  <si>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</si>
  <si>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</si>
  <si>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</si>
  <si>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</si>
  <si>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</si>
  <si>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</si>
  <si>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</si>
  <si>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</si>
  <si>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</si>
  <si>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</si>
  <si>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</si>
  <si>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</si>
  <si>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</si>
  <si>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</si>
  <si>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</si>
  <si>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</si>
  <si>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</si>
  <si>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</si>
  <si>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</si>
  <si>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</si>
  <si>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</si>
  <si>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</si>
  <si>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</si>
  <si>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</si>
  <si>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</si>
  <si>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</si>
  <si>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</si>
  <si>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</si>
  <si>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</si>
  <si>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</si>
  <si>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</si>
  <si>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</si>
  <si>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</si>
  <si>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</si>
  <si>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</si>
  <si>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</si>
  <si>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</si>
  <si>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</si>
  <si>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</si>
  <si>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</si>
  <si>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</si>
  <si>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</si>
  <si>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</si>
  <si>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</si>
  <si>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</si>
  <si>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</si>
  <si>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</si>
  <si>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</si>
  <si>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</si>
  <si>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</si>
  <si>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</si>
  <si>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</si>
  <si>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</si>
  <si>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</si>
  <si>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</si>
  <si>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</si>
  <si>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</si>
  <si>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</si>
  <si>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</si>
  <si>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</si>
  <si>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</si>
  <si>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</si>
  <si>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</si>
  <si>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</si>
  <si>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</si>
  <si>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</si>
  <si>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</si>
  <si>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</si>
  <si>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</si>
  <si>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</si>
  <si>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</si>
  <si>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</si>
  <si>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</si>
  <si>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</si>
  <si>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</si>
  <si>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</si>
  <si>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</si>
  <si>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</si>
  <si>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</si>
  <si>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</si>
  <si>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</si>
  <si>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</si>
  <si>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</si>
  <si>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</si>
  <si>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</si>
  <si>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</si>
  <si>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</si>
  <si>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</si>
  <si>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</si>
  <si>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</si>
  <si>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</si>
  <si>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</si>
  <si>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</si>
  <si>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</si>
  <si>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</si>
  <si>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</si>
  <si>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</si>
  <si>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</si>
  <si>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</si>
  <si>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</si>
  <si>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</si>
  <si>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</si>
  <si>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</si>
  <si>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</si>
  <si>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</si>
  <si>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</si>
  <si>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</si>
  <si>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</si>
  <si>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</si>
  <si>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</si>
  <si>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</si>
  <si>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</si>
  <si>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</si>
  <si>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</si>
  <si>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</si>
  <si>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</si>
  <si>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</si>
  <si>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</si>
  <si>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</si>
  <si>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</si>
  <si>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</si>
  <si>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</si>
  <si>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</si>
  <si>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</si>
  <si>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</si>
  <si>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</si>
  <si>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</si>
  <si>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</si>
  <si>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</si>
  <si>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</si>
  <si>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</si>
  <si>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</si>
  <si>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</si>
  <si>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</si>
  <si>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</si>
  <si>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</si>
  <si>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</si>
  <si>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</si>
  <si>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</si>
  <si>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</si>
  <si>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</si>
  <si>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</si>
  <si>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</si>
  <si>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</si>
  <si>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</si>
  <si>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</si>
  <si>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</si>
  <si>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</si>
  <si>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</si>
  <si>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</si>
  <si>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</si>
  <si>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</si>
  <si>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</si>
  <si>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</si>
  <si>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</si>
  <si>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</si>
  <si>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</si>
  <si>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</si>
  <si>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</si>
  <si>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</si>
  <si>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</si>
  <si>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</si>
  <si>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</si>
  <si>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</si>
  <si>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</si>
  <si>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</si>
  <si>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</si>
  <si>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</si>
  <si>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</si>
  <si>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</si>
  <si>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</si>
  <si>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</si>
  <si>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</si>
  <si>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</si>
  <si>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</si>
  <si>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</si>
  <si>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</si>
  <si>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</si>
  <si>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</si>
  <si>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</si>
  <si>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</si>
  <si>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</si>
  <si>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</si>
  <si>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</si>
  <si>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</si>
  <si>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</si>
  <si>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</si>
  <si>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</si>
  <si>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</si>
  <si>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</si>
  <si>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</si>
  <si>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</si>
  <si>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</si>
  <si>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</si>
  <si>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</si>
  <si>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</si>
  <si>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</si>
  <si>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</si>
  <si>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</si>
  <si>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</si>
  <si>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</si>
  <si>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Chief Financial Officer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</si>
  <si>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</si>
  <si>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</si>
  <si>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</si>
  <si>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</si>
  <si>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</si>
  <si>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</si>
  <si>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</si>
  <si>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</si>
  <si>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</si>
  <si>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</si>
  <si>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</si>
  <si>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</si>
  <si>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</si>
  <si>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</si>
  <si>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</si>
  <si>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</si>
  <si>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</si>
  <si>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</si>
  <si>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</si>
  <si>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</si>
  <si>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</si>
  <si>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</si>
  <si>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</si>
  <si>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</si>
  <si>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</si>
  <si>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</si>
  <si>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</si>
  <si>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</si>
  <si>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</si>
  <si>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</si>
  <si>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</si>
  <si>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</si>
  <si>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</si>
  <si>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</si>
  <si>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</si>
  <si>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</si>
  <si>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</si>
  <si>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</si>
  <si>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</si>
  <si>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</si>
  <si>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</si>
  <si>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</si>
  <si>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</si>
  <si>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</si>
  <si>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</si>
  <si>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</si>
  <si>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</si>
  <si>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</si>
  <si>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</si>
  <si>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</si>
  <si>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</si>
  <si>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</si>
  <si>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</si>
  <si>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</si>
  <si>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</si>
  <si>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</si>
  <si>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</si>
  <si>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</si>
  <si>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</si>
  <si>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</si>
  <si>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</si>
  <si>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</si>
  <si>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</si>
  <si>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</si>
  <si>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</si>
  <si>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</si>
  <si>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</si>
  <si>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</si>
  <si>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</si>
  <si>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</si>
  <si>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</si>
  <si>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</si>
  <si>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</si>
  <si>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</si>
  <si>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</si>
  <si>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</si>
  <si>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</si>
  <si>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</si>
  <si>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</si>
  <si>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</si>
  <si>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</si>
  <si>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</si>
  <si>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</si>
  <si>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</si>
  <si>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</si>
  <si>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</si>
  <si>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</si>
  <si>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</si>
  <si>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</si>
  <si>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</si>
  <si>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</si>
  <si>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</si>
  <si>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</si>
  <si>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</si>
  <si>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</si>
  <si>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</si>
  <si>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</si>
  <si>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</si>
  <si>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</si>
  <si>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</si>
  <si>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</si>
  <si>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</si>
  <si>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</si>
  <si>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</si>
  <si>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</si>
  <si>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</si>
  <si>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</si>
  <si>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</si>
  <si>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</si>
  <si>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</si>
  <si>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</si>
  <si>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</si>
  <si>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</si>
  <si>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</si>
  <si>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</si>
  <si>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</si>
  <si>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</si>
  <si>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</si>
  <si>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</si>
  <si>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</si>
  <si>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</si>
  <si>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</si>
  <si>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</si>
  <si>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</si>
  <si>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</si>
  <si>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</si>
  <si>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</si>
  <si>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</si>
  <si>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</si>
  <si>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</si>
  <si>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</si>
  <si>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</si>
  <si>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</si>
  <si>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</si>
  <si>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</si>
  <si>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</si>
  <si>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</si>
  <si>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</si>
  <si>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</si>
  <si>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</si>
  <si>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</si>
  <si>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</si>
  <si>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</si>
  <si>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</si>
  <si>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</si>
  <si>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</si>
  <si>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</si>
  <si>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</si>
  <si>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</si>
  <si>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</si>
  <si>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</si>
  <si>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</si>
  <si>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</si>
  <si>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</si>
  <si>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</si>
  <si>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</si>
  <si>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</si>
  <si>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</si>
  <si>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</si>
  <si>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</si>
  <si>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</si>
  <si>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</si>
  <si>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</si>
  <si>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</si>
  <si>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</si>
  <si>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</si>
  <si>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</si>
  <si>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</si>
  <si>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</si>
  <si>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</si>
  <si>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</si>
  <si>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</si>
  <si>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</si>
  <si>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</si>
  <si>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</si>
  <si>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</si>
  <si>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</si>
  <si>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</si>
  <si>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</si>
  <si>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</si>
  <si>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</si>
  <si>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</si>
  <si>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</si>
  <si>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</si>
  <si>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</si>
  <si>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</si>
  <si>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</si>
  <si>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</si>
  <si>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</si>
  <si>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</si>
  <si>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</si>
  <si>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</si>
  <si>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</si>
  <si>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</si>
  <si>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</si>
  <si>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</si>
  <si>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</si>
  <si>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</si>
  <si>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</si>
  <si>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</si>
  <si>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</si>
  <si>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</si>
  <si>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</si>
  <si>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</si>
  <si>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</si>
  <si>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</si>
  <si>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</si>
  <si>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</si>
  <si>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</si>
  <si>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</si>
  <si>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</si>
  <si>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</si>
  <si>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</si>
  <si>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</si>
  <si>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</si>
  <si>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</si>
  <si>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</si>
  <si>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</si>
  <si>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</si>
  <si>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</si>
  <si>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</si>
  <si>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</si>
  <si>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</si>
  <si>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</si>
  <si>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</si>
  <si>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</si>
  <si>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</si>
  <si>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</si>
  <si>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</si>
  <si>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</si>
  <si>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</si>
  <si>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</si>
  <si>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</si>
  <si>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</si>
  <si>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</si>
  <si>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</si>
  <si>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</si>
  <si>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</si>
  <si>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</si>
  <si>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</si>
  <si>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</si>
  <si>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</si>
  <si>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</si>
  <si>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</si>
  <si>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</si>
  <si>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</si>
  <si>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</si>
  <si>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</si>
  <si>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</si>
  <si>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</si>
  <si>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</si>
  <si>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</si>
  <si>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</si>
  <si>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</si>
  <si>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</si>
  <si>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</si>
  <si>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</si>
  <si>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</si>
  <si>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</si>
  <si>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</si>
  <si>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</si>
  <si>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</si>
  <si>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</si>
  <si>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</si>
  <si>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</si>
  <si>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</si>
  <si>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</si>
  <si>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</si>
  <si>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</si>
  <si>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</si>
  <si>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</si>
  <si>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</si>
  <si>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</si>
  <si>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</si>
  <si>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</si>
  <si>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</si>
  <si>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</si>
  <si>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</si>
  <si>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</si>
  <si>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</si>
  <si>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</si>
  <si>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</si>
  <si>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</si>
  <si>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</si>
  <si>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</si>
  <si>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</si>
  <si>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</si>
  <si>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</si>
  <si>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</si>
  <si>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</si>
  <si>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</si>
  <si>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</si>
  <si>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</si>
  <si>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</si>
  <si>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</si>
  <si>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</si>
  <si>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</si>
  <si>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</si>
  <si>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</si>
  <si>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</si>
  <si>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</si>
  <si>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</si>
  <si>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</si>
  <si>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</si>
  <si>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</si>
  <si>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</si>
  <si>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</si>
  <si>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</si>
  <si>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</si>
  <si>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</si>
  <si>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</si>
  <si>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</si>
  <si>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</si>
  <si>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</si>
  <si>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</si>
  <si>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</si>
  <si>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</si>
  <si>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</si>
  <si>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</si>
  <si>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</si>
  <si>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</si>
  <si>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</si>
  <si>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</si>
  <si>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</si>
  <si>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</si>
  <si>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</si>
  <si>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</si>
  <si>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</si>
  <si>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</si>
  <si>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</si>
  <si>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</si>
  <si>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</si>
  <si>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</si>
  <si>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</si>
  <si>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</si>
  <si>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</si>
  <si>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</si>
  <si>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</si>
  <si>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</si>
  <si>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</si>
  <si>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</si>
  <si>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</si>
  <si>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</si>
  <si>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</si>
  <si>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</si>
  <si>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</si>
  <si>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</si>
  <si>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</si>
  <si>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</si>
  <si>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</si>
  <si>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</si>
  <si>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</si>
  <si>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</si>
  <si>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</si>
  <si>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</si>
  <si>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</si>
  <si>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</si>
  <si>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</si>
  <si>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</si>
  <si>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</si>
  <si>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</si>
  <si>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</si>
  <si>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</si>
  <si>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</si>
  <si>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</si>
  <si>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</si>
  <si>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</si>
  <si>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</si>
  <si>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</si>
  <si>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</si>
  <si>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</si>
  <si>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</si>
  <si>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</si>
  <si>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</si>
  <si>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</si>
  <si>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</si>
  <si>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</si>
  <si>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</si>
  <si>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</si>
  <si>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</si>
  <si>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</si>
  <si>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</si>
  <si>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</si>
  <si>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</si>
  <si>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</si>
  <si>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</si>
  <si>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</si>
  <si>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</si>
  <si>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</si>
  <si>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</si>
  <si>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</si>
  <si>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</si>
  <si>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</si>
  <si>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</si>
  <si>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</si>
  <si>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</si>
  <si>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</si>
  <si>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</si>
  <si>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</si>
  <si>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</si>
  <si>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</si>
  <si>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</si>
  <si>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</si>
  <si>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</si>
  <si>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</si>
  <si>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</si>
  <si>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</si>
  <si>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</si>
  <si>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</si>
  <si>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</si>
  <si>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</si>
  <si>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</si>
  <si>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</si>
  <si>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</si>
  <si>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</si>
  <si>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</si>
  <si>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</si>
  <si>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</si>
  <si>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</si>
  <si>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</si>
  <si>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</si>
  <si>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</si>
  <si>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</si>
  <si>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</si>
  <si>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</si>
  <si>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</si>
  <si>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</si>
  <si>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</si>
  <si>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</si>
  <si>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</si>
  <si>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</si>
  <si>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</si>
  <si>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</si>
  <si>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</si>
  <si>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</si>
  <si>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</si>
  <si>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</si>
  <si>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</si>
  <si>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</si>
  <si>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</si>
  <si>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</si>
  <si>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</si>
  <si>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</si>
  <si>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</si>
  <si>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</si>
  <si>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</si>
  <si>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</si>
  <si>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</si>
  <si>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</si>
  <si>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</si>
  <si>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</si>
  <si>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</si>
  <si>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</si>
  <si>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</si>
  <si>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</si>
  <si>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</si>
  <si>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</si>
  <si>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</si>
  <si>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</si>
  <si>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</si>
  <si>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</si>
  <si>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</si>
  <si>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</si>
  <si>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</si>
  <si>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</si>
  <si>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</si>
  <si>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</si>
  <si>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</si>
  <si>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</si>
  <si>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</si>
  <si>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</si>
  <si>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</si>
  <si>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</si>
  <si>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</si>
  <si>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</si>
  <si>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</si>
  <si>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</si>
  <si>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</si>
  <si>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</si>
  <si>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</si>
  <si>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</si>
  <si>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</si>
  <si>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</si>
  <si>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</si>
  <si>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</si>
  <si>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</si>
  <si>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</si>
  <si>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</si>
  <si>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</si>
  <si>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</si>
  <si>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</si>
  <si>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</si>
  <si>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</si>
  <si>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</si>
  <si>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</si>
  <si>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</si>
  <si>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</si>
  <si>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</si>
  <si>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</si>
  <si>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</si>
  <si>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</si>
  <si>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</si>
  <si>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</si>
  <si>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</si>
  <si>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</si>
  <si>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</si>
  <si>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</si>
  <si>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</si>
  <si>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</si>
  <si>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</si>
  <si>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</si>
  <si>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</si>
  <si>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</si>
  <si>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</si>
  <si>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</si>
  <si>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</si>
  <si>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</si>
  <si>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</si>
  <si>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</si>
  <si>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</si>
  <si>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</si>
  <si>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</si>
  <si>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</si>
  <si>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</si>
  <si>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</si>
  <si>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</si>
  <si>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</si>
  <si>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</si>
  <si>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</si>
  <si>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</si>
  <si>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</si>
  <si>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</si>
  <si>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</si>
  <si>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</si>
  <si>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</si>
  <si>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</si>
  <si>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</si>
  <si>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</si>
  <si>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</si>
  <si>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</si>
  <si>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</si>
  <si>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</si>
  <si>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</si>
  <si>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</si>
  <si>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</si>
  <si>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</si>
  <si>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</si>
  <si>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</si>
  <si>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</si>
  <si>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</si>
  <si>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</si>
  <si>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</si>
  <si>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</si>
  <si>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</si>
  <si>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</si>
  <si>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</si>
  <si>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</si>
  <si>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</si>
  <si>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</si>
  <si>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</si>
  <si>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</si>
  <si>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</si>
  <si>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</si>
  <si>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</si>
  <si>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</si>
  <si>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</si>
  <si>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</si>
  <si>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</si>
  <si>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</si>
  <si>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</si>
  <si>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</si>
  <si>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</si>
  <si>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</si>
  <si>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</si>
  <si>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</si>
  <si>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</si>
  <si>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</si>
  <si>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</si>
  <si>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</si>
  <si>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</si>
  <si>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</si>
  <si>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</si>
  <si>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</si>
  <si>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</si>
  <si>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</si>
  <si>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</si>
  <si>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</si>
  <si>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</si>
  <si>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</si>
  <si>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</si>
  <si>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</si>
  <si>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</si>
  <si>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</si>
  <si>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</si>
  <si>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</si>
  <si>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</si>
  <si>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</si>
  <si>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</si>
  <si>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</si>
  <si>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</si>
  <si>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</si>
  <si>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</si>
  <si>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</si>
  <si>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</si>
  <si>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</si>
  <si>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</si>
  <si>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</si>
  <si>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</si>
  <si>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</si>
  <si>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</si>
  <si>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</si>
  <si>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</si>
  <si>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</si>
  <si>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</si>
  <si>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</si>
  <si>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</si>
  <si>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</si>
  <si>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</si>
  <si>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</si>
  <si>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</si>
  <si>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</si>
  <si>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</si>
  <si>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</si>
  <si>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</si>
  <si>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</si>
  <si>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</si>
  <si>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</si>
  <si>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</si>
  <si>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</si>
  <si>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</si>
  <si>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</si>
  <si>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</si>
  <si>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</si>
  <si>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</si>
  <si>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</si>
  <si>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</si>
  <si>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</si>
  <si>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</si>
  <si>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</si>
  <si>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</si>
  <si>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</si>
  <si>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G/(L) On Sale Of Op Asset</t>
  </si>
  <si>
    <t>Interest Inc</t>
  </si>
  <si>
    <t>Misc Inc</t>
  </si>
  <si>
    <t>Educ Seminar Fee Inc</t>
  </si>
  <si>
    <t>Other Service Contracts</t>
  </si>
  <si>
    <t>Decreased maintenance to trailer.</t>
  </si>
  <si>
    <t>Change in Anesthesia agreement for Anesthesia subsidy</t>
  </si>
  <si>
    <t>Was Wound Healing &amp; Anticoag in FY23; Anticoag at SJMC closed in FY24.</t>
  </si>
  <si>
    <t xml:space="preserve"> Alcohol </t>
  </si>
  <si>
    <t xml:space="preserve"> Donations </t>
  </si>
  <si>
    <t xml:space="preserve"> Dues </t>
  </si>
  <si>
    <t xml:space="preserve"> Books &amp; Publications </t>
  </si>
  <si>
    <t xml:space="preserve"> Postage &amp; Freight </t>
  </si>
  <si>
    <t xml:space="preserve"> Penalties </t>
  </si>
  <si>
    <t xml:space="preserve"> Patient Replacement Articles </t>
  </si>
  <si>
    <t xml:space="preserve"> Bank Fees </t>
  </si>
  <si>
    <t xml:space="preserve"> AP Late Fees &amp; Other Misc </t>
  </si>
  <si>
    <t xml:space="preserve"> Other Noncategorized: Non-Recurring Operating G/(L) </t>
  </si>
  <si>
    <t xml:space="preserve"> Travel General &amp; Interco</t>
  </si>
  <si>
    <t>Running at minimum staffing in FY23, couldn't flex down any further for lower volumes. Volume increased in FY24.</t>
  </si>
  <si>
    <t>6/30/2024</t>
  </si>
  <si>
    <t>E2SHB 1272 Requirements: This template has been updated to reflect E2SHB 1272 reporting requirements.</t>
  </si>
  <si>
    <t xml:space="preserve">
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</si>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</sst>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mmm\-yyyy"/>
    <numFmt numFmtId="171" formatCode="0.0%_);\(0.0%\)"/>
    <numFmt numFmtId="172" formatCode="#,##0.0000_);\(#,##0.0000\)"/>
    <numFmt numFmtId="173" formatCode="#,##0.0_);\(#,##0.0\)"/>
    <numFmt numFmtId="174" formatCode="0.00%_);\(0.00%\)"/>
    <numFmt numFmtId="175" formatCode="#,##0.000_);\(#,##0.000\)"/>
    <numFmt numFmtId="176" formatCode="#,##0,;\(##,##0,\)"/>
    <numFmt numFmtId="177" formatCode="mm/dd/yy"/>
    <numFmt numFmtId="178" formatCode="0.0%"/>
    <numFmt numFmtId="179" formatCode="_(* #,##0_);_(* \(#,##0\);_(* &quot;-&quot;??_);_(@_)"/>
    <numFmt numFmtId="180" formatCode="[$-409]mmm\-yy;@"/>
    <numFmt numFmtId="181" formatCode="&quot;$&quot;#,##0"/>
    <numFmt numFmtId="182" formatCode="[$-409]d\-mmm;@"/>
    <numFmt numFmtId="183" formatCode="##\-##_)"/>
    <numFmt numFmtId="184" formatCode="_(* #,##0_);_(* \(#,##0\);_(* &quot;0.0&quot;_);_(@_)"/>
    <numFmt numFmtId="185" formatCode="_(* #,##0.0_);_(* \(#,##0.0\);_(* &quot;-&quot;?_);_(@_)"/>
    <numFmt numFmtId="186" formatCode="#\-##_)"/>
    <numFmt numFmtId="187" formatCode="_-* #,##0.0_-;\-* #,##0.0_-;_-* &quot;-&quot;??_-;_-@_-"/>
    <numFmt numFmtId="188" formatCode="0;[Red]0"/>
    <numFmt numFmtId="189" formatCode="#,##0.00;\(#,##0.00\)"/>
    <numFmt numFmtId="190" formatCode="#,###,##0.00;\(#,###,##0.00\);&quot;-&quot;"/>
    <numFmt numFmtId="191" formatCode="&quot;$&quot;#,###,##0.00;\(&quot;$&quot;#,###,##0.00\);&quot;-&quot;"/>
    <numFmt numFmtId="192" formatCode="#,##0.00%;\(#,##0.00%\)"/>
    <numFmt numFmtId="193" formatCode="#,##0.00&quot; $&quot;;\-#,##0.00&quot; $&quot;"/>
    <numFmt numFmtId="194" formatCode="[$-1010409]#,##0.00;\-#,##0.00"/>
    <numFmt numFmtId="195" formatCode="#,##0.00;[Red]\(#,##0.00\)"/>
    <numFmt numFmtId="196" formatCode="yyyy"/>
    <numFmt numFmtId="197" formatCode="0.0%_);\(#0.0%\)"/>
  </numFmts>
  <fonts count="196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2"/>
      <name val="Courier"/>
    </font>
    <font>
      <sz val="10"/>
      <color theme="1"/>
      <name val="Calibri"/>
      <family val="2"/>
      <scheme val="minor"/>
    </font>
    <font>
      <sz val="22"/>
      <color rgb="FF64B5F6"/>
      <name val="Segoe UI"/>
      <family val="2"/>
    </font>
    <font>
      <sz val="12"/>
      <color rgb="FF455A64"/>
      <name val="Segoe UI"/>
      <family val="2"/>
    </font>
    <font>
      <sz val="10"/>
      <color rgb="FF222B35"/>
      <name val="Segoe UI"/>
      <family val="2"/>
    </font>
    <font>
      <b/>
      <sz val="10"/>
      <color rgb="FF232D32"/>
      <name val="Segoe UI"/>
      <family val="2"/>
    </font>
    <font>
      <sz val="10"/>
      <color rgb="FF232D32"/>
      <name val="Segoe UI"/>
      <family val="2"/>
    </font>
    <font>
      <b/>
      <sz val="10"/>
      <color rgb="FF455A64"/>
      <name val="Segoe UI"/>
      <family val="2"/>
    </font>
    <font>
      <sz val="10"/>
      <color theme="1" tint="4.9989318521683403E-2"/>
      <name val="Calibri"/>
      <family val="1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indexed="8"/>
      <name val="MS Sans Serif"/>
    </font>
    <font>
      <b/>
      <sz val="15.95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MS Sans Serif"/>
      <family val="2"/>
    </font>
    <font>
      <sz val="10"/>
      <color rgb="FF455A64"/>
      <name val="Segoe UI"/>
      <family val="2"/>
    </font>
    <font>
      <b/>
      <sz val="12"/>
      <color rgb="FF455A64"/>
      <name val="Segoe UI"/>
      <family val="2"/>
    </font>
    <font>
      <b/>
      <sz val="10"/>
      <color rgb="FF00B0F0"/>
      <name val="Segoe UI"/>
      <family val="2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0"/>
      <color rgb="FF000000"/>
      <name val="Segoe UI"/>
      <family val="2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sz val="11"/>
      <color rgb="FF17A8FF"/>
      <name val="FontAwesome"/>
    </font>
    <font>
      <i/>
      <sz val="8"/>
      <color rgb="FF455A64"/>
      <name val="Segoe UI"/>
      <family val="2"/>
    </font>
    <font>
      <sz val="10"/>
      <color rgb="FFFF0000"/>
      <name val="Wingdings"/>
      <charset val="2"/>
    </font>
    <font>
      <sz val="11"/>
      <color rgb="FF232D32"/>
      <name val="Segoe UI"/>
      <family val="2"/>
    </font>
    <font>
      <sz val="11"/>
      <color rgb="FF455A64"/>
      <name val="Segoe UI"/>
      <family val="2"/>
    </font>
    <font>
      <sz val="12"/>
      <color indexed="12"/>
      <name val="Arial"/>
      <family val="2"/>
    </font>
    <font>
      <sz val="12"/>
      <name val="Helv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sz val="10"/>
      <color rgb="FF232D32"/>
      <name val="Calibri"/>
      <family val="2"/>
      <scheme val="minor"/>
    </font>
    <font>
      <b/>
      <sz val="10"/>
      <color rgb="FF455A64"/>
      <name val="Calibri"/>
      <family val="2"/>
      <scheme val="minor"/>
    </font>
    <font>
      <sz val="10"/>
      <color rgb="FF455A64"/>
      <name val="Calibri"/>
      <family val="2"/>
      <scheme val="minor"/>
    </font>
    <font>
      <sz val="11"/>
      <color indexed="9"/>
      <name val="Calibri"/>
      <family val="2"/>
    </font>
    <font>
      <i/>
      <sz val="8"/>
      <color indexed="63"/>
      <name val="Ms Sans Serif"/>
      <family val="2"/>
    </font>
    <font>
      <sz val="10"/>
      <color indexed="22"/>
      <name val="Arial"/>
      <family val="2"/>
    </font>
    <font>
      <sz val="8"/>
      <color indexed="8"/>
      <name val="Ms Sans Serif"/>
      <family val="2"/>
    </font>
    <font>
      <sz val="4"/>
      <name val="Helv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Helv"/>
    </font>
    <font>
      <sz val="8"/>
      <color indexed="8"/>
      <name val="Calibri"/>
      <family val="2"/>
    </font>
    <font>
      <sz val="10"/>
      <name val="Times New Roman"/>
      <family val="1"/>
    </font>
    <font>
      <sz val="11"/>
      <name val="??"/>
      <family val="3"/>
      <charset val="129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i/>
      <sz val="11"/>
      <color indexed="23"/>
      <name val="Calibri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0"/>
      <color indexed="10"/>
      <name val="Wingdings"/>
      <charset val="2"/>
    </font>
    <font>
      <b/>
      <sz val="1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0"/>
      <color indexed="9"/>
      <name val="Ms Sans Serif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9.8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color indexed="1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sz val="9"/>
      <color indexed="8"/>
      <name val="Calibri"/>
      <family val="2"/>
    </font>
    <font>
      <sz val="10"/>
      <color theme="1"/>
      <name val="Book Antiqua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0"/>
      <name val="MS Sans Serif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6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0"/>
      <name val="Arial"/>
      <family val="2"/>
    </font>
    <font>
      <b/>
      <sz val="1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8"/>
      <name val="Ms Sans Serif"/>
      <family val="2"/>
    </font>
    <font>
      <b/>
      <sz val="11"/>
      <color indexed="18"/>
      <name val="Arial Narrow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rgb="FF232D32"/>
      <name val="Calibri"/>
      <family val="2"/>
      <scheme val="minor"/>
    </font>
    <font>
      <sz val="10"/>
      <color theme="1"/>
      <name val="Segoe UI"/>
      <family val="2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8" tint="-0.49992370372631001"/>
      <name val="Segoe UI"/>
      <family val="2"/>
    </font>
    <font>
      <sz val="9"/>
      <color theme="8" tint="-0.49992370372631001"/>
      <name val="Segoe UI"/>
      <family val="2"/>
    </font>
    <font>
      <sz val="10"/>
      <color theme="8" tint="-0.4999237037263100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sz val="10"/>
      <color theme="8" tint="-0.49986266670735802"/>
      <name val="Segoe UI"/>
      <family val="2"/>
    </font>
    <font>
      <sz val="10"/>
      <color theme="8" tint="-0.49983214819788202"/>
      <name val="Segoe UI"/>
      <family val="2"/>
    </font>
    <font>
      <sz val="10"/>
      <color theme="8" tint="-0.49980162968840602"/>
      <name val="Segoe UI"/>
      <family val="2"/>
    </font>
    <font>
      <sz val="10"/>
      <color theme="8" tint="-0.49977111117893003"/>
      <name val="Segoe UI"/>
      <family val="2"/>
    </font>
    <font>
      <sz val="9"/>
      <color theme="8" tint="-0.49986266670735802"/>
      <name val="Segoe UI"/>
      <family val="2"/>
    </font>
    <font>
      <sz val="9"/>
      <color theme="8" tint="-0.49983214819788202"/>
      <name val="Segoe UI"/>
      <family val="2"/>
    </font>
    <font>
      <sz val="9"/>
      <color theme="8" tint="-0.49980162968840602"/>
      <name val="Segoe UI"/>
      <family val="2"/>
    </font>
    <font>
      <sz val="9"/>
      <color theme="8" tint="-0.49977111117893003"/>
      <name val="Segoe UI"/>
      <family val="2"/>
    </font>
    <font>
      <sz val="10"/>
      <color theme="8" tint="-0.49986266670735802"/>
      <name val="Calibri"/>
      <family val="2"/>
      <scheme val="minor"/>
    </font>
    <font>
      <sz val="10"/>
      <color theme="8" tint="-0.49983214819788202"/>
      <name val="Calibri"/>
      <family val="2"/>
      <scheme val="minor"/>
    </font>
    <font>
      <sz val="10"/>
      <color theme="8" tint="-0.49980162968840602"/>
      <name val="Calibri"/>
      <family val="2"/>
      <scheme val="minor"/>
    </font>
    <font>
      <sz val="10"/>
      <color theme="8" tint="-0.49977111117893003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Arial Narrow"/>
      <family val="2"/>
    </font>
    <font>
      <sz val="8"/>
      <name val="Tahoma"/>
      <family val="2"/>
    </font>
    <font>
      <sz val="11"/>
      <color indexed="8"/>
      <name val="Segoe UI"/>
      <family val="2"/>
    </font>
    <font>
      <u/>
      <sz val="10"/>
      <color rgb="FF0000FF"/>
      <name val="Calibri"/>
      <family val="2"/>
    </font>
  </fonts>
  <fills count="1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44"/>
        <bgColor indexed="41"/>
      </patternFill>
    </fill>
    <fill>
      <patternFill patternType="solid">
        <fgColor indexed="8"/>
        <bgColor indexed="64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3"/>
        <bgColor indexed="15"/>
      </patternFill>
    </fill>
    <fill>
      <patternFill patternType="solid">
        <fgColor theme="0" tint="-4.986724448377941E-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 tint="-4.9806207464827418E-2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 tint="-4.986724448377941E-2"/>
        <bgColor indexed="15"/>
      </patternFill>
    </fill>
    <fill>
      <patternFill patternType="solid">
        <fgColor theme="0" tint="-4.9836725974303414E-2"/>
        <bgColor indexed="15"/>
      </patternFill>
    </fill>
    <fill>
      <patternFill patternType="solid">
        <fgColor theme="0" tint="-4.9806207464827418E-2"/>
        <bgColor indexed="15"/>
      </patternFill>
    </fill>
    <fill>
      <patternFill patternType="solid">
        <fgColor theme="0" tint="-4.9775688955351421E-2"/>
        <bgColor indexed="15"/>
      </patternFill>
    </fill>
    <fill>
      <patternFill patternType="solid">
        <fgColor theme="0" tint="-4.9989318521683403E-2"/>
        <bgColor auto="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ck">
        <color theme="0" tint="-0.49992370372631001"/>
      </bottom>
      <diagonal/>
    </border>
    <border>
      <left/>
      <right/>
      <top style="thick">
        <color theme="0" tint="-0.49992370372631001"/>
      </top>
      <bottom/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1536301767021"/>
      </left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/>
      <top/>
      <bottom style="thick">
        <color theme="0" tint="-0.49986266670735802"/>
      </bottom>
      <diagonal/>
    </border>
    <border>
      <left/>
      <right/>
      <top/>
      <bottom style="thick">
        <color theme="0" tint="-0.49983214819788202"/>
      </bottom>
      <diagonal/>
    </border>
    <border>
      <left/>
      <right/>
      <top/>
      <bottom style="thick">
        <color theme="0" tint="-0.49980162968840602"/>
      </bottom>
      <diagonal/>
    </border>
    <border>
      <left/>
      <right/>
      <top/>
      <bottom style="thick">
        <color theme="0" tint="-0.49977111117893003"/>
      </bottom>
      <diagonal/>
    </border>
    <border>
      <left/>
      <right/>
      <top style="thick">
        <color theme="0" tint="-0.49986266670735802"/>
      </top>
      <bottom/>
      <diagonal/>
    </border>
    <border>
      <left/>
      <right/>
      <top style="thick">
        <color theme="0" tint="-0.49983214819788202"/>
      </top>
      <bottom/>
      <diagonal/>
    </border>
    <border>
      <left/>
      <right/>
      <top style="thick">
        <color theme="0" tint="-0.49980162968840602"/>
      </top>
      <bottom/>
      <diagonal/>
    </border>
    <border>
      <left/>
      <right/>
      <top style="thick">
        <color theme="0" tint="-0.49977111117893003"/>
      </top>
      <bottom/>
      <diagonal/>
    </border>
    <border>
      <left style="thin">
        <color theme="0" tint="-0.34986419263283181"/>
      </left>
      <right style="thin">
        <color theme="0" tint="-0.34986419263283181"/>
      </right>
      <top style="thin">
        <color theme="0" tint="-0.34986419263283181"/>
      </top>
      <bottom style="thin">
        <color theme="0" tint="-0.34986419263283181"/>
      </bottom>
      <diagonal/>
    </border>
    <border>
      <left style="thin">
        <color theme="0" tint="-0.34983367412335581"/>
      </left>
      <right style="thin">
        <color theme="0" tint="-0.34983367412335581"/>
      </right>
      <top style="thin">
        <color theme="0" tint="-0.34983367412335581"/>
      </top>
      <bottom style="thin">
        <color theme="0" tint="-0.34983367412335581"/>
      </bottom>
      <diagonal/>
    </border>
    <border>
      <left style="thin">
        <color theme="0" tint="-0.34980315561387981"/>
      </left>
      <right style="thin">
        <color theme="0" tint="-0.34980315561387981"/>
      </right>
      <top style="thin">
        <color theme="0" tint="-0.34980315561387981"/>
      </top>
      <bottom style="thin">
        <color theme="0" tint="-0.34980315561387981"/>
      </bottom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/>
      <right/>
      <top style="medium">
        <color theme="0" tint="-0.49986266670735802"/>
      </top>
      <bottom style="double">
        <color theme="0" tint="-0.49986266670735802"/>
      </bottom>
      <diagonal/>
    </border>
    <border>
      <left/>
      <right/>
      <top style="medium">
        <color theme="0" tint="-0.49983214819788202"/>
      </top>
      <bottom style="double">
        <color theme="0" tint="-0.49983214819788202"/>
      </bottom>
      <diagonal/>
    </border>
    <border>
      <left/>
      <right/>
      <top style="medium">
        <color theme="0" tint="-0.49980162968840602"/>
      </top>
      <bottom style="double">
        <color theme="0" tint="-0.49980162968840602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/>
      <right/>
      <top style="thick">
        <color theme="0" tint="-0.49986266670735802"/>
      </top>
      <bottom style="thick">
        <color theme="0" tint="-0.49986266670735802"/>
      </bottom>
      <diagonal/>
    </border>
    <border>
      <left/>
      <right/>
      <top style="thick">
        <color theme="0" tint="-0.49983214819788202"/>
      </top>
      <bottom style="thick">
        <color theme="0" tint="-0.49983214819788202"/>
      </bottom>
      <diagonal/>
    </border>
    <border>
      <left/>
      <right/>
      <top style="thick">
        <color theme="0" tint="-0.49980162968840602"/>
      </top>
      <bottom style="thick">
        <color theme="0" tint="-0.49980162968840602"/>
      </bottom>
      <diagonal/>
    </border>
    <border>
      <left/>
      <right/>
      <top style="thick">
        <color theme="0" tint="-0.49977111117893003"/>
      </top>
      <bottom style="thick">
        <color theme="0" tint="-0.49977111117893003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</borders>
  <cellStyleXfs count="6399">
    <xf numFmtId="37" fontId="0" fillId="0" borderId="0"/>
    <xf numFmtId="37" fontId="53" fillId="35" borderId="0">
      <alignment horizontal="right" vertical="center"/>
    </xf>
    <xf numFmtId="39" fontId="53" fillId="35" borderId="0">
      <alignment horizontal="right" vertical="center"/>
    </xf>
    <xf numFmtId="165" fontId="53" fillId="32" borderId="0">
      <alignment horizontal="left" vertical="center"/>
    </xf>
    <xf numFmtId="5" fontId="53" fillId="32" borderId="0">
      <alignment horizontal="right" vertical="center"/>
    </xf>
    <xf numFmtId="7" fontId="53" fillId="32" borderId="0">
      <alignment horizontal="right" vertical="center"/>
    </xf>
    <xf numFmtId="165" fontId="53" fillId="32" borderId="0">
      <alignment horizontal="right" vertical="center"/>
    </xf>
    <xf numFmtId="37" fontId="53" fillId="32" borderId="0">
      <alignment horizontal="right" vertical="center"/>
    </xf>
    <xf numFmtId="171" fontId="53" fillId="32" borderId="0">
      <alignment horizontal="right" vertical="center"/>
    </xf>
    <xf numFmtId="173" fontId="53" fillId="32" borderId="0">
      <alignment horizontal="right" vertical="center"/>
    </xf>
    <xf numFmtId="174" fontId="53" fillId="32" borderId="0">
      <alignment horizontal="right" vertical="center"/>
    </xf>
    <xf numFmtId="39" fontId="53" fillId="32" borderId="0">
      <alignment horizontal="right" vertical="center"/>
    </xf>
    <xf numFmtId="175" fontId="53" fillId="32" borderId="0">
      <alignment horizontal="right" vertical="center"/>
    </xf>
    <xf numFmtId="172" fontId="53" fillId="32" borderId="0">
      <alignment horizontal="right" vertical="center"/>
    </xf>
    <xf numFmtId="176" fontId="53" fillId="32" borderId="0">
      <alignment horizontal="right" vertical="center"/>
    </xf>
    <xf numFmtId="165" fontId="53" fillId="32" borderId="0">
      <alignment horizontal="left" vertical="center"/>
    </xf>
    <xf numFmtId="165" fontId="53" fillId="32" borderId="0">
      <alignment horizontal="left" vertical="center" indent="1"/>
    </xf>
    <xf numFmtId="177" fontId="53" fillId="32" borderId="0">
      <alignment horizontal="right" vertical="center"/>
    </xf>
    <xf numFmtId="170" fontId="53" fillId="32" borderId="0">
      <alignment horizontal="right" vertical="center"/>
    </xf>
    <xf numFmtId="5" fontId="53" fillId="34" borderId="43">
      <alignment horizontal="right" vertical="center"/>
    </xf>
    <xf numFmtId="7" fontId="53" fillId="34" borderId="43">
      <alignment horizontal="right" vertical="center"/>
    </xf>
    <xf numFmtId="165" fontId="53" fillId="34" borderId="43">
      <alignment horizontal="right" vertical="center"/>
    </xf>
    <xf numFmtId="37" fontId="53" fillId="34" borderId="43">
      <alignment horizontal="right" vertical="center"/>
    </xf>
    <xf numFmtId="171" fontId="53" fillId="34" borderId="43">
      <alignment horizontal="right" vertical="center"/>
    </xf>
    <xf numFmtId="173" fontId="53" fillId="34" borderId="43">
      <alignment horizontal="right" vertical="center"/>
    </xf>
    <xf numFmtId="174" fontId="53" fillId="34" borderId="43">
      <alignment horizontal="right" vertical="center"/>
    </xf>
    <xf numFmtId="39" fontId="53" fillId="34" borderId="43">
      <alignment horizontal="right" vertical="center"/>
    </xf>
    <xf numFmtId="175" fontId="53" fillId="34" borderId="43">
      <alignment horizontal="right" vertical="center"/>
    </xf>
    <xf numFmtId="172" fontId="53" fillId="34" borderId="43">
      <alignment horizontal="right" vertical="center"/>
    </xf>
    <xf numFmtId="176" fontId="53" fillId="34" borderId="43">
      <alignment horizontal="right" vertical="center"/>
    </xf>
    <xf numFmtId="165" fontId="53" fillId="34" borderId="43">
      <alignment horizontal="left" vertical="center"/>
    </xf>
    <xf numFmtId="165" fontId="52" fillId="32" borderId="0">
      <alignment vertical="center"/>
    </xf>
    <xf numFmtId="165" fontId="52" fillId="32" borderId="0">
      <alignment horizontal="right" vertical="center" indent="1"/>
    </xf>
    <xf numFmtId="165" fontId="52" fillId="32" borderId="0">
      <alignment horizontal="center" vertical="center"/>
    </xf>
    <xf numFmtId="5" fontId="53" fillId="32" borderId="0">
      <alignment vertical="center"/>
    </xf>
    <xf numFmtId="7" fontId="53" fillId="32" borderId="0">
      <alignment vertical="center"/>
    </xf>
    <xf numFmtId="165" fontId="53" fillId="32" borderId="0">
      <alignment vertical="center"/>
    </xf>
    <xf numFmtId="37" fontId="53" fillId="32" borderId="0">
      <alignment vertical="center"/>
    </xf>
    <xf numFmtId="171" fontId="53" fillId="32" borderId="0">
      <alignment vertical="center"/>
    </xf>
    <xf numFmtId="173" fontId="53" fillId="32" borderId="0">
      <alignment vertical="center"/>
    </xf>
    <xf numFmtId="174" fontId="53" fillId="32" borderId="0">
      <alignment vertical="center"/>
    </xf>
    <xf numFmtId="39" fontId="53" fillId="32" borderId="0">
      <alignment vertical="center"/>
    </xf>
    <xf numFmtId="175" fontId="53" fillId="32" borderId="0">
      <alignment vertical="center"/>
    </xf>
    <xf numFmtId="172" fontId="53" fillId="32" borderId="0">
      <alignment vertical="center"/>
    </xf>
    <xf numFmtId="165" fontId="53" fillId="32" borderId="0">
      <alignment horizontal="left" vertical="center"/>
    </xf>
    <xf numFmtId="165" fontId="53" fillId="32" borderId="0">
      <alignment horizontal="left" vertical="center" indent="1"/>
    </xf>
    <xf numFmtId="165" fontId="53" fillId="32" borderId="0">
      <alignment horizontal="right" vertical="center" indent="1"/>
    </xf>
    <xf numFmtId="0" fontId="48" fillId="0" borderId="0">
      <alignment horizontal="left" vertical="center"/>
    </xf>
    <xf numFmtId="177" fontId="53" fillId="32" borderId="0">
      <alignment vertical="center"/>
    </xf>
    <xf numFmtId="170" fontId="53" fillId="32" borderId="0">
      <alignment vertical="center"/>
    </xf>
    <xf numFmtId="5" fontId="54" fillId="34" borderId="43">
      <alignment vertical="center"/>
    </xf>
    <xf numFmtId="7" fontId="54" fillId="34" borderId="43">
      <alignment vertical="center"/>
    </xf>
    <xf numFmtId="165" fontId="54" fillId="34" borderId="43">
      <alignment vertical="center"/>
    </xf>
    <xf numFmtId="37" fontId="54" fillId="34" borderId="43">
      <alignment vertical="center"/>
    </xf>
    <xf numFmtId="171" fontId="54" fillId="34" borderId="43">
      <alignment vertical="center"/>
    </xf>
    <xf numFmtId="173" fontId="54" fillId="34" borderId="43">
      <alignment vertical="center"/>
    </xf>
    <xf numFmtId="174" fontId="54" fillId="34" borderId="43">
      <alignment vertical="center"/>
    </xf>
    <xf numFmtId="39" fontId="54" fillId="34" borderId="43">
      <alignment vertical="center"/>
    </xf>
    <xf numFmtId="175" fontId="54" fillId="34" borderId="43">
      <alignment vertical="center"/>
    </xf>
    <xf numFmtId="172" fontId="54" fillId="34" borderId="43">
      <alignment vertical="center"/>
    </xf>
    <xf numFmtId="176" fontId="54" fillId="34" borderId="43">
      <alignment vertical="center"/>
    </xf>
    <xf numFmtId="165" fontId="54" fillId="34" borderId="43">
      <alignment horizontal="left" vertical="center" indent="1" justifyLastLine="1"/>
    </xf>
    <xf numFmtId="5" fontId="62" fillId="36" borderId="0">
      <alignment horizontal="center" vertical="center"/>
    </xf>
    <xf numFmtId="7" fontId="62" fillId="36" borderId="0">
      <alignment horizontal="center" vertical="center"/>
    </xf>
    <xf numFmtId="165" fontId="62" fillId="36" borderId="0">
      <alignment horizontal="center" vertical="center"/>
    </xf>
    <xf numFmtId="37" fontId="62" fillId="36" borderId="0">
      <alignment horizontal="center" vertical="center"/>
    </xf>
    <xf numFmtId="171" fontId="62" fillId="36" borderId="0">
      <alignment horizontal="center" vertical="center"/>
    </xf>
    <xf numFmtId="173" fontId="62" fillId="36" borderId="0">
      <alignment horizontal="center" vertical="center"/>
    </xf>
    <xf numFmtId="174" fontId="62" fillId="36" borderId="0">
      <alignment horizontal="center" vertical="center"/>
    </xf>
    <xf numFmtId="39" fontId="62" fillId="36" borderId="0">
      <alignment horizontal="center" vertical="center"/>
    </xf>
    <xf numFmtId="175" fontId="62" fillId="36" borderId="0">
      <alignment horizontal="center" vertical="center"/>
    </xf>
    <xf numFmtId="172" fontId="62" fillId="36" borderId="0">
      <alignment horizontal="center" vertical="center"/>
    </xf>
    <xf numFmtId="165" fontId="62" fillId="36" borderId="0">
      <alignment horizontal="left" vertical="center"/>
    </xf>
    <xf numFmtId="165" fontId="50" fillId="36" borderId="0">
      <alignment horizontal="left" vertical="center"/>
    </xf>
    <xf numFmtId="165" fontId="54" fillId="36" borderId="0">
      <alignment horizontal="left" vertical="center"/>
    </xf>
    <xf numFmtId="165" fontId="63" fillId="36" borderId="0">
      <alignment horizontal="left" vertical="center"/>
    </xf>
    <xf numFmtId="177" fontId="62" fillId="36" borderId="0">
      <alignment horizontal="center" vertical="center"/>
    </xf>
    <xf numFmtId="170" fontId="62" fillId="36" borderId="0">
      <alignment horizontal="center" vertical="center"/>
    </xf>
    <xf numFmtId="165" fontId="51" fillId="33" borderId="42">
      <alignment horizontal="center" vertical="center" wrapText="1"/>
    </xf>
    <xf numFmtId="165" fontId="51" fillId="32" borderId="42">
      <alignment horizontal="center" vertical="center"/>
    </xf>
    <xf numFmtId="165" fontId="54" fillId="37" borderId="0">
      <alignment horizontal="left" vertical="center"/>
    </xf>
    <xf numFmtId="165" fontId="62" fillId="37" borderId="0">
      <alignment horizontal="left" vertical="center"/>
    </xf>
    <xf numFmtId="177" fontId="51" fillId="33" borderId="42">
      <alignment horizontal="center" vertical="center"/>
    </xf>
    <xf numFmtId="170" fontId="51" fillId="33" borderId="42">
      <alignment horizontal="center" vertical="center"/>
    </xf>
    <xf numFmtId="176" fontId="54" fillId="38" borderId="0">
      <alignment vertical="center"/>
    </xf>
    <xf numFmtId="5" fontId="54" fillId="38" borderId="0">
      <alignment vertical="center"/>
    </xf>
    <xf numFmtId="7" fontId="54" fillId="38" borderId="0">
      <alignment vertical="center"/>
    </xf>
    <xf numFmtId="165" fontId="54" fillId="38" borderId="0">
      <alignment vertical="center"/>
    </xf>
    <xf numFmtId="37" fontId="54" fillId="38" borderId="0">
      <alignment vertical="center"/>
    </xf>
    <xf numFmtId="171" fontId="54" fillId="38" borderId="0">
      <alignment vertical="center"/>
    </xf>
    <xf numFmtId="173" fontId="54" fillId="38" borderId="0">
      <alignment vertical="center"/>
    </xf>
    <xf numFmtId="174" fontId="54" fillId="38" borderId="0">
      <alignment vertical="center"/>
    </xf>
    <xf numFmtId="39" fontId="54" fillId="38" borderId="0">
      <alignment vertical="center"/>
    </xf>
    <xf numFmtId="175" fontId="54" fillId="38" borderId="0">
      <alignment vertical="center"/>
    </xf>
    <xf numFmtId="172" fontId="54" fillId="38" borderId="0">
      <alignment vertical="center"/>
    </xf>
    <xf numFmtId="165" fontId="54" fillId="38" borderId="0">
      <alignment vertical="center"/>
    </xf>
    <xf numFmtId="165" fontId="62" fillId="32" borderId="42">
      <alignment vertical="center"/>
    </xf>
    <xf numFmtId="165" fontId="62" fillId="39" borderId="42">
      <alignment vertical="center"/>
    </xf>
    <xf numFmtId="165" fontId="50" fillId="32" borderId="0">
      <alignment vertical="center"/>
    </xf>
    <xf numFmtId="165" fontId="50" fillId="39" borderId="0">
      <alignment vertical="center"/>
    </xf>
    <xf numFmtId="165" fontId="49" fillId="32" borderId="0">
      <alignment vertical="center"/>
    </xf>
    <xf numFmtId="165" fontId="53" fillId="32" borderId="0">
      <alignment vertical="center"/>
    </xf>
    <xf numFmtId="5" fontId="53" fillId="32" borderId="0">
      <alignment vertical="center"/>
    </xf>
    <xf numFmtId="7" fontId="53" fillId="32" borderId="0">
      <alignment vertical="center"/>
    </xf>
    <xf numFmtId="165" fontId="53" fillId="32" borderId="0">
      <alignment vertical="center"/>
    </xf>
    <xf numFmtId="37" fontId="53" fillId="32" borderId="0">
      <alignment vertical="center"/>
    </xf>
    <xf numFmtId="171" fontId="53" fillId="32" borderId="0">
      <alignment vertical="center"/>
    </xf>
    <xf numFmtId="173" fontId="53" fillId="32" borderId="0">
      <alignment vertical="center"/>
    </xf>
    <xf numFmtId="174" fontId="53" fillId="32" borderId="0">
      <alignment vertical="center"/>
    </xf>
    <xf numFmtId="39" fontId="53" fillId="32" borderId="0">
      <alignment vertical="center"/>
    </xf>
    <xf numFmtId="175" fontId="53" fillId="32" borderId="0">
      <alignment vertical="center"/>
    </xf>
    <xf numFmtId="172" fontId="53" fillId="32" borderId="0">
      <alignment vertical="center"/>
    </xf>
    <xf numFmtId="165" fontId="53" fillId="32" borderId="0">
      <alignment vertical="center"/>
    </xf>
    <xf numFmtId="165" fontId="53" fillId="32" borderId="0">
      <alignment horizontal="left" vertical="center" indent="1"/>
    </xf>
    <xf numFmtId="177" fontId="53" fillId="32" borderId="0">
      <alignment vertical="center"/>
    </xf>
    <xf numFmtId="170" fontId="53" fillId="32" borderId="0">
      <alignment vertical="center"/>
    </xf>
    <xf numFmtId="5" fontId="62" fillId="32" borderId="43">
      <alignment vertical="center"/>
    </xf>
    <xf numFmtId="7" fontId="62" fillId="32" borderId="43">
      <alignment vertical="center"/>
    </xf>
    <xf numFmtId="165" fontId="62" fillId="32" borderId="43">
      <alignment vertical="center"/>
    </xf>
    <xf numFmtId="37" fontId="62" fillId="32" borderId="43">
      <alignment vertical="center"/>
    </xf>
    <xf numFmtId="171" fontId="62" fillId="32" borderId="43">
      <alignment vertical="center"/>
    </xf>
    <xf numFmtId="173" fontId="62" fillId="32" borderId="43">
      <alignment vertical="center"/>
    </xf>
    <xf numFmtId="174" fontId="62" fillId="32" borderId="43">
      <alignment vertical="center"/>
    </xf>
    <xf numFmtId="39" fontId="62" fillId="32" borderId="43">
      <alignment vertical="center"/>
    </xf>
    <xf numFmtId="175" fontId="62" fillId="32" borderId="43">
      <alignment vertical="center"/>
    </xf>
    <xf numFmtId="172" fontId="62" fillId="32" borderId="43">
      <alignment vertical="center"/>
    </xf>
    <xf numFmtId="165" fontId="62" fillId="32" borderId="43">
      <alignment vertical="center"/>
    </xf>
    <xf numFmtId="165" fontId="64" fillId="40" borderId="0">
      <alignment vertical="center"/>
    </xf>
    <xf numFmtId="0" fontId="8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1" borderId="0"/>
    <xf numFmtId="0" fontId="8" fillId="11" borderId="0"/>
    <xf numFmtId="0" fontId="6" fillId="11" borderId="0"/>
    <xf numFmtId="0" fontId="6" fillId="11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2" borderId="0"/>
    <xf numFmtId="0" fontId="8" fillId="12" borderId="0"/>
    <xf numFmtId="0" fontId="6" fillId="12" borderId="0"/>
    <xf numFmtId="0" fontId="6" fillId="12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3" borderId="0"/>
    <xf numFmtId="0" fontId="8" fillId="13" borderId="0"/>
    <xf numFmtId="0" fontId="6" fillId="13" borderId="0"/>
    <xf numFmtId="0" fontId="6" fillId="13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4" borderId="0"/>
    <xf numFmtId="0" fontId="8" fillId="14" borderId="0"/>
    <xf numFmtId="0" fontId="6" fillId="14" borderId="0"/>
    <xf numFmtId="0" fontId="6" fillId="14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5" borderId="0"/>
    <xf numFmtId="0" fontId="8" fillId="15" borderId="0"/>
    <xf numFmtId="0" fontId="6" fillId="15" borderId="0"/>
    <xf numFmtId="0" fontId="6" fillId="15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6" borderId="0"/>
    <xf numFmtId="0" fontId="8" fillId="16" borderId="0"/>
    <xf numFmtId="0" fontId="6" fillId="16" borderId="0"/>
    <xf numFmtId="0" fontId="6" fillId="16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7" borderId="0"/>
    <xf numFmtId="0" fontId="8" fillId="17" borderId="0"/>
    <xf numFmtId="0" fontId="6" fillId="17" borderId="0"/>
    <xf numFmtId="0" fontId="6" fillId="17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8" borderId="0"/>
    <xf numFmtId="0" fontId="8" fillId="18" borderId="0"/>
    <xf numFmtId="0" fontId="6" fillId="18" borderId="0"/>
    <xf numFmtId="0" fontId="6" fillId="18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19" borderId="0"/>
    <xf numFmtId="0" fontId="8" fillId="19" borderId="0"/>
    <xf numFmtId="0" fontId="6" fillId="19" borderId="0"/>
    <xf numFmtId="0" fontId="6" fillId="19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0" borderId="0"/>
    <xf numFmtId="0" fontId="8" fillId="20" borderId="0"/>
    <xf numFmtId="0" fontId="6" fillId="20" borderId="0"/>
    <xf numFmtId="0" fontId="6" fillId="20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1" borderId="0"/>
    <xf numFmtId="0" fontId="8" fillId="21" borderId="0"/>
    <xf numFmtId="0" fontId="6" fillId="21" borderId="0"/>
    <xf numFmtId="0" fontId="6" fillId="21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2" borderId="0"/>
    <xf numFmtId="0" fontId="8" fillId="22" borderId="0"/>
    <xf numFmtId="0" fontId="6" fillId="22" borderId="0"/>
    <xf numFmtId="0" fontId="6" fillId="22" borderId="0"/>
    <xf numFmtId="0" fontId="8" fillId="23" borderId="0"/>
    <xf numFmtId="0" fontId="8" fillId="23" borderId="0"/>
    <xf numFmtId="0" fontId="8" fillId="23" borderId="0"/>
    <xf numFmtId="0" fontId="6" fillId="23" borderId="0"/>
    <xf numFmtId="0" fontId="6" fillId="23" borderId="0"/>
    <xf numFmtId="0" fontId="8" fillId="23" borderId="0"/>
    <xf numFmtId="0" fontId="6" fillId="23" borderId="0"/>
    <xf numFmtId="0" fontId="6" fillId="23" borderId="0"/>
    <xf numFmtId="0" fontId="41" fillId="23" borderId="0"/>
    <xf numFmtId="0" fontId="8" fillId="23" borderId="0"/>
    <xf numFmtId="0" fontId="8" fillId="23" borderId="0"/>
    <xf numFmtId="0" fontId="6" fillId="23" borderId="0"/>
    <xf numFmtId="0" fontId="6" fillId="23" borderId="0"/>
    <xf numFmtId="0" fontId="8" fillId="24" borderId="0"/>
    <xf numFmtId="0" fontId="8" fillId="24" borderId="0"/>
    <xf numFmtId="0" fontId="8" fillId="24" borderId="0"/>
    <xf numFmtId="0" fontId="6" fillId="24" borderId="0"/>
    <xf numFmtId="0" fontId="6" fillId="24" borderId="0"/>
    <xf numFmtId="0" fontId="8" fillId="24" borderId="0"/>
    <xf numFmtId="0" fontId="6" fillId="24" borderId="0"/>
    <xf numFmtId="0" fontId="6" fillId="24" borderId="0"/>
    <xf numFmtId="0" fontId="41" fillId="24" borderId="0"/>
    <xf numFmtId="0" fontId="8" fillId="24" borderId="0"/>
    <xf numFmtId="0" fontId="8" fillId="24" borderId="0"/>
    <xf numFmtId="0" fontId="6" fillId="24" borderId="0"/>
    <xf numFmtId="0" fontId="6" fillId="24" borderId="0"/>
    <xf numFmtId="0" fontId="8" fillId="25" borderId="0"/>
    <xf numFmtId="0" fontId="8" fillId="25" borderId="0"/>
    <xf numFmtId="0" fontId="8" fillId="25" borderId="0"/>
    <xf numFmtId="0" fontId="6" fillId="25" borderId="0"/>
    <xf numFmtId="0" fontId="6" fillId="25" borderId="0"/>
    <xf numFmtId="0" fontId="8" fillId="25" borderId="0"/>
    <xf numFmtId="0" fontId="6" fillId="25" borderId="0"/>
    <xf numFmtId="0" fontId="6" fillId="25" borderId="0"/>
    <xf numFmtId="0" fontId="41" fillId="25" borderId="0"/>
    <xf numFmtId="0" fontId="8" fillId="25" borderId="0"/>
    <xf numFmtId="0" fontId="8" fillId="25" borderId="0"/>
    <xf numFmtId="0" fontId="6" fillId="25" borderId="0"/>
    <xf numFmtId="0" fontId="6" fillId="25" borderId="0"/>
    <xf numFmtId="0" fontId="8" fillId="26" borderId="0"/>
    <xf numFmtId="0" fontId="8" fillId="26" borderId="0"/>
    <xf numFmtId="0" fontId="8" fillId="26" borderId="0"/>
    <xf numFmtId="0" fontId="6" fillId="26" borderId="0"/>
    <xf numFmtId="0" fontId="6" fillId="26" borderId="0"/>
    <xf numFmtId="0" fontId="8" fillId="26" borderId="0"/>
    <xf numFmtId="0" fontId="6" fillId="26" borderId="0"/>
    <xf numFmtId="0" fontId="6" fillId="26" borderId="0"/>
    <xf numFmtId="0" fontId="41" fillId="26" borderId="0"/>
    <xf numFmtId="0" fontId="8" fillId="26" borderId="0"/>
    <xf numFmtId="0" fontId="8" fillId="26" borderId="0"/>
    <xf numFmtId="0" fontId="6" fillId="26" borderId="0"/>
    <xf numFmtId="0" fontId="6" fillId="26" borderId="0"/>
    <xf numFmtId="0" fontId="8" fillId="27" borderId="0"/>
    <xf numFmtId="0" fontId="8" fillId="27" borderId="0"/>
    <xf numFmtId="0" fontId="8" fillId="27" borderId="0"/>
    <xf numFmtId="0" fontId="6" fillId="27" borderId="0"/>
    <xf numFmtId="0" fontId="6" fillId="27" borderId="0"/>
    <xf numFmtId="0" fontId="8" fillId="27" borderId="0"/>
    <xf numFmtId="0" fontId="6" fillId="27" borderId="0"/>
    <xf numFmtId="0" fontId="6" fillId="27" borderId="0"/>
    <xf numFmtId="0" fontId="41" fillId="27" borderId="0"/>
    <xf numFmtId="0" fontId="8" fillId="27" borderId="0"/>
    <xf numFmtId="0" fontId="8" fillId="27" borderId="0"/>
    <xf numFmtId="0" fontId="6" fillId="27" borderId="0"/>
    <xf numFmtId="0" fontId="6" fillId="27" borderId="0"/>
    <xf numFmtId="0" fontId="8" fillId="28" borderId="0"/>
    <xf numFmtId="0" fontId="8" fillId="28" borderId="0"/>
    <xf numFmtId="0" fontId="8" fillId="28" borderId="0"/>
    <xf numFmtId="0" fontId="6" fillId="28" borderId="0"/>
    <xf numFmtId="0" fontId="6" fillId="28" borderId="0"/>
    <xf numFmtId="0" fontId="8" fillId="28" borderId="0"/>
    <xf numFmtId="0" fontId="6" fillId="28" borderId="0"/>
    <xf numFmtId="0" fontId="6" fillId="28" borderId="0"/>
    <xf numFmtId="0" fontId="41" fillId="28" borderId="0"/>
    <xf numFmtId="0" fontId="8" fillId="28" borderId="0"/>
    <xf numFmtId="0" fontId="8" fillId="28" borderId="0"/>
    <xf numFmtId="0" fontId="6" fillId="28" borderId="0"/>
    <xf numFmtId="0" fontId="6" fillId="28" borderId="0"/>
    <xf numFmtId="165" fontId="65" fillId="34" borderId="0">
      <alignment vertical="center"/>
    </xf>
    <xf numFmtId="165" fontId="65" fillId="41" borderId="0">
      <alignment vertical="center"/>
    </xf>
    <xf numFmtId="165" fontId="66" fillId="42" borderId="0">
      <alignment vertical="center"/>
    </xf>
    <xf numFmtId="165" fontId="66" fillId="43" borderId="0">
      <alignment vertical="center"/>
    </xf>
    <xf numFmtId="165" fontId="66" fillId="44" borderId="0">
      <alignment vertical="center"/>
    </xf>
    <xf numFmtId="37" fontId="77" fillId="78" borderId="0">
      <protection locked="0"/>
    </xf>
    <xf numFmtId="165" fontId="67" fillId="32" borderId="44">
      <alignment horizontal="center" vertical="center"/>
    </xf>
    <xf numFmtId="165" fontId="68" fillId="45" borderId="44">
      <alignment horizontal="center" vertical="center"/>
    </xf>
    <xf numFmtId="165" fontId="65" fillId="46" borderId="0">
      <alignment vertical="center"/>
    </xf>
    <xf numFmtId="165" fontId="65" fillId="47" borderId="0">
      <alignment vertical="center"/>
    </xf>
    <xf numFmtId="165" fontId="66" fillId="48" borderId="0">
      <alignment vertical="center"/>
    </xf>
    <xf numFmtId="165" fontId="66" fillId="49" borderId="0">
      <alignment vertical="center"/>
    </xf>
    <xf numFmtId="165" fontId="66" fillId="50" borderId="0">
      <alignment vertical="center"/>
    </xf>
    <xf numFmtId="43" fontId="13" fillId="0" borderId="0"/>
    <xf numFmtId="41" fontId="13" fillId="0" borderId="0"/>
    <xf numFmtId="41" fontId="13" fillId="0" borderId="0"/>
    <xf numFmtId="43" fontId="13" fillId="0" borderId="0"/>
    <xf numFmtId="43" fontId="8" fillId="0" borderId="0"/>
    <xf numFmtId="43" fontId="6" fillId="0" borderId="0"/>
    <xf numFmtId="43" fontId="8" fillId="0" borderId="0"/>
    <xf numFmtId="43" fontId="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46" fillId="0" borderId="0"/>
    <xf numFmtId="43" fontId="13" fillId="0" borderId="0"/>
    <xf numFmtId="43" fontId="13" fillId="0" borderId="0"/>
    <xf numFmtId="43" fontId="13" fillId="0" borderId="0"/>
    <xf numFmtId="43" fontId="6" fillId="0" borderId="0"/>
    <xf numFmtId="43" fontId="13" fillId="0" borderId="0"/>
    <xf numFmtId="43" fontId="55" fillId="0" borderId="0"/>
    <xf numFmtId="43" fontId="13" fillId="0" borderId="0"/>
    <xf numFmtId="43" fontId="56" fillId="0" borderId="0"/>
    <xf numFmtId="43" fontId="13" fillId="0" borderId="0"/>
    <xf numFmtId="43" fontId="55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8" fillId="0" borderId="0"/>
    <xf numFmtId="43" fontId="6" fillId="0" borderId="0"/>
    <xf numFmtId="43" fontId="6" fillId="0" borderId="0"/>
    <xf numFmtId="43" fontId="8" fillId="0" borderId="0"/>
    <xf numFmtId="43" fontId="8" fillId="0" borderId="0"/>
    <xf numFmtId="43" fontId="6" fillId="0" borderId="0"/>
    <xf numFmtId="43" fontId="6" fillId="0" borderId="0"/>
    <xf numFmtId="43" fontId="13" fillId="0" borderId="0"/>
    <xf numFmtId="43" fontId="8" fillId="0" borderId="0"/>
    <xf numFmtId="43" fontId="6" fillId="0" borderId="0"/>
    <xf numFmtId="43" fontId="13" fillId="0" borderId="0"/>
    <xf numFmtId="43" fontId="6" fillId="0" borderId="0"/>
    <xf numFmtId="43" fontId="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59" fillId="0" borderId="0"/>
    <xf numFmtId="43" fontId="8" fillId="0" borderId="0"/>
    <xf numFmtId="43" fontId="8" fillId="0" borderId="0"/>
    <xf numFmtId="43" fontId="8" fillId="0" borderId="0"/>
    <xf numFmtId="43" fontId="6" fillId="0" borderId="0"/>
    <xf numFmtId="43" fontId="6" fillId="0" borderId="0"/>
    <xf numFmtId="43" fontId="8" fillId="0" borderId="0"/>
    <xf numFmtId="43" fontId="8" fillId="0" borderId="0"/>
    <xf numFmtId="43" fontId="6" fillId="0" borderId="0"/>
    <xf numFmtId="43" fontId="6" fillId="0" borderId="0"/>
    <xf numFmtId="43" fontId="8" fillId="0" borderId="0"/>
    <xf numFmtId="43" fontId="8" fillId="0" borderId="0"/>
    <xf numFmtId="43" fontId="6" fillId="0" borderId="0"/>
    <xf numFmtId="43" fontId="6" fillId="0" borderId="0"/>
    <xf numFmtId="43" fontId="13" fillId="0" borderId="0"/>
    <xf numFmtId="43" fontId="8" fillId="0" borderId="0"/>
    <xf numFmtId="43" fontId="6" fillId="0" borderId="0"/>
    <xf numFmtId="43" fontId="6" fillId="0" borderId="0"/>
    <xf numFmtId="43" fontId="6" fillId="0" borderId="0"/>
    <xf numFmtId="43" fontId="13" fillId="0" borderId="0"/>
    <xf numFmtId="43" fontId="59" fillId="0" borderId="0"/>
    <xf numFmtId="43" fontId="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42" fillId="0" borderId="0"/>
    <xf numFmtId="43" fontId="8" fillId="0" borderId="0"/>
    <xf numFmtId="43" fontId="6" fillId="0" borderId="0"/>
    <xf numFmtId="43" fontId="57" fillId="0" borderId="0"/>
    <xf numFmtId="43" fontId="6" fillId="0" borderId="0"/>
    <xf numFmtId="43" fontId="42" fillId="0" borderId="0"/>
    <xf numFmtId="43" fontId="8" fillId="0" borderId="0"/>
    <xf numFmtId="43" fontId="6" fillId="0" borderId="0"/>
    <xf numFmtId="43" fontId="8" fillId="0" borderId="0"/>
    <xf numFmtId="43" fontId="6" fillId="0" borderId="0"/>
    <xf numFmtId="43" fontId="55" fillId="0" borderId="0"/>
    <xf numFmtId="43" fontId="5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13" fillId="0" borderId="0"/>
    <xf numFmtId="43" fontId="8" fillId="0" borderId="0"/>
    <xf numFmtId="43" fontId="6" fillId="0" borderId="0"/>
    <xf numFmtId="43" fontId="6" fillId="0" borderId="0"/>
    <xf numFmtId="43" fontId="56" fillId="0" borderId="0"/>
    <xf numFmtId="43" fontId="57" fillId="0" borderId="0"/>
    <xf numFmtId="43" fontId="5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6" fillId="0" borderId="0"/>
    <xf numFmtId="43" fontId="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6" fillId="0" borderId="0"/>
    <xf numFmtId="43" fontId="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6" fillId="0" borderId="0"/>
    <xf numFmtId="43" fontId="6" fillId="0" borderId="0"/>
    <xf numFmtId="43" fontId="8" fillId="0" borderId="0"/>
    <xf numFmtId="43" fontId="6" fillId="0" borderId="0"/>
    <xf numFmtId="43" fontId="8" fillId="0" borderId="0"/>
    <xf numFmtId="43" fontId="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6" fillId="0" borderId="0"/>
    <xf numFmtId="43" fontId="8" fillId="0" borderId="0"/>
    <xf numFmtId="43" fontId="6" fillId="0" borderId="0"/>
    <xf numFmtId="42" fontId="13" fillId="0" borderId="0"/>
    <xf numFmtId="42" fontId="13" fillId="0" borderId="0"/>
    <xf numFmtId="44" fontId="13" fillId="0" borderId="0"/>
    <xf numFmtId="44" fontId="13" fillId="0" borderId="0"/>
    <xf numFmtId="44" fontId="8" fillId="0" borderId="0"/>
    <xf numFmtId="44" fontId="8" fillId="0" borderId="0"/>
    <xf numFmtId="44" fontId="6" fillId="0" borderId="0"/>
    <xf numFmtId="44" fontId="6" fillId="0" borderId="0"/>
    <xf numFmtId="44" fontId="13" fillId="0" borderId="0"/>
    <xf numFmtId="44" fontId="8" fillId="0" borderId="0"/>
    <xf numFmtId="44" fontId="8" fillId="0" borderId="0"/>
    <xf numFmtId="44" fontId="6" fillId="0" borderId="0"/>
    <xf numFmtId="44" fontId="6" fillId="0" borderId="0"/>
    <xf numFmtId="44" fontId="8" fillId="0" borderId="0"/>
    <xf numFmtId="44" fontId="6" fillId="0" borderId="0"/>
    <xf numFmtId="44" fontId="8" fillId="0" borderId="0"/>
    <xf numFmtId="44" fontId="6" fillId="0" borderId="0"/>
    <xf numFmtId="44" fontId="6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6" fillId="0" borderId="0"/>
    <xf numFmtId="165" fontId="69" fillId="45" borderId="0">
      <alignment vertical="center"/>
    </xf>
    <xf numFmtId="5" fontId="62" fillId="51" borderId="44">
      <alignment vertical="center"/>
      <protection locked="0"/>
    </xf>
    <xf numFmtId="7" fontId="62" fillId="51" borderId="44">
      <alignment vertical="center"/>
      <protection locked="0"/>
    </xf>
    <xf numFmtId="165" fontId="62" fillId="51" borderId="44">
      <alignment vertical="center"/>
      <protection locked="0"/>
    </xf>
    <xf numFmtId="37" fontId="62" fillId="51" borderId="44">
      <alignment vertical="center"/>
      <protection locked="0"/>
    </xf>
    <xf numFmtId="171" fontId="62" fillId="51" borderId="44">
      <alignment vertical="center"/>
      <protection locked="0"/>
    </xf>
    <xf numFmtId="173" fontId="62" fillId="51" borderId="44">
      <alignment vertical="center"/>
      <protection locked="0"/>
    </xf>
    <xf numFmtId="174" fontId="62" fillId="51" borderId="44">
      <alignment vertical="center"/>
      <protection locked="0"/>
    </xf>
    <xf numFmtId="39" fontId="62" fillId="51" borderId="44">
      <alignment vertical="center"/>
      <protection locked="0"/>
    </xf>
    <xf numFmtId="175" fontId="62" fillId="51" borderId="44">
      <alignment vertical="center"/>
      <protection locked="0"/>
    </xf>
    <xf numFmtId="172" fontId="62" fillId="51" borderId="44">
      <alignment vertical="center"/>
      <protection locked="0"/>
    </xf>
    <xf numFmtId="165" fontId="62" fillId="51" borderId="44">
      <alignment horizontal="center" vertical="center"/>
      <protection locked="0"/>
    </xf>
    <xf numFmtId="177" fontId="62" fillId="51" borderId="44">
      <alignment vertical="center"/>
      <protection locked="0"/>
    </xf>
    <xf numFmtId="170" fontId="62" fillId="51" borderId="44">
      <alignment vertical="center"/>
      <protection locked="0"/>
    </xf>
    <xf numFmtId="165" fontId="65" fillId="52" borderId="0">
      <alignment vertical="center"/>
    </xf>
    <xf numFmtId="165" fontId="65" fillId="53" borderId="0">
      <alignment vertical="center"/>
    </xf>
    <xf numFmtId="165" fontId="66" fillId="54" borderId="0">
      <alignment vertical="center"/>
    </xf>
    <xf numFmtId="165" fontId="66" fillId="55" borderId="0">
      <alignment vertical="center"/>
    </xf>
    <xf numFmtId="165" fontId="66" fillId="56" borderId="0">
      <alignment vertical="center"/>
    </xf>
    <xf numFmtId="165" fontId="70" fillId="32" borderId="0">
      <alignment horizontal="left" vertical="center"/>
    </xf>
    <xf numFmtId="165" fontId="71" fillId="32" borderId="0">
      <alignment vertical="center"/>
    </xf>
    <xf numFmtId="165" fontId="72" fillId="32" borderId="45">
      <alignment horizontal="center" vertical="center"/>
    </xf>
    <xf numFmtId="165" fontId="65" fillId="57" borderId="0">
      <alignment vertical="center"/>
    </xf>
    <xf numFmtId="165" fontId="65" fillId="58" borderId="0">
      <alignment vertical="center"/>
    </xf>
    <xf numFmtId="165" fontId="66" fillId="59" borderId="0">
      <alignment vertical="center"/>
    </xf>
    <xf numFmtId="165" fontId="66" fillId="60" borderId="0">
      <alignment vertical="center"/>
    </xf>
    <xf numFmtId="165" fontId="66" fillId="61" borderId="0">
      <alignment vertical="center"/>
    </xf>
    <xf numFmtId="0" fontId="14" fillId="0" borderId="0">
      <alignment vertical="top"/>
      <protection locked="0"/>
    </xf>
    <xf numFmtId="0" fontId="38" fillId="0" borderId="0"/>
    <xf numFmtId="0" fontId="60" fillId="0" borderId="0"/>
    <xf numFmtId="0" fontId="38" fillId="0" borderId="0"/>
    <xf numFmtId="0" fontId="61" fillId="0" borderId="0">
      <alignment vertical="top"/>
      <protection locked="0"/>
    </xf>
    <xf numFmtId="0" fontId="14" fillId="0" borderId="0">
      <alignment vertical="top"/>
      <protection locked="0"/>
    </xf>
    <xf numFmtId="0" fontId="14" fillId="0" borderId="0">
      <alignment vertical="top"/>
      <protection locked="0"/>
    </xf>
    <xf numFmtId="0" fontId="60" fillId="0" borderId="0"/>
    <xf numFmtId="0" fontId="14" fillId="0" borderId="0">
      <alignment vertical="top"/>
      <protection locked="0"/>
    </xf>
    <xf numFmtId="5" fontId="62" fillId="62" borderId="46">
      <alignment vertical="center"/>
      <protection locked="0"/>
    </xf>
    <xf numFmtId="7" fontId="62" fillId="62" borderId="46">
      <alignment vertical="center"/>
      <protection locked="0"/>
    </xf>
    <xf numFmtId="165" fontId="62" fillId="62" borderId="46">
      <alignment vertical="center"/>
      <protection locked="0"/>
    </xf>
    <xf numFmtId="37" fontId="62" fillId="62" borderId="46">
      <alignment vertical="center"/>
      <protection locked="0"/>
    </xf>
    <xf numFmtId="171" fontId="62" fillId="62" borderId="46">
      <alignment vertical="center"/>
      <protection locked="0"/>
    </xf>
    <xf numFmtId="173" fontId="62" fillId="62" borderId="46">
      <alignment vertical="center"/>
      <protection locked="0"/>
    </xf>
    <xf numFmtId="174" fontId="62" fillId="62" borderId="46">
      <alignment vertical="center"/>
      <protection locked="0"/>
    </xf>
    <xf numFmtId="39" fontId="62" fillId="62" borderId="46">
      <alignment vertical="center"/>
      <protection locked="0"/>
    </xf>
    <xf numFmtId="175" fontId="62" fillId="62" borderId="46">
      <alignment vertical="center"/>
      <protection locked="0"/>
    </xf>
    <xf numFmtId="172" fontId="62" fillId="62" borderId="46">
      <alignment vertical="center"/>
      <protection locked="0"/>
    </xf>
    <xf numFmtId="176" fontId="62" fillId="62" borderId="46">
      <alignment vertical="center"/>
      <protection locked="0"/>
    </xf>
    <xf numFmtId="165" fontId="62" fillId="62" borderId="46">
      <alignment horizontal="left" vertical="top" wrapText="1" indent="1"/>
      <protection locked="0"/>
    </xf>
    <xf numFmtId="177" fontId="62" fillId="62" borderId="46">
      <alignment vertical="center"/>
      <protection locked="0"/>
    </xf>
    <xf numFmtId="170" fontId="62" fillId="62" borderId="46">
      <alignment vertical="center"/>
      <protection locked="0"/>
    </xf>
    <xf numFmtId="165" fontId="53" fillId="32" borderId="45">
      <alignment horizontal="left" vertical="center"/>
    </xf>
    <xf numFmtId="165" fontId="53" fillId="32" borderId="45">
      <alignment horizontal="left" vertical="center" indent="1" justifyLastLine="1"/>
    </xf>
    <xf numFmtId="165" fontId="52" fillId="32" borderId="45">
      <alignment horizontal="left" vertical="center"/>
    </xf>
    <xf numFmtId="165" fontId="53" fillId="32" borderId="45">
      <alignment horizontal="center" vertical="center" justifyLastLine="1"/>
    </xf>
    <xf numFmtId="0" fontId="40" fillId="29" borderId="0"/>
    <xf numFmtId="0" fontId="44" fillId="29" borderId="0"/>
    <xf numFmtId="0" fontId="40" fillId="29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3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6" fillId="0" borderId="0"/>
    <xf numFmtId="37" fontId="47" fillId="0" borderId="0"/>
    <xf numFmtId="37" fontId="47" fillId="0" borderId="0"/>
    <xf numFmtId="37" fontId="47" fillId="0" borderId="0"/>
    <xf numFmtId="0" fontId="55" fillId="32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6" fillId="0" borderId="0"/>
    <xf numFmtId="0" fontId="8" fillId="0" borderId="0"/>
    <xf numFmtId="0" fontId="6" fillId="0" borderId="0"/>
    <xf numFmtId="0" fontId="55" fillId="32" borderId="0"/>
    <xf numFmtId="37" fontId="32" fillId="4" borderId="0"/>
    <xf numFmtId="0" fontId="6" fillId="0" borderId="0"/>
    <xf numFmtId="0" fontId="13" fillId="0" borderId="0"/>
    <xf numFmtId="0" fontId="42" fillId="0" borderId="0"/>
    <xf numFmtId="37" fontId="32" fillId="4" borderId="0"/>
    <xf numFmtId="0" fontId="13" fillId="0" borderId="0"/>
    <xf numFmtId="0" fontId="42" fillId="0" borderId="0"/>
    <xf numFmtId="0" fontId="6" fillId="0" borderId="0"/>
    <xf numFmtId="37" fontId="32" fillId="4" borderId="0"/>
    <xf numFmtId="0" fontId="13" fillId="0" borderId="0"/>
    <xf numFmtId="0" fontId="6" fillId="0" borderId="0"/>
    <xf numFmtId="0" fontId="16" fillId="0" borderId="0"/>
    <xf numFmtId="169" fontId="43" fillId="0" borderId="0"/>
    <xf numFmtId="37" fontId="4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37" fillId="0" borderId="0"/>
    <xf numFmtId="0" fontId="13" fillId="0" borderId="0"/>
    <xf numFmtId="0" fontId="13" fillId="0" borderId="0"/>
    <xf numFmtId="0" fontId="56" fillId="0" borderId="0"/>
    <xf numFmtId="0" fontId="4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48" fillId="0" borderId="0"/>
    <xf numFmtId="0" fontId="5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42" fillId="0" borderId="0"/>
    <xf numFmtId="0" fontId="58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13" fillId="0" borderId="0"/>
    <xf numFmtId="0" fontId="56" fillId="0" borderId="0"/>
    <xf numFmtId="0" fontId="6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37" fontId="47" fillId="0" borderId="0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0" fontId="8" fillId="10" borderId="33"/>
    <xf numFmtId="0" fontId="8" fillId="10" borderId="33"/>
    <xf numFmtId="0" fontId="6" fillId="10" borderId="33"/>
    <xf numFmtId="0" fontId="6" fillId="10" borderId="33"/>
    <xf numFmtId="9" fontId="13" fillId="0" borderId="0"/>
    <xf numFmtId="9" fontId="13" fillId="0" borderId="0"/>
    <xf numFmtId="9" fontId="6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8" fillId="0" borderId="0"/>
    <xf numFmtId="9" fontId="8" fillId="0" borderId="0"/>
    <xf numFmtId="9" fontId="8" fillId="0" borderId="0"/>
    <xf numFmtId="9" fontId="6" fillId="0" borderId="0"/>
    <xf numFmtId="9" fontId="6" fillId="0" borderId="0"/>
    <xf numFmtId="9" fontId="8" fillId="0" borderId="0"/>
    <xf numFmtId="9" fontId="8" fillId="0" borderId="0"/>
    <xf numFmtId="9" fontId="6" fillId="0" borderId="0"/>
    <xf numFmtId="9" fontId="6" fillId="0" borderId="0"/>
    <xf numFmtId="9" fontId="8" fillId="0" borderId="0"/>
    <xf numFmtId="9" fontId="8" fillId="0" borderId="0"/>
    <xf numFmtId="9" fontId="6" fillId="0" borderId="0"/>
    <xf numFmtId="9" fontId="6" fillId="0" borderId="0"/>
    <xf numFmtId="9" fontId="13" fillId="0" borderId="0"/>
    <xf numFmtId="9" fontId="8" fillId="0" borderId="0"/>
    <xf numFmtId="9" fontId="6" fillId="0" borderId="0"/>
    <xf numFmtId="9" fontId="6" fillId="0" borderId="0"/>
    <xf numFmtId="9" fontId="13" fillId="0" borderId="0"/>
    <xf numFmtId="9" fontId="6" fillId="0" borderId="0"/>
    <xf numFmtId="9" fontId="13" fillId="0" borderId="0"/>
    <xf numFmtId="9" fontId="8" fillId="0" borderId="0"/>
    <xf numFmtId="9" fontId="6" fillId="0" borderId="0"/>
    <xf numFmtId="9" fontId="8" fillId="0" borderId="0"/>
    <xf numFmtId="9" fontId="6" fillId="0" borderId="0"/>
    <xf numFmtId="9" fontId="13" fillId="0" borderId="0"/>
    <xf numFmtId="9" fontId="13" fillId="0" borderId="0"/>
    <xf numFmtId="9" fontId="13" fillId="0" borderId="0"/>
    <xf numFmtId="9" fontId="8" fillId="0" borderId="0"/>
    <xf numFmtId="9" fontId="8" fillId="0" borderId="0"/>
    <xf numFmtId="9" fontId="6" fillId="0" borderId="0"/>
    <xf numFmtId="9" fontId="6" fillId="0" borderId="0"/>
    <xf numFmtId="9" fontId="8" fillId="0" borderId="0"/>
    <xf numFmtId="9" fontId="8" fillId="0" borderId="0"/>
    <xf numFmtId="9" fontId="6" fillId="0" borderId="0"/>
    <xf numFmtId="9" fontId="6" fillId="0" borderId="0"/>
    <xf numFmtId="9" fontId="8" fillId="0" borderId="0"/>
    <xf numFmtId="9" fontId="8" fillId="0" borderId="0"/>
    <xf numFmtId="9" fontId="6" fillId="0" borderId="0"/>
    <xf numFmtId="9" fontId="6" fillId="0" borderId="0"/>
    <xf numFmtId="9" fontId="8" fillId="0" borderId="0"/>
    <xf numFmtId="9" fontId="8" fillId="0" borderId="0"/>
    <xf numFmtId="9" fontId="6" fillId="0" borderId="0"/>
    <xf numFmtId="9" fontId="6" fillId="0" borderId="0"/>
    <xf numFmtId="9" fontId="8" fillId="0" borderId="0"/>
    <xf numFmtId="9" fontId="8" fillId="0" borderId="0"/>
    <xf numFmtId="9" fontId="6" fillId="0" borderId="0"/>
    <xf numFmtId="9" fontId="6" fillId="0" borderId="0"/>
    <xf numFmtId="9" fontId="13" fillId="0" borderId="0"/>
    <xf numFmtId="165" fontId="73" fillId="32" borderId="47">
      <alignment horizontal="left" vertical="center"/>
    </xf>
    <xf numFmtId="165" fontId="73" fillId="32" borderId="0">
      <alignment horizontal="left" vertical="center"/>
    </xf>
    <xf numFmtId="165" fontId="74" fillId="32" borderId="0">
      <alignment horizontal="center" vertical="center"/>
    </xf>
    <xf numFmtId="165" fontId="74" fillId="32" borderId="48">
      <alignment horizontal="center" vertical="center"/>
    </xf>
    <xf numFmtId="165" fontId="65" fillId="63" borderId="0">
      <alignment vertical="center"/>
    </xf>
    <xf numFmtId="165" fontId="65" fillId="64" borderId="0">
      <alignment vertical="center"/>
    </xf>
    <xf numFmtId="165" fontId="66" fillId="65" borderId="0">
      <alignment vertical="center"/>
    </xf>
    <xf numFmtId="165" fontId="66" fillId="66" borderId="0">
      <alignment vertical="center"/>
    </xf>
    <xf numFmtId="165" fontId="66" fillId="67" borderId="0">
      <alignment vertical="center"/>
    </xf>
    <xf numFmtId="0" fontId="39" fillId="0" borderId="0"/>
    <xf numFmtId="0" fontId="45" fillId="0" borderId="0"/>
    <xf numFmtId="0" fontId="39" fillId="0" borderId="0"/>
    <xf numFmtId="165" fontId="65" fillId="68" borderId="0">
      <alignment vertical="center"/>
    </xf>
    <xf numFmtId="165" fontId="65" fillId="69" borderId="0">
      <alignment vertical="center"/>
    </xf>
    <xf numFmtId="165" fontId="66" fillId="70" borderId="0">
      <alignment vertical="center"/>
    </xf>
    <xf numFmtId="165" fontId="66" fillId="71" borderId="0">
      <alignment vertical="center"/>
    </xf>
    <xf numFmtId="165" fontId="66" fillId="72" borderId="0">
      <alignment vertical="center"/>
    </xf>
    <xf numFmtId="165" fontId="65" fillId="73" borderId="0">
      <alignment vertical="center"/>
    </xf>
    <xf numFmtId="5" fontId="75" fillId="73" borderId="0">
      <alignment vertical="center"/>
    </xf>
    <xf numFmtId="7" fontId="75" fillId="73" borderId="0">
      <alignment vertical="center"/>
    </xf>
    <xf numFmtId="165" fontId="75" fillId="73" borderId="0">
      <alignment vertical="center"/>
    </xf>
    <xf numFmtId="37" fontId="75" fillId="73" borderId="0">
      <alignment vertical="center"/>
    </xf>
    <xf numFmtId="171" fontId="75" fillId="73" borderId="0">
      <alignment vertical="center"/>
    </xf>
    <xf numFmtId="173" fontId="75" fillId="73" borderId="0">
      <alignment vertical="center"/>
    </xf>
    <xf numFmtId="174" fontId="75" fillId="73" borderId="0">
      <alignment vertical="center"/>
    </xf>
    <xf numFmtId="39" fontId="75" fillId="73" borderId="0">
      <alignment vertical="center"/>
    </xf>
    <xf numFmtId="175" fontId="75" fillId="73" borderId="0">
      <alignment vertical="center"/>
    </xf>
    <xf numFmtId="172" fontId="75" fillId="73" borderId="0">
      <alignment vertical="center"/>
    </xf>
    <xf numFmtId="165" fontId="65" fillId="73" borderId="0">
      <alignment vertical="center"/>
    </xf>
    <xf numFmtId="165" fontId="50" fillId="73" borderId="0">
      <alignment horizontal="left" vertical="center"/>
    </xf>
    <xf numFmtId="165" fontId="76" fillId="73" borderId="0">
      <alignment horizontal="right" vertical="center"/>
    </xf>
    <xf numFmtId="177" fontId="75" fillId="73" borderId="0">
      <alignment vertical="center"/>
    </xf>
    <xf numFmtId="170" fontId="75" fillId="73" borderId="0">
      <alignment vertical="center"/>
    </xf>
    <xf numFmtId="165" fontId="65" fillId="74" borderId="0">
      <alignment vertical="center"/>
    </xf>
    <xf numFmtId="5" fontId="75" fillId="74" borderId="0">
      <alignment vertical="center"/>
    </xf>
    <xf numFmtId="7" fontId="75" fillId="74" borderId="0">
      <alignment vertical="center"/>
    </xf>
    <xf numFmtId="165" fontId="75" fillId="74" borderId="0">
      <alignment vertical="center"/>
    </xf>
    <xf numFmtId="37" fontId="75" fillId="74" borderId="0">
      <alignment vertical="center"/>
    </xf>
    <xf numFmtId="171" fontId="75" fillId="74" borderId="0">
      <alignment vertical="center"/>
    </xf>
    <xf numFmtId="173" fontId="75" fillId="74" borderId="0">
      <alignment vertical="center"/>
    </xf>
    <xf numFmtId="174" fontId="75" fillId="74" borderId="0">
      <alignment vertical="center"/>
    </xf>
    <xf numFmtId="39" fontId="75" fillId="74" borderId="0">
      <alignment vertical="center"/>
    </xf>
    <xf numFmtId="175" fontId="75" fillId="74" borderId="0">
      <alignment vertical="center"/>
    </xf>
    <xf numFmtId="172" fontId="75" fillId="74" borderId="0">
      <alignment vertical="center"/>
    </xf>
    <xf numFmtId="165" fontId="76" fillId="74" borderId="0">
      <alignment horizontal="left" vertical="center"/>
    </xf>
    <xf numFmtId="165" fontId="76" fillId="74" borderId="0">
      <alignment horizontal="right" vertical="center"/>
    </xf>
    <xf numFmtId="177" fontId="75" fillId="74" borderId="0">
      <alignment vertical="center"/>
    </xf>
    <xf numFmtId="170" fontId="75" fillId="74" borderId="0">
      <alignment vertical="center"/>
    </xf>
    <xf numFmtId="165" fontId="66" fillId="75" borderId="0">
      <alignment vertical="center"/>
    </xf>
    <xf numFmtId="165" fontId="66" fillId="76" borderId="0">
      <alignment vertical="center"/>
    </xf>
    <xf numFmtId="165" fontId="66" fillId="77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5" fillId="32" borderId="0" applyNumberFormat="0" applyFont="0" applyFill="0" applyBorder="0" applyAlignment="0" applyProtection="0"/>
    <xf numFmtId="0" fontId="3" fillId="0" borderId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2" fillId="4" borderId="0" applyFill="0"/>
    <xf numFmtId="43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82" fontId="91" fillId="0" borderId="0" applyNumberFormat="0" applyFill="0" applyBorder="0" applyAlignment="0" applyProtection="0"/>
    <xf numFmtId="175" fontId="92" fillId="32" borderId="0">
      <alignment horizontal="right" vertical="center"/>
    </xf>
    <xf numFmtId="172" fontId="92" fillId="32" borderId="0">
      <alignment horizontal="right" vertical="center"/>
    </xf>
    <xf numFmtId="175" fontId="92" fillId="34" borderId="43">
      <alignment horizontal="right" vertical="center"/>
    </xf>
    <xf numFmtId="172" fontId="92" fillId="34" borderId="43">
      <alignment horizontal="right" vertical="center"/>
    </xf>
    <xf numFmtId="175" fontId="92" fillId="32" borderId="0">
      <alignment vertical="center"/>
    </xf>
    <xf numFmtId="172" fontId="92" fillId="32" borderId="0">
      <alignment vertical="center"/>
    </xf>
    <xf numFmtId="175" fontId="93" fillId="34" borderId="43">
      <alignment vertical="center"/>
    </xf>
    <xf numFmtId="172" fontId="93" fillId="34" borderId="43">
      <alignment vertical="center"/>
    </xf>
    <xf numFmtId="175" fontId="94" fillId="36" borderId="0">
      <alignment horizontal="center" vertical="center"/>
    </xf>
    <xf numFmtId="172" fontId="94" fillId="36" borderId="0">
      <alignment horizontal="center" vertical="center"/>
    </xf>
    <xf numFmtId="175" fontId="93" fillId="38" borderId="0">
      <alignment vertical="center"/>
    </xf>
    <xf numFmtId="172" fontId="93" fillId="38" borderId="0">
      <alignment vertical="center"/>
    </xf>
    <xf numFmtId="175" fontId="92" fillId="32" borderId="0">
      <alignment vertical="center"/>
    </xf>
    <xf numFmtId="172" fontId="92" fillId="32" borderId="0">
      <alignment vertical="center"/>
    </xf>
    <xf numFmtId="175" fontId="94" fillId="32" borderId="43">
      <alignment vertical="center"/>
    </xf>
    <xf numFmtId="172" fontId="94" fillId="32" borderId="43">
      <alignment vertical="center"/>
    </xf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88" borderId="0" applyNumberFormat="0" applyBorder="0" applyAlignment="0" applyProtection="0"/>
    <xf numFmtId="0" fontId="95" fillId="88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2" borderId="0" applyNumberFormat="0" applyBorder="0" applyAlignment="0" applyProtection="0"/>
    <xf numFmtId="0" fontId="95" fillId="92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6" borderId="0" applyNumberFormat="0" applyBorder="0" applyAlignment="0" applyProtection="0"/>
    <xf numFmtId="0" fontId="95" fillId="96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2" borderId="0" applyNumberFormat="0" applyBorder="0" applyAlignment="0" applyProtection="0"/>
    <xf numFmtId="0" fontId="95" fillId="92" borderId="0" applyNumberFormat="0" applyBorder="0" applyAlignment="0" applyProtection="0"/>
    <xf numFmtId="0" fontId="95" fillId="97" borderId="0" applyNumberFormat="0" applyBorder="0" applyAlignment="0" applyProtection="0"/>
    <xf numFmtId="0" fontId="95" fillId="97" borderId="0" applyNumberFormat="0" applyBorder="0" applyAlignment="0" applyProtection="0"/>
    <xf numFmtId="41" fontId="13" fillId="0" borderId="0"/>
    <xf numFmtId="182" fontId="96" fillId="4" borderId="0">
      <alignment horizontal="center" vertical="center"/>
    </xf>
    <xf numFmtId="182" fontId="97" fillId="4" borderId="0">
      <alignment vertical="center"/>
    </xf>
    <xf numFmtId="182" fontId="98" fillId="4" borderId="0">
      <alignment vertical="center"/>
    </xf>
    <xf numFmtId="182" fontId="98" fillId="4" borderId="0"/>
    <xf numFmtId="183" fontId="13" fillId="0" borderId="0" applyBorder="0">
      <alignment vertical="top"/>
    </xf>
    <xf numFmtId="184" fontId="13" fillId="79" borderId="49">
      <alignment horizontal="center" vertical="center"/>
    </xf>
    <xf numFmtId="1" fontId="99" fillId="0" borderId="0">
      <alignment horizontal="left"/>
    </xf>
    <xf numFmtId="37" fontId="77" fillId="78" borderId="0" applyNumberFormat="0">
      <protection locked="0"/>
    </xf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1" fillId="98" borderId="50" applyNumberFormat="0" applyAlignment="0" applyProtection="0"/>
    <xf numFmtId="0" fontId="101" fillId="98" borderId="50" applyNumberFormat="0" applyAlignment="0" applyProtection="0"/>
    <xf numFmtId="37" fontId="30" fillId="0" borderId="1"/>
    <xf numFmtId="0" fontId="102" fillId="99" borderId="51" applyNumberFormat="0" applyAlignment="0" applyProtection="0"/>
    <xf numFmtId="0" fontId="102" fillId="99" borderId="51" applyNumberFormat="0" applyAlignment="0" applyProtection="0"/>
    <xf numFmtId="182" fontId="96" fillId="4" borderId="0">
      <alignment horizontal="center" vertical="center"/>
    </xf>
    <xf numFmtId="182" fontId="97" fillId="4" borderId="0">
      <alignment vertical="center"/>
    </xf>
    <xf numFmtId="182" fontId="98" fillId="4" borderId="0">
      <alignment vertical="center"/>
    </xf>
    <xf numFmtId="182" fontId="98" fillId="4" borderId="0"/>
    <xf numFmtId="165" fontId="103" fillId="46" borderId="0">
      <alignment vertical="center"/>
    </xf>
    <xf numFmtId="165" fontId="103" fillId="47" borderId="0">
      <alignment vertical="center"/>
    </xf>
    <xf numFmtId="165" fontId="104" fillId="48" borderId="0">
      <alignment vertical="center"/>
    </xf>
    <xf numFmtId="165" fontId="104" fillId="49" borderId="0">
      <alignment vertical="center"/>
    </xf>
    <xf numFmtId="165" fontId="104" fillId="50" borderId="0">
      <alignment vertical="center"/>
    </xf>
    <xf numFmtId="41" fontId="13" fillId="0" borderId="0" applyNumberFormat="0" applyBorder="0">
      <alignment horizontal="center" vertical="top"/>
    </xf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 applyFill="0" applyBorder="0" applyAlignment="0" applyProtection="0"/>
    <xf numFmtId="43" fontId="2" fillId="0" borderId="0" applyFont="0" applyFill="0" applyBorder="0" applyAlignment="0" applyProtection="0"/>
    <xf numFmtId="17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6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10" fillId="0" borderId="0"/>
    <xf numFmtId="0" fontId="110" fillId="0" borderId="0"/>
    <xf numFmtId="37" fontId="13" fillId="0" borderId="0" applyBorder="0">
      <alignment horizontal="left" vertical="top" wrapText="1"/>
      <protection locked="0"/>
    </xf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3" fillId="0" borderId="0" applyFont="0" applyFill="0" applyBorder="0" applyAlignment="0" applyProtection="0"/>
    <xf numFmtId="179" fontId="11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11" fillId="0" borderId="0" applyFont="0" applyFill="0" applyBorder="0" applyAlignment="0" applyProtection="0"/>
    <xf numFmtId="5" fontId="13" fillId="0" borderId="0" applyFill="0" applyBorder="0" applyAlignment="0" applyProtection="0"/>
    <xf numFmtId="6" fontId="113" fillId="0" borderId="0">
      <protection locked="0"/>
    </xf>
    <xf numFmtId="41" fontId="13" fillId="0" borderId="0" applyBorder="0">
      <alignment vertical="top"/>
    </xf>
    <xf numFmtId="185" fontId="13" fillId="0" borderId="0" applyBorder="0">
      <alignment vertical="top"/>
    </xf>
    <xf numFmtId="43" fontId="13" fillId="0" borderId="0" applyBorder="0">
      <alignment vertical="top"/>
    </xf>
    <xf numFmtId="186" fontId="13" fillId="0" borderId="0" applyBorder="0">
      <alignment vertical="top"/>
    </xf>
    <xf numFmtId="182" fontId="13" fillId="86" borderId="0">
      <alignment horizontal="left" vertical="top"/>
    </xf>
    <xf numFmtId="175" fontId="94" fillId="51" borderId="44">
      <alignment vertical="center"/>
      <protection locked="0"/>
    </xf>
    <xf numFmtId="172" fontId="94" fillId="51" borderId="44">
      <alignment vertical="center"/>
      <protection locked="0"/>
    </xf>
    <xf numFmtId="182" fontId="13" fillId="0" borderId="0" applyFont="0" applyFill="0" applyBorder="0" applyAlignment="0" applyProtection="0"/>
    <xf numFmtId="182" fontId="114" fillId="4" borderId="0">
      <alignment horizontal="center" vertical="center"/>
    </xf>
    <xf numFmtId="182" fontId="97" fillId="4" borderId="0">
      <alignment vertical="center"/>
    </xf>
    <xf numFmtId="182" fontId="114" fillId="4" borderId="0">
      <alignment vertical="center"/>
    </xf>
    <xf numFmtId="182" fontId="115" fillId="4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2" fontId="117" fillId="0" borderId="0" applyNumberFormat="0" applyFill="0" applyBorder="0" applyAlignment="0" applyProtection="0"/>
    <xf numFmtId="182" fontId="118" fillId="0" borderId="0" applyNumberFormat="0" applyFill="0" applyBorder="0" applyAlignment="0" applyProtection="0"/>
    <xf numFmtId="182" fontId="119" fillId="0" borderId="0" applyNumberFormat="0" applyFill="0" applyBorder="0" applyAlignment="0" applyProtection="0"/>
    <xf numFmtId="182" fontId="120" fillId="0" borderId="0" applyNumberFormat="0" applyFill="0" applyBorder="0" applyAlignment="0" applyProtection="0"/>
    <xf numFmtId="182" fontId="121" fillId="0" borderId="0" applyNumberFormat="0" applyFill="0" applyBorder="0" applyAlignment="0" applyProtection="0"/>
    <xf numFmtId="182" fontId="122" fillId="0" borderId="0" applyNumberFormat="0" applyFill="0" applyBorder="0" applyAlignment="0" applyProtection="0"/>
    <xf numFmtId="182" fontId="123" fillId="0" borderId="0" applyNumberFormat="0" applyFill="0" applyBorder="0" applyAlignment="0" applyProtection="0"/>
    <xf numFmtId="187" fontId="13" fillId="0" borderId="0">
      <protection locked="0"/>
    </xf>
    <xf numFmtId="188" fontId="124" fillId="0" borderId="0" applyBorder="0">
      <alignment horizontal="center" vertical="top"/>
    </xf>
    <xf numFmtId="41" fontId="125" fillId="0" borderId="0" applyBorder="0">
      <alignment horizontal="left" vertical="top"/>
    </xf>
    <xf numFmtId="41" fontId="13" fillId="0" borderId="0" applyBorder="0">
      <alignment horizontal="left" vertical="top" indent="2"/>
    </xf>
    <xf numFmtId="189" fontId="126" fillId="0" borderId="0"/>
    <xf numFmtId="186" fontId="126" fillId="0" borderId="0"/>
    <xf numFmtId="190" fontId="126" fillId="0" borderId="0"/>
    <xf numFmtId="191" fontId="126" fillId="0" borderId="0"/>
    <xf numFmtId="192" fontId="126" fillId="0" borderId="0"/>
    <xf numFmtId="0" fontId="127" fillId="86" borderId="0" applyNumberFormat="0" applyBorder="0" applyAlignment="0" applyProtection="0"/>
    <xf numFmtId="0" fontId="127" fillId="86" borderId="0" applyNumberFormat="0" applyBorder="0" applyAlignment="0" applyProtection="0"/>
    <xf numFmtId="182" fontId="128" fillId="100" borderId="0">
      <alignment horizontal="center" vertical="center"/>
    </xf>
    <xf numFmtId="182" fontId="97" fillId="100" borderId="0">
      <alignment vertical="center"/>
    </xf>
    <xf numFmtId="182" fontId="114" fillId="4" borderId="0">
      <alignment vertical="center"/>
    </xf>
    <xf numFmtId="182" fontId="115" fillId="4" borderId="0"/>
    <xf numFmtId="182" fontId="13" fillId="4" borderId="0"/>
    <xf numFmtId="182" fontId="13" fillId="98" borderId="0"/>
    <xf numFmtId="38" fontId="118" fillId="98" borderId="0" applyNumberFormat="0" applyBorder="0" applyAlignment="0" applyProtection="0"/>
    <xf numFmtId="41" fontId="125" fillId="0" borderId="0" applyBorder="0">
      <alignment vertical="top"/>
    </xf>
    <xf numFmtId="41" fontId="13" fillId="0" borderId="0" applyBorder="0">
      <alignment horizontal="left" vertical="top" indent="2"/>
    </xf>
    <xf numFmtId="182" fontId="129" fillId="0" borderId="0" applyNumberFormat="0" applyFill="0" applyBorder="0" applyAlignment="0" applyProtection="0"/>
    <xf numFmtId="182" fontId="130" fillId="0" borderId="52" applyNumberFormat="0" applyAlignment="0" applyProtection="0">
      <alignment horizontal="left" vertical="center"/>
    </xf>
    <xf numFmtId="182" fontId="130" fillId="0" borderId="8">
      <alignment horizontal="left" vertical="center"/>
    </xf>
    <xf numFmtId="0" fontId="131" fillId="0" borderId="53" applyNumberFormat="0" applyFill="0" applyAlignment="0" applyProtection="0"/>
    <xf numFmtId="0" fontId="131" fillId="0" borderId="53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33" fillId="0" borderId="55" applyNumberFormat="0" applyFill="0" applyAlignment="0" applyProtection="0"/>
    <xf numFmtId="0" fontId="133" fillId="0" borderId="55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93" fontId="13" fillId="0" borderId="0">
      <protection locked="0"/>
    </xf>
    <xf numFmtId="193" fontId="13" fillId="0" borderId="0">
      <protection locked="0"/>
    </xf>
    <xf numFmtId="182" fontId="86" fillId="0" borderId="56" applyNumberFormat="0" applyFill="0" applyAlignment="0" applyProtection="0"/>
    <xf numFmtId="182" fontId="134" fillId="0" borderId="0" applyNumberFormat="0" applyFill="0" applyBorder="0" applyAlignment="0" applyProtection="0">
      <alignment vertical="top"/>
      <protection locked="0"/>
    </xf>
    <xf numFmtId="182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75" fontId="94" fillId="62" borderId="46">
      <alignment vertical="center"/>
      <protection locked="0"/>
    </xf>
    <xf numFmtId="172" fontId="94" fillId="62" borderId="46">
      <alignment vertical="center"/>
      <protection locked="0"/>
    </xf>
    <xf numFmtId="10" fontId="118" fillId="101" borderId="1" applyNumberFormat="0" applyBorder="0" applyAlignment="0" applyProtection="0"/>
    <xf numFmtId="0" fontId="137" fillId="87" borderId="50" applyNumberFormat="0" applyAlignment="0" applyProtection="0"/>
    <xf numFmtId="0" fontId="137" fillId="87" borderId="50" applyNumberFormat="0" applyAlignment="0" applyProtection="0"/>
    <xf numFmtId="41" fontId="13" fillId="86" borderId="0" applyBorder="0">
      <alignment horizontal="left" vertical="top"/>
    </xf>
    <xf numFmtId="182" fontId="97" fillId="100" borderId="0">
      <alignment vertical="center"/>
    </xf>
    <xf numFmtId="182" fontId="98" fillId="4" borderId="0">
      <alignment vertical="center"/>
    </xf>
    <xf numFmtId="182" fontId="98" fillId="4" borderId="0"/>
    <xf numFmtId="182" fontId="13" fillId="4" borderId="0"/>
    <xf numFmtId="182" fontId="13" fillId="98" borderId="0"/>
    <xf numFmtId="0" fontId="138" fillId="0" borderId="57" applyNumberFormat="0" applyFill="0" applyAlignment="0" applyProtection="0"/>
    <xf numFmtId="0" fontId="138" fillId="0" borderId="57" applyNumberFormat="0" applyFill="0" applyAlignment="0" applyProtection="0"/>
    <xf numFmtId="182" fontId="139" fillId="0" borderId="0">
      <alignment horizontal="left" vertical="center" wrapText="1"/>
      <protection locked="0"/>
    </xf>
    <xf numFmtId="0" fontId="140" fillId="102" borderId="0" applyNumberFormat="0" applyBorder="0" applyAlignment="0" applyProtection="0"/>
    <xf numFmtId="0" fontId="140" fillId="102" borderId="0" applyNumberFormat="0" applyBorder="0" applyAlignment="0" applyProtection="0"/>
    <xf numFmtId="37" fontId="141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3" fillId="0" borderId="0"/>
    <xf numFmtId="182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3" fillId="0" borderId="0"/>
    <xf numFmtId="182" fontId="111" fillId="0" borderId="0"/>
    <xf numFmtId="182" fontId="42" fillId="0" borderId="0"/>
    <xf numFmtId="182" fontId="13" fillId="0" borderId="0"/>
    <xf numFmtId="182" fontId="42" fillId="0" borderId="0"/>
    <xf numFmtId="182" fontId="42" fillId="0" borderId="0"/>
    <xf numFmtId="182" fontId="42" fillId="0" borderId="0"/>
    <xf numFmtId="0" fontId="2" fillId="0" borderId="0"/>
    <xf numFmtId="0" fontId="13" fillId="0" borderId="0"/>
    <xf numFmtId="182" fontId="142" fillId="0" borderId="0">
      <alignment vertical="top"/>
    </xf>
    <xf numFmtId="194" fontId="142" fillId="0" borderId="0">
      <alignment vertical="top"/>
    </xf>
    <xf numFmtId="37" fontId="32" fillId="4" borderId="0" applyFill="0"/>
    <xf numFmtId="182" fontId="142" fillId="0" borderId="0">
      <alignment vertical="top"/>
    </xf>
    <xf numFmtId="0" fontId="143" fillId="0" borderId="0"/>
    <xf numFmtId="182" fontId="2" fillId="0" borderId="0"/>
    <xf numFmtId="0" fontId="13" fillId="0" borderId="0"/>
    <xf numFmtId="0" fontId="105" fillId="0" borderId="0"/>
    <xf numFmtId="0" fontId="2" fillId="0" borderId="0"/>
    <xf numFmtId="0" fontId="13" fillId="0" borderId="0"/>
    <xf numFmtId="182" fontId="42" fillId="0" borderId="0"/>
    <xf numFmtId="182" fontId="42" fillId="0" borderId="0"/>
    <xf numFmtId="182" fontId="42" fillId="0" borderId="0"/>
    <xf numFmtId="182" fontId="144" fillId="0" borderId="0"/>
    <xf numFmtId="182" fontId="144" fillId="0" borderId="0"/>
    <xf numFmtId="182" fontId="144" fillId="0" borderId="0"/>
    <xf numFmtId="182" fontId="144" fillId="0" borderId="0"/>
    <xf numFmtId="182" fontId="144" fillId="0" borderId="0"/>
    <xf numFmtId="182" fontId="144" fillId="0" borderId="0"/>
    <xf numFmtId="182" fontId="144" fillId="0" borderId="0"/>
    <xf numFmtId="182" fontId="42" fillId="0" borderId="0"/>
    <xf numFmtId="182" fontId="4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12" fillId="0" borderId="0"/>
    <xf numFmtId="182" fontId="42" fillId="0" borderId="0"/>
    <xf numFmtId="182" fontId="13" fillId="0" borderId="0">
      <alignment vertical="top"/>
    </xf>
    <xf numFmtId="182" fontId="2" fillId="0" borderId="0"/>
    <xf numFmtId="182" fontId="2" fillId="0" borderId="0"/>
    <xf numFmtId="182" fontId="2" fillId="0" borderId="0"/>
    <xf numFmtId="182" fontId="48" fillId="0" borderId="0"/>
    <xf numFmtId="182" fontId="13" fillId="0" borderId="0">
      <alignment vertical="top"/>
    </xf>
    <xf numFmtId="182" fontId="13" fillId="0" borderId="0"/>
    <xf numFmtId="182" fontId="2" fillId="0" borderId="0"/>
    <xf numFmtId="182" fontId="105" fillId="0" borderId="0"/>
    <xf numFmtId="182" fontId="2" fillId="0" borderId="0"/>
    <xf numFmtId="0" fontId="2" fillId="0" borderId="0" applyNumberFormat="0" applyFont="0" applyFill="0" applyBorder="0" applyAlignment="0" applyProtection="0"/>
    <xf numFmtId="182" fontId="27" fillId="0" borderId="0"/>
    <xf numFmtId="0" fontId="105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01" borderId="58" applyNumberFormat="0" applyFont="0" applyAlignment="0" applyProtection="0"/>
    <xf numFmtId="0" fontId="27" fillId="101" borderId="58" applyNumberFormat="0" applyFont="0" applyAlignment="0" applyProtection="0"/>
    <xf numFmtId="182" fontId="42" fillId="101" borderId="58" applyNumberFormat="0" applyFont="0" applyAlignment="0" applyProtection="0"/>
    <xf numFmtId="182" fontId="13" fillId="101" borderId="58" applyNumberFormat="0" applyFont="0" applyAlignment="0" applyProtection="0"/>
    <xf numFmtId="181" fontId="146" fillId="0" borderId="0" applyFill="0" applyBorder="0" applyAlignment="0" applyProtection="0"/>
    <xf numFmtId="0" fontId="147" fillId="98" borderId="59" applyNumberFormat="0" applyAlignment="0" applyProtection="0"/>
    <xf numFmtId="0" fontId="147" fillId="98" borderId="59" applyNumberFormat="0" applyAlignment="0" applyProtection="0"/>
    <xf numFmtId="195" fontId="148" fillId="4" borderId="0" applyBorder="0">
      <alignment horizontal="right"/>
    </xf>
    <xf numFmtId="182" fontId="149" fillId="4" borderId="0" applyBorder="0">
      <alignment horizontal="center"/>
    </xf>
    <xf numFmtId="182" fontId="150" fillId="4" borderId="0" applyBorder="0"/>
    <xf numFmtId="182" fontId="150" fillId="4" borderId="0" applyBorder="0">
      <alignment horizontal="centerContinuous"/>
    </xf>
    <xf numFmtId="182" fontId="151" fillId="4" borderId="0" applyBorder="0">
      <alignment horizontal="centerContinuous"/>
    </xf>
    <xf numFmtId="9" fontId="13" fillId="0" borderId="0" applyBorder="0">
      <alignment vertical="top"/>
    </xf>
    <xf numFmtId="178" fontId="13" fillId="0" borderId="0" applyBorder="0">
      <alignment vertical="top"/>
    </xf>
    <xf numFmtId="10" fontId="13" fillId="0" borderId="0" applyBorder="0">
      <alignment vertical="top"/>
    </xf>
    <xf numFmtId="10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3" fillId="79" borderId="0" applyBorder="0">
      <alignment horizontal="left" vertical="top"/>
    </xf>
    <xf numFmtId="182" fontId="13" fillId="0" borderId="0"/>
    <xf numFmtId="182" fontId="42" fillId="0" borderId="0" applyNumberFormat="0" applyFont="0" applyFill="0" applyBorder="0" applyAlignment="0" applyProtection="0">
      <alignment horizontal="left"/>
    </xf>
    <xf numFmtId="182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82" fontId="152" fillId="0" borderId="60">
      <alignment horizontal="center"/>
    </xf>
    <xf numFmtId="182" fontId="152" fillId="0" borderId="60">
      <alignment horizontal="center"/>
    </xf>
    <xf numFmtId="3" fontId="42" fillId="0" borderId="0" applyFont="0" applyFill="0" applyBorder="0" applyAlignment="0" applyProtection="0"/>
    <xf numFmtId="182" fontId="42" fillId="103" borderId="0" applyNumberFormat="0" applyFont="0" applyBorder="0" applyAlignment="0" applyProtection="0"/>
    <xf numFmtId="182" fontId="13" fillId="0" borderId="61" applyNumberFormat="0" applyFont="0" applyFill="0" applyAlignment="0" applyProtection="0"/>
    <xf numFmtId="182" fontId="13" fillId="0" borderId="61" applyNumberFormat="0" applyFont="0" applyFill="0" applyAlignment="0" applyProtection="0"/>
    <xf numFmtId="182" fontId="153" fillId="0" borderId="0" applyNumberFormat="0" applyFill="0" applyBorder="0" applyProtection="0">
      <alignment horizontal="left"/>
    </xf>
    <xf numFmtId="182" fontId="153" fillId="0" borderId="0" applyNumberFormat="0" applyFill="0" applyBorder="0" applyProtection="0">
      <alignment horizontal="left"/>
    </xf>
    <xf numFmtId="3" fontId="13" fillId="104" borderId="0" applyBorder="0">
      <alignment horizontal="left" vertical="top"/>
    </xf>
    <xf numFmtId="182" fontId="154" fillId="4" borderId="0">
      <alignment horizontal="center" vertical="center"/>
    </xf>
    <xf numFmtId="182" fontId="97" fillId="4" borderId="0">
      <alignment horizontal="center" vertical="center"/>
    </xf>
    <xf numFmtId="182" fontId="154" fillId="4" borderId="0">
      <alignment horizontal="center" vertical="center"/>
    </xf>
    <xf numFmtId="182" fontId="98" fillId="4" borderId="0">
      <alignment horizontal="center"/>
    </xf>
    <xf numFmtId="182" fontId="155" fillId="0" borderId="0"/>
    <xf numFmtId="182" fontId="155" fillId="0" borderId="0"/>
    <xf numFmtId="182" fontId="155" fillId="0" borderId="0"/>
    <xf numFmtId="182" fontId="155" fillId="0" borderId="0"/>
    <xf numFmtId="182" fontId="155" fillId="0" borderId="0"/>
    <xf numFmtId="182" fontId="155" fillId="0" borderId="0"/>
    <xf numFmtId="182" fontId="155" fillId="0" borderId="0"/>
    <xf numFmtId="182" fontId="155" fillId="0" borderId="0"/>
    <xf numFmtId="182" fontId="132" fillId="0" borderId="54" applyNumberFormat="0" applyFill="0" applyAlignment="0" applyProtection="0"/>
    <xf numFmtId="182" fontId="142" fillId="0" borderId="0">
      <alignment vertical="top"/>
    </xf>
    <xf numFmtId="182" fontId="142" fillId="0" borderId="0" applyNumberFormat="0" applyBorder="0" applyAlignment="0"/>
    <xf numFmtId="182" fontId="142" fillId="0" borderId="0" applyNumberFormat="0" applyBorder="0" applyAlignment="0"/>
    <xf numFmtId="182" fontId="156" fillId="98" borderId="0" applyNumberFormat="0" applyBorder="0" applyAlignment="0"/>
    <xf numFmtId="182" fontId="157" fillId="0" borderId="0" applyNumberFormat="0" applyBorder="0" applyAlignment="0"/>
    <xf numFmtId="182" fontId="156" fillId="98" borderId="0" applyNumberFormat="0" applyBorder="0" applyAlignment="0"/>
    <xf numFmtId="182" fontId="156" fillId="0" borderId="0" applyNumberFormat="0" applyBorder="0" applyAlignment="0"/>
    <xf numFmtId="182" fontId="158" fillId="0" borderId="0"/>
    <xf numFmtId="182" fontId="126" fillId="0" borderId="0"/>
    <xf numFmtId="182" fontId="159" fillId="105" borderId="0"/>
    <xf numFmtId="182" fontId="160" fillId="98" borderId="0"/>
    <xf numFmtId="182" fontId="158" fillId="98" borderId="0"/>
    <xf numFmtId="182" fontId="161" fillId="98" borderId="0">
      <alignment horizontal="center" vertical="center"/>
    </xf>
    <xf numFmtId="182" fontId="142" fillId="98" borderId="0">
      <alignment vertical="center"/>
    </xf>
    <xf numFmtId="182" fontId="114" fillId="4" borderId="0">
      <alignment vertical="center"/>
    </xf>
    <xf numFmtId="182" fontId="115" fillId="4" borderId="0"/>
    <xf numFmtId="182" fontId="13" fillId="4" borderId="0"/>
    <xf numFmtId="182" fontId="13" fillId="98" borderId="0"/>
    <xf numFmtId="182" fontId="30" fillId="0" borderId="1">
      <alignment horizontal="left" vertical="center" wrapText="1" indent="2"/>
    </xf>
    <xf numFmtId="182" fontId="162" fillId="98" borderId="1" applyAlignment="0">
      <alignment horizontal="left" vertical="center" wrapText="1"/>
    </xf>
    <xf numFmtId="49" fontId="125" fillId="0" borderId="0">
      <alignment vertical="top"/>
    </xf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96" fontId="13" fillId="0" borderId="0">
      <alignment horizontal="center" vertical="top"/>
    </xf>
    <xf numFmtId="17" fontId="164" fillId="0" borderId="0" applyBorder="0">
      <alignment horizontal="center" vertical="top"/>
    </xf>
    <xf numFmtId="0" fontId="165" fillId="0" borderId="62" applyNumberFormat="0" applyFill="0" applyAlignment="0" applyProtection="0"/>
    <xf numFmtId="0" fontId="165" fillId="0" borderId="62" applyNumberFormat="0" applyFill="0" applyAlignment="0" applyProtection="0"/>
    <xf numFmtId="37" fontId="118" fillId="102" borderId="0" applyNumberFormat="0" applyBorder="0" applyAlignment="0" applyProtection="0"/>
    <xf numFmtId="37" fontId="118" fillId="0" borderId="0"/>
    <xf numFmtId="3" fontId="166" fillId="0" borderId="56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75" fontId="168" fillId="73" borderId="0">
      <alignment vertical="center"/>
    </xf>
    <xf numFmtId="172" fontId="168" fillId="73" borderId="0">
      <alignment vertical="center"/>
    </xf>
    <xf numFmtId="165" fontId="88" fillId="82" borderId="0">
      <alignment vertical="center"/>
    </xf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2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70" fillId="82" borderId="63">
      <alignment horizontal="center"/>
    </xf>
    <xf numFmtId="37" fontId="171" fillId="106" borderId="64" applyNumberFormat="0">
      <alignment vertical="top"/>
      <protection locked="0"/>
    </xf>
    <xf numFmtId="37" fontId="172" fillId="106" borderId="65" applyNumberFormat="0">
      <protection locked="0"/>
    </xf>
    <xf numFmtId="0" fontId="169" fillId="81" borderId="66">
      <alignment vertical="center"/>
      <protection locked="0"/>
    </xf>
    <xf numFmtId="38" fontId="173" fillId="107" borderId="66">
      <alignment vertical="center"/>
      <protection locked="0"/>
    </xf>
    <xf numFmtId="0" fontId="174" fillId="108" borderId="66">
      <alignment vertical="center" wrapText="1"/>
      <protection locked="0"/>
    </xf>
    <xf numFmtId="197" fontId="175" fillId="109" borderId="66">
      <alignment vertical="center"/>
      <protection locked="0"/>
    </xf>
    <xf numFmtId="0" fontId="55" fillId="0" borderId="0">
      <alignment vertical="center"/>
    </xf>
    <xf numFmtId="0" fontId="55" fillId="10" borderId="33" applyNumberFormat="0" applyFont="0" applyAlignment="0" applyProtection="0"/>
    <xf numFmtId="41" fontId="88" fillId="0" borderId="0">
      <alignment vertical="center"/>
    </xf>
    <xf numFmtId="9" fontId="55" fillId="0" borderId="0" applyFont="0" applyFill="0" applyBorder="0" applyAlignment="0" applyProtection="0"/>
    <xf numFmtId="197" fontId="88" fillId="0" borderId="0">
      <alignment vertical="center"/>
    </xf>
    <xf numFmtId="37" fontId="176" fillId="0" borderId="0">
      <alignment horizontal="left" vertical="center"/>
    </xf>
    <xf numFmtId="0" fontId="177" fillId="0" borderId="0">
      <alignment horizontal="right" vertical="center"/>
    </xf>
    <xf numFmtId="0" fontId="178" fillId="0" borderId="0">
      <alignment vertical="center"/>
    </xf>
    <xf numFmtId="0" fontId="90" fillId="82" borderId="67">
      <alignment vertical="center"/>
    </xf>
    <xf numFmtId="0" fontId="87" fillId="110" borderId="68">
      <alignment horizontal="left" vertical="center"/>
    </xf>
    <xf numFmtId="178" fontId="169" fillId="111" borderId="69">
      <alignment vertical="center"/>
    </xf>
    <xf numFmtId="38" fontId="169" fillId="111" borderId="69">
      <alignment vertical="center"/>
    </xf>
    <xf numFmtId="37" fontId="172" fillId="106" borderId="70" applyNumberFormat="0">
      <alignment vertical="center"/>
      <protection locked="0"/>
    </xf>
    <xf numFmtId="37" fontId="87" fillId="80" borderId="0">
      <alignment horizontal="left" vertical="center"/>
    </xf>
    <xf numFmtId="38" fontId="87" fillId="82" borderId="68">
      <alignment horizontal="left" vertical="center"/>
    </xf>
    <xf numFmtId="38" fontId="88" fillId="82" borderId="69">
      <alignment vertical="center"/>
    </xf>
    <xf numFmtId="178" fontId="88" fillId="82" borderId="69">
      <alignment vertical="center"/>
    </xf>
    <xf numFmtId="180" fontId="89" fillId="112" borderId="0">
      <alignment horizontal="right" vertical="center"/>
    </xf>
    <xf numFmtId="38" fontId="89" fillId="112" borderId="0">
      <alignment vertical="center"/>
    </xf>
    <xf numFmtId="0" fontId="89" fillId="112" borderId="0">
      <alignment horizontal="right" vertical="center"/>
    </xf>
    <xf numFmtId="37" fontId="89" fillId="112" borderId="0" applyNumberFormat="0">
      <alignment vertical="center"/>
      <protection locked="0"/>
    </xf>
    <xf numFmtId="0" fontId="172" fillId="106" borderId="65"/>
    <xf numFmtId="0" fontId="171" fillId="106" borderId="64">
      <alignment vertical="top"/>
    </xf>
    <xf numFmtId="0" fontId="172" fillId="82" borderId="70">
      <alignment vertical="center"/>
    </xf>
    <xf numFmtId="165" fontId="88" fillId="113" borderId="0">
      <alignment vertical="center"/>
    </xf>
    <xf numFmtId="165" fontId="88" fillId="114" borderId="0">
      <alignment vertical="center"/>
    </xf>
    <xf numFmtId="165" fontId="88" fillId="115" borderId="0">
      <alignment vertical="center"/>
    </xf>
    <xf numFmtId="165" fontId="88" fillId="115" borderId="0">
      <alignment vertical="center"/>
    </xf>
    <xf numFmtId="165" fontId="88" fillId="116" borderId="0">
      <alignment vertical="center"/>
    </xf>
    <xf numFmtId="43" fontId="13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70" fillId="113" borderId="71">
      <alignment horizontal="center"/>
    </xf>
    <xf numFmtId="0" fontId="170" fillId="114" borderId="72">
      <alignment horizontal="center"/>
    </xf>
    <xf numFmtId="0" fontId="170" fillId="115" borderId="73">
      <alignment horizontal="center"/>
    </xf>
    <xf numFmtId="0" fontId="170" fillId="115" borderId="73">
      <alignment horizontal="center"/>
    </xf>
    <xf numFmtId="0" fontId="170" fillId="116" borderId="74">
      <alignment horizontal="center"/>
    </xf>
    <xf numFmtId="37" fontId="171" fillId="117" borderId="75" applyNumberFormat="0">
      <alignment vertical="top"/>
      <protection locked="0"/>
    </xf>
    <xf numFmtId="37" fontId="171" fillId="118" borderId="76" applyNumberFormat="0">
      <alignment vertical="top"/>
      <protection locked="0"/>
    </xf>
    <xf numFmtId="37" fontId="171" fillId="119" borderId="77" applyNumberFormat="0">
      <alignment vertical="top"/>
      <protection locked="0"/>
    </xf>
    <xf numFmtId="37" fontId="171" fillId="119" borderId="77" applyNumberFormat="0">
      <alignment vertical="top"/>
      <protection locked="0"/>
    </xf>
    <xf numFmtId="37" fontId="171" fillId="120" borderId="78" applyNumberFormat="0">
      <alignment vertical="top"/>
      <protection locked="0"/>
    </xf>
    <xf numFmtId="37" fontId="172" fillId="117" borderId="79" applyNumberFormat="0">
      <protection locked="0"/>
    </xf>
    <xf numFmtId="37" fontId="172" fillId="118" borderId="80" applyNumberFormat="0">
      <protection locked="0"/>
    </xf>
    <xf numFmtId="37" fontId="172" fillId="119" borderId="81" applyNumberFormat="0">
      <protection locked="0"/>
    </xf>
    <xf numFmtId="37" fontId="172" fillId="119" borderId="81" applyNumberFormat="0">
      <protection locked="0"/>
    </xf>
    <xf numFmtId="37" fontId="172" fillId="120" borderId="82" applyNumberFormat="0">
      <protection locked="0"/>
    </xf>
    <xf numFmtId="0" fontId="169" fillId="81" borderId="83">
      <alignment vertical="center"/>
      <protection locked="0"/>
    </xf>
    <xf numFmtId="0" fontId="169" fillId="81" borderId="84">
      <alignment vertical="center"/>
      <protection locked="0"/>
    </xf>
    <xf numFmtId="0" fontId="169" fillId="81" borderId="85">
      <alignment vertical="center"/>
      <protection locked="0"/>
    </xf>
    <xf numFmtId="0" fontId="169" fillId="81" borderId="85">
      <alignment vertical="center"/>
      <protection locked="0"/>
    </xf>
    <xf numFmtId="0" fontId="169" fillId="81" borderId="86">
      <alignment vertical="center"/>
      <protection locked="0"/>
    </xf>
    <xf numFmtId="38" fontId="179" fillId="107" borderId="83">
      <alignment vertical="center"/>
      <protection locked="0"/>
    </xf>
    <xf numFmtId="38" fontId="180" fillId="107" borderId="84">
      <alignment vertical="center"/>
      <protection locked="0"/>
    </xf>
    <xf numFmtId="38" fontId="181" fillId="107" borderId="85">
      <alignment vertical="center"/>
      <protection locked="0"/>
    </xf>
    <xf numFmtId="38" fontId="181" fillId="107" borderId="85">
      <alignment vertical="center"/>
      <protection locked="0"/>
    </xf>
    <xf numFmtId="38" fontId="182" fillId="107" borderId="86">
      <alignment vertical="center"/>
      <protection locked="0"/>
    </xf>
    <xf numFmtId="0" fontId="183" fillId="108" borderId="83">
      <alignment vertical="center" wrapText="1"/>
      <protection locked="0"/>
    </xf>
    <xf numFmtId="0" fontId="184" fillId="108" borderId="84">
      <alignment vertical="center" wrapText="1"/>
      <protection locked="0"/>
    </xf>
    <xf numFmtId="0" fontId="185" fillId="108" borderId="85">
      <alignment vertical="center" wrapText="1"/>
      <protection locked="0"/>
    </xf>
    <xf numFmtId="0" fontId="185" fillId="108" borderId="85">
      <alignment vertical="center" wrapText="1"/>
      <protection locked="0"/>
    </xf>
    <xf numFmtId="0" fontId="186" fillId="108" borderId="86">
      <alignment vertical="center" wrapText="1"/>
      <protection locked="0"/>
    </xf>
    <xf numFmtId="197" fontId="187" fillId="109" borderId="83">
      <alignment vertical="center"/>
      <protection locked="0"/>
    </xf>
    <xf numFmtId="197" fontId="188" fillId="109" borderId="84">
      <alignment vertical="center"/>
      <protection locked="0"/>
    </xf>
    <xf numFmtId="197" fontId="189" fillId="109" borderId="85">
      <alignment vertical="center"/>
      <protection locked="0"/>
    </xf>
    <xf numFmtId="197" fontId="189" fillId="109" borderId="85">
      <alignment vertical="center"/>
      <protection locked="0"/>
    </xf>
    <xf numFmtId="197" fontId="190" fillId="109" borderId="86">
      <alignment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91" fillId="0" borderId="0">
      <alignment horizontal="left" vertical="center"/>
    </xf>
    <xf numFmtId="0" fontId="90" fillId="113" borderId="87">
      <alignment vertical="center"/>
    </xf>
    <xf numFmtId="0" fontId="90" fillId="114" borderId="88">
      <alignment vertical="center"/>
    </xf>
    <xf numFmtId="0" fontId="90" fillId="115" borderId="89">
      <alignment vertical="center"/>
    </xf>
    <xf numFmtId="0" fontId="90" fillId="115" borderId="89">
      <alignment vertical="center"/>
    </xf>
    <xf numFmtId="0" fontId="90" fillId="116" borderId="90">
      <alignment vertical="center"/>
    </xf>
    <xf numFmtId="37" fontId="172" fillId="117" borderId="91" applyNumberFormat="0">
      <alignment vertical="center"/>
      <protection locked="0"/>
    </xf>
    <xf numFmtId="37" fontId="172" fillId="118" borderId="92" applyNumberFormat="0">
      <alignment vertical="center"/>
      <protection locked="0"/>
    </xf>
    <xf numFmtId="37" fontId="172" fillId="119" borderId="93" applyNumberFormat="0">
      <alignment vertical="center"/>
      <protection locked="0"/>
    </xf>
    <xf numFmtId="37" fontId="172" fillId="119" borderId="93" applyNumberFormat="0">
      <alignment vertical="center"/>
      <protection locked="0"/>
    </xf>
    <xf numFmtId="37" fontId="172" fillId="120" borderId="94" applyNumberFormat="0">
      <alignment vertical="center"/>
      <protection locked="0"/>
    </xf>
    <xf numFmtId="38" fontId="87" fillId="113" borderId="68">
      <alignment horizontal="left" vertical="center"/>
    </xf>
    <xf numFmtId="38" fontId="88" fillId="113" borderId="69">
      <alignment vertical="center"/>
    </xf>
    <xf numFmtId="38" fontId="88" fillId="114" borderId="69">
      <alignment vertical="center"/>
    </xf>
    <xf numFmtId="38" fontId="88" fillId="115" borderId="69">
      <alignment vertical="center"/>
    </xf>
    <xf numFmtId="38" fontId="88" fillId="115" borderId="69">
      <alignment vertical="center"/>
    </xf>
    <xf numFmtId="38" fontId="88" fillId="116" borderId="69">
      <alignment vertical="center"/>
    </xf>
    <xf numFmtId="38" fontId="87" fillId="114" borderId="68">
      <alignment horizontal="left" vertical="center"/>
    </xf>
    <xf numFmtId="38" fontId="87" fillId="115" borderId="68">
      <alignment horizontal="left" vertical="center"/>
    </xf>
    <xf numFmtId="38" fontId="87" fillId="115" borderId="68">
      <alignment horizontal="left" vertical="center"/>
    </xf>
    <xf numFmtId="38" fontId="87" fillId="116" borderId="68">
      <alignment horizontal="left" vertical="center"/>
    </xf>
    <xf numFmtId="38" fontId="87" fillId="114" borderId="68">
      <alignment horizontal="left" vertical="center"/>
    </xf>
    <xf numFmtId="178" fontId="88" fillId="113" borderId="69">
      <alignment vertical="center"/>
    </xf>
    <xf numFmtId="178" fontId="88" fillId="114" borderId="69">
      <alignment vertical="center"/>
    </xf>
    <xf numFmtId="178" fontId="88" fillId="115" borderId="69">
      <alignment vertical="center"/>
    </xf>
    <xf numFmtId="178" fontId="88" fillId="115" borderId="69">
      <alignment vertical="center"/>
    </xf>
    <xf numFmtId="178" fontId="88" fillId="116" borderId="69">
      <alignment vertical="center"/>
    </xf>
    <xf numFmtId="0" fontId="172" fillId="117" borderId="79"/>
    <xf numFmtId="0" fontId="172" fillId="118" borderId="80"/>
    <xf numFmtId="0" fontId="172" fillId="119" borderId="81"/>
    <xf numFmtId="0" fontId="172" fillId="119" borderId="81"/>
    <xf numFmtId="0" fontId="172" fillId="120" borderId="82"/>
    <xf numFmtId="0" fontId="171" fillId="117" borderId="75">
      <alignment vertical="top"/>
    </xf>
    <xf numFmtId="0" fontId="171" fillId="118" borderId="76">
      <alignment vertical="top"/>
    </xf>
    <xf numFmtId="0" fontId="171" fillId="119" borderId="77">
      <alignment vertical="top"/>
    </xf>
    <xf numFmtId="0" fontId="171" fillId="119" borderId="77">
      <alignment vertical="top"/>
    </xf>
    <xf numFmtId="0" fontId="171" fillId="120" borderId="78">
      <alignment vertical="top"/>
    </xf>
    <xf numFmtId="0" fontId="172" fillId="113" borderId="91">
      <alignment vertical="center"/>
    </xf>
    <xf numFmtId="0" fontId="172" fillId="114" borderId="92">
      <alignment vertical="center"/>
    </xf>
    <xf numFmtId="0" fontId="172" fillId="115" borderId="93">
      <alignment vertical="center"/>
    </xf>
    <xf numFmtId="0" fontId="172" fillId="115" borderId="93">
      <alignment vertical="center"/>
    </xf>
    <xf numFmtId="0" fontId="172" fillId="116" borderId="94">
      <alignment vertical="center"/>
    </xf>
    <xf numFmtId="43" fontId="55" fillId="0" borderId="0" applyFont="0" applyFill="0" applyBorder="0" applyAlignment="0" applyProtection="0"/>
    <xf numFmtId="0" fontId="2" fillId="32" borderId="0" applyNumberFormat="0" applyFont="0" applyFill="0" applyBorder="0" applyAlignment="0" applyProtection="0"/>
    <xf numFmtId="0" fontId="172" fillId="121" borderId="95">
      <alignment vertical="center"/>
    </xf>
    <xf numFmtId="175" fontId="53" fillId="32" borderId="0">
      <alignment horizontal="right" vertical="center"/>
    </xf>
    <xf numFmtId="172" fontId="53" fillId="32" borderId="0">
      <alignment horizontal="right" vertical="center"/>
    </xf>
    <xf numFmtId="175" fontId="53" fillId="34" borderId="43">
      <alignment horizontal="right" vertical="center"/>
    </xf>
    <xf numFmtId="172" fontId="53" fillId="34" borderId="43">
      <alignment horizontal="right" vertical="center"/>
    </xf>
    <xf numFmtId="175" fontId="53" fillId="32" borderId="0">
      <alignment vertical="center"/>
    </xf>
    <xf numFmtId="172" fontId="53" fillId="32" borderId="0">
      <alignment vertical="center"/>
    </xf>
    <xf numFmtId="175" fontId="54" fillId="34" borderId="43">
      <alignment vertical="center"/>
    </xf>
    <xf numFmtId="172" fontId="54" fillId="34" borderId="43">
      <alignment vertical="center"/>
    </xf>
    <xf numFmtId="175" fontId="62" fillId="36" borderId="0">
      <alignment horizontal="center" vertical="center"/>
    </xf>
    <xf numFmtId="172" fontId="62" fillId="36" borderId="0">
      <alignment horizontal="center" vertical="center"/>
    </xf>
    <xf numFmtId="175" fontId="54" fillId="38" borderId="0">
      <alignment vertical="center"/>
    </xf>
    <xf numFmtId="172" fontId="54" fillId="38" borderId="0">
      <alignment vertical="center"/>
    </xf>
    <xf numFmtId="175" fontId="53" fillId="32" borderId="0">
      <alignment vertical="center"/>
    </xf>
    <xf numFmtId="172" fontId="53" fillId="32" borderId="0">
      <alignment vertical="center"/>
    </xf>
    <xf numFmtId="175" fontId="62" fillId="32" borderId="43">
      <alignment vertical="center"/>
    </xf>
    <xf numFmtId="172" fontId="62" fillId="32" borderId="43">
      <alignment vertical="center"/>
    </xf>
    <xf numFmtId="165" fontId="65" fillId="46" borderId="0">
      <alignment vertical="center"/>
    </xf>
    <xf numFmtId="165" fontId="65" fillId="47" borderId="0">
      <alignment vertical="center"/>
    </xf>
    <xf numFmtId="165" fontId="66" fillId="48" borderId="0">
      <alignment vertical="center"/>
    </xf>
    <xf numFmtId="165" fontId="66" fillId="49" borderId="0">
      <alignment vertical="center"/>
    </xf>
    <xf numFmtId="165" fontId="66" fillId="50" borderId="0">
      <alignment vertical="center"/>
    </xf>
    <xf numFmtId="175" fontId="62" fillId="51" borderId="44">
      <alignment vertical="center"/>
      <protection locked="0"/>
    </xf>
    <xf numFmtId="172" fontId="62" fillId="51" borderId="44">
      <alignment vertical="center"/>
      <protection locked="0"/>
    </xf>
    <xf numFmtId="175" fontId="62" fillId="62" borderId="46">
      <alignment vertical="center"/>
      <protection locked="0"/>
    </xf>
    <xf numFmtId="172" fontId="62" fillId="62" borderId="46">
      <alignment vertical="center"/>
      <protection locked="0"/>
    </xf>
    <xf numFmtId="175" fontId="75" fillId="73" borderId="0">
      <alignment vertical="center"/>
    </xf>
    <xf numFmtId="172" fontId="75" fillId="73" borderId="0">
      <alignment vertical="center"/>
    </xf>
    <xf numFmtId="175" fontId="92" fillId="32" borderId="0">
      <alignment horizontal="right" vertical="center"/>
    </xf>
    <xf numFmtId="172" fontId="92" fillId="32" borderId="0">
      <alignment horizontal="right" vertical="center"/>
    </xf>
    <xf numFmtId="175" fontId="92" fillId="34" borderId="43">
      <alignment horizontal="right" vertical="center"/>
    </xf>
    <xf numFmtId="172" fontId="92" fillId="34" borderId="43">
      <alignment horizontal="right" vertical="center"/>
    </xf>
    <xf numFmtId="175" fontId="92" fillId="32" borderId="0">
      <alignment vertical="center"/>
    </xf>
    <xf numFmtId="172" fontId="92" fillId="32" borderId="0">
      <alignment vertical="center"/>
    </xf>
    <xf numFmtId="175" fontId="93" fillId="34" borderId="43">
      <alignment vertical="center"/>
    </xf>
    <xf numFmtId="172" fontId="93" fillId="34" borderId="43">
      <alignment vertical="center"/>
    </xf>
    <xf numFmtId="175" fontId="94" fillId="36" borderId="0">
      <alignment horizontal="center" vertical="center"/>
    </xf>
    <xf numFmtId="172" fontId="94" fillId="36" borderId="0">
      <alignment horizontal="center" vertical="center"/>
    </xf>
    <xf numFmtId="175" fontId="93" fillId="38" borderId="0">
      <alignment vertical="center"/>
    </xf>
    <xf numFmtId="172" fontId="93" fillId="38" borderId="0">
      <alignment vertical="center"/>
    </xf>
    <xf numFmtId="175" fontId="92" fillId="32" borderId="0">
      <alignment vertical="center"/>
    </xf>
    <xf numFmtId="172" fontId="92" fillId="32" borderId="0">
      <alignment vertical="center"/>
    </xf>
    <xf numFmtId="175" fontId="94" fillId="32" borderId="43">
      <alignment vertical="center"/>
    </xf>
    <xf numFmtId="172" fontId="94" fillId="32" borderId="43">
      <alignment vertical="center"/>
    </xf>
    <xf numFmtId="0" fontId="101" fillId="98" borderId="50" applyNumberFormat="0" applyAlignment="0" applyProtection="0"/>
    <xf numFmtId="0" fontId="101" fillId="98" borderId="50" applyNumberFormat="0" applyAlignment="0" applyProtection="0"/>
    <xf numFmtId="165" fontId="103" fillId="46" borderId="0">
      <alignment vertical="center"/>
    </xf>
    <xf numFmtId="165" fontId="103" fillId="47" borderId="0">
      <alignment vertical="center"/>
    </xf>
    <xf numFmtId="165" fontId="104" fillId="48" borderId="0">
      <alignment vertical="center"/>
    </xf>
    <xf numFmtId="165" fontId="104" fillId="49" borderId="0">
      <alignment vertical="center"/>
    </xf>
    <xf numFmtId="165" fontId="104" fillId="50" borderId="0">
      <alignment vertic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5" fontId="94" fillId="51" borderId="44">
      <alignment vertical="center"/>
      <protection locked="0"/>
    </xf>
    <xf numFmtId="172" fontId="94" fillId="51" borderId="44">
      <alignment vertical="center"/>
      <protection locked="0"/>
    </xf>
    <xf numFmtId="182" fontId="130" fillId="0" borderId="8">
      <alignment horizontal="left" vertical="center"/>
    </xf>
    <xf numFmtId="175" fontId="94" fillId="62" borderId="46">
      <alignment vertical="center"/>
      <protection locked="0"/>
    </xf>
    <xf numFmtId="172" fontId="94" fillId="62" borderId="46">
      <alignment vertical="center"/>
      <protection locked="0"/>
    </xf>
    <xf numFmtId="10" fontId="118" fillId="101" borderId="1" applyNumberFormat="0" applyBorder="0" applyAlignment="0" applyProtection="0"/>
    <xf numFmtId="0" fontId="137" fillId="87" borderId="50" applyNumberFormat="0" applyAlignment="0" applyProtection="0"/>
    <xf numFmtId="0" fontId="137" fillId="87" borderId="50" applyNumberFormat="0" applyAlignment="0" applyProtection="0"/>
    <xf numFmtId="0" fontId="42" fillId="0" borderId="0"/>
    <xf numFmtId="37" fontId="32" fillId="4" borderId="0" applyFill="0"/>
    <xf numFmtId="0" fontId="2" fillId="0" borderId="0"/>
    <xf numFmtId="0" fontId="13" fillId="0" borderId="0"/>
    <xf numFmtId="182" fontId="142" fillId="0" borderId="0">
      <alignment vertical="top"/>
    </xf>
    <xf numFmtId="0" fontId="143" fillId="0" borderId="0"/>
    <xf numFmtId="182" fontId="2" fillId="0" borderId="0"/>
    <xf numFmtId="0" fontId="13" fillId="0" borderId="0"/>
    <xf numFmtId="0" fontId="105" fillId="0" borderId="0"/>
    <xf numFmtId="0" fontId="13" fillId="0" borderId="0"/>
    <xf numFmtId="0" fontId="2" fillId="0" borderId="0" applyNumberFormat="0" applyFont="0" applyFill="0" applyBorder="0" applyAlignment="0" applyProtection="0"/>
    <xf numFmtId="0" fontId="112" fillId="0" borderId="0"/>
    <xf numFmtId="0" fontId="2" fillId="0" borderId="0" applyNumberFormat="0" applyFont="0" applyFill="0" applyBorder="0" applyAlignment="0" applyProtection="0"/>
    <xf numFmtId="182" fontId="2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145" fillId="0" borderId="0"/>
    <xf numFmtId="0" fontId="27" fillId="101" borderId="58" applyNumberFormat="0" applyFont="0" applyAlignment="0" applyProtection="0"/>
    <xf numFmtId="0" fontId="27" fillId="101" borderId="58" applyNumberFormat="0" applyFont="0" applyAlignment="0" applyProtection="0"/>
    <xf numFmtId="182" fontId="42" fillId="101" borderId="58" applyNumberFormat="0" applyFont="0" applyAlignment="0" applyProtection="0"/>
    <xf numFmtId="182" fontId="13" fillId="101" borderId="58" applyNumberFormat="0" applyFont="0" applyAlignment="0" applyProtection="0"/>
    <xf numFmtId="0" fontId="147" fillId="98" borderId="59" applyNumberFormat="0" applyAlignment="0" applyProtection="0"/>
    <xf numFmtId="0" fontId="147" fillId="98" borderId="59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3" fillId="0" borderId="0" applyFont="0" applyFill="0" applyBorder="0" applyAlignment="0" applyProtection="0"/>
    <xf numFmtId="182" fontId="30" fillId="0" borderId="1">
      <alignment horizontal="left" vertical="center" wrapText="1" indent="2"/>
    </xf>
    <xf numFmtId="182" fontId="162" fillId="98" borderId="1" applyAlignment="0">
      <alignment horizontal="left" vertical="center" wrapText="1"/>
    </xf>
    <xf numFmtId="0" fontId="165" fillId="0" borderId="62" applyNumberFormat="0" applyFill="0" applyAlignment="0" applyProtection="0"/>
    <xf numFmtId="0" fontId="165" fillId="0" borderId="62" applyNumberFormat="0" applyFill="0" applyAlignment="0" applyProtection="0"/>
    <xf numFmtId="175" fontId="168" fillId="73" borderId="0">
      <alignment vertical="center"/>
    </xf>
    <xf numFmtId="172" fontId="168" fillId="73" borderId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91" fillId="0" borderId="0"/>
    <xf numFmtId="0" fontId="193" fillId="0" borderId="0"/>
    <xf numFmtId="37" fontId="47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37" fontId="47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01" fillId="123" borderId="50" applyNumberFormat="0" applyAlignment="0" applyProtection="0"/>
    <xf numFmtId="0" fontId="137" fillId="122" borderId="5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13" fillId="0" borderId="0"/>
    <xf numFmtId="37" fontId="32" fillId="4" borderId="0" applyFill="0"/>
    <xf numFmtId="0" fontId="2" fillId="0" borderId="0"/>
    <xf numFmtId="0" fontId="142" fillId="0" borderId="0">
      <alignment vertical="top"/>
    </xf>
    <xf numFmtId="0" fontId="2" fillId="0" borderId="0"/>
    <xf numFmtId="0" fontId="19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13" fillId="124" borderId="58" applyNumberFormat="0" applyFont="0" applyAlignment="0" applyProtection="0"/>
    <xf numFmtId="0" fontId="2" fillId="83" borderId="33" applyNumberFormat="0" applyFont="0" applyAlignment="0" applyProtection="0"/>
    <xf numFmtId="0" fontId="147" fillId="123" borderId="59" applyNumberFormat="0" applyAlignment="0" applyProtection="0"/>
    <xf numFmtId="0" fontId="165" fillId="0" borderId="62" applyNumberFormat="0" applyFill="0" applyAlignment="0" applyProtection="0"/>
    <xf numFmtId="37" fontId="47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37" fontId="33" fillId="0" borderId="0"/>
    <xf numFmtId="37" fontId="33" fillId="0" borderId="0"/>
    <xf numFmtId="0" fontId="48" fillId="0" borderId="0"/>
    <xf numFmtId="0" fontId="48" fillId="0" borderId="0"/>
    <xf numFmtId="37" fontId="47" fillId="0" borderId="0"/>
    <xf numFmtId="37" fontId="32" fillId="4" borderId="0" applyFill="0"/>
    <xf numFmtId="0" fontId="13" fillId="0" borderId="0"/>
    <xf numFmtId="0" fontId="55" fillId="32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8" fillId="0" borderId="0"/>
    <xf numFmtId="43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5" fillId="32" borderId="0" applyNumberFormat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37" fontId="47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8" fillId="0" borderId="0"/>
    <xf numFmtId="37" fontId="32" fillId="4" borderId="0" applyFill="0"/>
    <xf numFmtId="0" fontId="55" fillId="32" borderId="0" applyNumberFormat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37" fontId="47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7" fontId="47" fillId="0" borderId="0"/>
    <xf numFmtId="37" fontId="32" fillId="4" borderId="0" applyFill="0"/>
    <xf numFmtId="37" fontId="32" fillId="4" borderId="0" applyFill="0"/>
    <xf numFmtId="43" fontId="13" fillId="0" borderId="0" applyFont="0" applyFill="0" applyBorder="0" applyAlignment="0" applyProtection="0"/>
    <xf numFmtId="0" fontId="55" fillId="32" borderId="0" applyNumberFormat="0" applyFont="0" applyFill="0" applyBorder="0" applyAlignment="0" applyProtection="0"/>
    <xf numFmtId="37" fontId="32" fillId="4" borderId="0" applyFill="0"/>
    <xf numFmtId="0" fontId="55" fillId="32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7" fontId="47" fillId="0" borderId="0"/>
    <xf numFmtId="9" fontId="13" fillId="0" borderId="0" applyFont="0" applyFill="0" applyBorder="0" applyAlignment="0" applyProtection="0"/>
    <xf numFmtId="37" fontId="47" fillId="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41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41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41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41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41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41" fillId="28" borderId="0"/>
    <xf numFmtId="0" fontId="2" fillId="28" borderId="0"/>
    <xf numFmtId="0" fontId="2" fillId="28" borderId="0"/>
    <xf numFmtId="41" fontId="13" fillId="0" borderId="0"/>
    <xf numFmtId="43" fontId="13" fillId="0" borderId="0"/>
    <xf numFmtId="43" fontId="2" fillId="0" borderId="0"/>
    <xf numFmtId="43" fontId="2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3" fillId="0" borderId="0"/>
    <xf numFmtId="43" fontId="1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3" fillId="0" borderId="0"/>
    <xf numFmtId="43" fontId="13" fillId="0" borderId="0"/>
    <xf numFmtId="43" fontId="2" fillId="0" borderId="0"/>
    <xf numFmtId="43" fontId="2" fillId="0" borderId="0"/>
    <xf numFmtId="43" fontId="42" fillId="0" borderId="0"/>
    <xf numFmtId="43" fontId="2" fillId="0" borderId="0"/>
    <xf numFmtId="43" fontId="2" fillId="0" borderId="0"/>
    <xf numFmtId="43" fontId="13" fillId="0" borderId="0"/>
    <xf numFmtId="43" fontId="2" fillId="0" borderId="0"/>
    <xf numFmtId="43" fontId="2" fillId="0" borderId="0"/>
    <xf numFmtId="43" fontId="13" fillId="0" borderId="0"/>
    <xf numFmtId="43" fontId="13" fillId="0" borderId="0"/>
    <xf numFmtId="43" fontId="2" fillId="0" borderId="0"/>
    <xf numFmtId="43" fontId="2" fillId="0" borderId="0"/>
    <xf numFmtId="43" fontId="13" fillId="0" borderId="0"/>
    <xf numFmtId="43" fontId="2" fillId="0" borderId="0"/>
    <xf numFmtId="43" fontId="2" fillId="0" borderId="0"/>
    <xf numFmtId="43" fontId="1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3" fillId="0" borderId="0"/>
    <xf numFmtId="43" fontId="13" fillId="0" borderId="0"/>
    <xf numFmtId="43" fontId="2" fillId="0" borderId="0"/>
    <xf numFmtId="43" fontId="2" fillId="0" borderId="0"/>
    <xf numFmtId="42" fontId="13" fillId="0" borderId="0"/>
    <xf numFmtId="44" fontId="13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0" fontId="14" fillId="0" borderId="0">
      <alignment vertical="top"/>
      <protection locked="0"/>
    </xf>
    <xf numFmtId="0" fontId="38" fillId="0" borderId="0"/>
    <xf numFmtId="0" fontId="38" fillId="0" borderId="0"/>
    <xf numFmtId="0" fontId="14" fillId="0" borderId="0">
      <alignment vertical="top"/>
      <protection locked="0"/>
    </xf>
    <xf numFmtId="0" fontId="40" fillId="29" borderId="0"/>
    <xf numFmtId="0" fontId="44" fillId="2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42" fillId="0" borderId="0"/>
    <xf numFmtId="0" fontId="13" fillId="0" borderId="0"/>
    <xf numFmtId="0" fontId="42" fillId="0" borderId="0"/>
    <xf numFmtId="169" fontId="43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9" fontId="13" fillId="0" borderId="0"/>
    <xf numFmtId="9" fontId="13" fillId="0" borderId="0"/>
    <xf numFmtId="9" fontId="13" fillId="0" borderId="0"/>
    <xf numFmtId="9" fontId="13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13" fillId="0" borderId="0"/>
    <xf numFmtId="9" fontId="13" fillId="0" borderId="0"/>
    <xf numFmtId="9" fontId="2" fillId="0" borderId="0"/>
    <xf numFmtId="9" fontId="2" fillId="0" borderId="0"/>
    <xf numFmtId="9" fontId="13" fillId="0" borderId="0"/>
    <xf numFmtId="9" fontId="13" fillId="0" borderId="0"/>
    <xf numFmtId="9" fontId="13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13" fillId="0" borderId="0"/>
    <xf numFmtId="0" fontId="39" fillId="0" borderId="0"/>
    <xf numFmtId="0" fontId="45" fillId="0" borderId="0"/>
    <xf numFmtId="37" fontId="32" fillId="4" borderId="0" applyFill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5" fillId="32" borderId="0" applyNumberFormat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47" fillId="0" borderId="0"/>
    <xf numFmtId="37" fontId="47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9" fontId="13" fillId="0" borderId="0"/>
    <xf numFmtId="9" fontId="13" fillId="0" borderId="0"/>
    <xf numFmtId="0" fontId="14" fillId="0" borderId="0">
      <alignment vertical="top"/>
      <protection locked="0"/>
    </xf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0" fontId="14" fillId="0" borderId="0">
      <alignment vertical="top"/>
      <protection locked="0"/>
    </xf>
    <xf numFmtId="9" fontId="13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37" fontId="47" fillId="0" borderId="0"/>
    <xf numFmtId="37" fontId="47" fillId="0" borderId="0"/>
    <xf numFmtId="0" fontId="4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/>
    <xf numFmtId="43" fontId="56" fillId="0" borderId="0" applyFont="0" applyFill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88" borderId="0" applyNumberFormat="0" applyBorder="0" applyAlignment="0" applyProtection="0"/>
    <xf numFmtId="0" fontId="95" fillId="88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2" borderId="0" applyNumberFormat="0" applyBorder="0" applyAlignment="0" applyProtection="0"/>
    <xf numFmtId="0" fontId="95" fillId="92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 applyFill="0" applyBorder="0" applyAlignment="0" applyProtection="0"/>
    <xf numFmtId="43" fontId="2" fillId="0" borderId="0" applyFont="0" applyFill="0" applyBorder="0" applyAlignment="0" applyProtection="0"/>
    <xf numFmtId="17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3" fillId="0" borderId="0" applyFont="0" applyFill="0" applyBorder="0" applyAlignment="0" applyProtection="0"/>
    <xf numFmtId="179" fontId="11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11" fillId="0" borderId="0" applyFont="0" applyFill="0" applyBorder="0" applyAlignment="0" applyProtection="0"/>
    <xf numFmtId="182" fontId="134" fillId="0" borderId="0" applyNumberFormat="0" applyFill="0" applyBorder="0" applyAlignment="0" applyProtection="0">
      <alignment vertical="top"/>
      <protection locked="0"/>
    </xf>
    <xf numFmtId="182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40" fillId="102" borderId="0" applyNumberFormat="0" applyBorder="0" applyAlignment="0" applyProtection="0"/>
    <xf numFmtId="0" fontId="140" fillId="102" borderId="0" applyNumberFormat="0" applyBorder="0" applyAlignment="0" applyProtection="0"/>
    <xf numFmtId="0" fontId="42" fillId="0" borderId="0"/>
    <xf numFmtId="0" fontId="105" fillId="0" borderId="0"/>
    <xf numFmtId="0" fontId="13" fillId="0" borderId="0"/>
    <xf numFmtId="182" fontId="13" fillId="0" borderId="0"/>
    <xf numFmtId="182" fontId="13" fillId="0" borderId="0"/>
    <xf numFmtId="182" fontId="13" fillId="0" borderId="0"/>
    <xf numFmtId="182" fontId="13" fillId="0" borderId="0"/>
    <xf numFmtId="182" fontId="111" fillId="0" borderId="0"/>
    <xf numFmtId="182" fontId="42" fillId="0" borderId="0"/>
    <xf numFmtId="182" fontId="42" fillId="0" borderId="0"/>
    <xf numFmtId="0" fontId="2" fillId="0" borderId="0"/>
    <xf numFmtId="182" fontId="142" fillId="0" borderId="0">
      <alignment vertical="top"/>
    </xf>
    <xf numFmtId="37" fontId="32" fillId="4" borderId="0" applyFill="0"/>
    <xf numFmtId="0" fontId="143" fillId="0" borderId="0"/>
    <xf numFmtId="182" fontId="2" fillId="0" borderId="0"/>
    <xf numFmtId="0" fontId="13" fillId="0" borderId="0"/>
    <xf numFmtId="0" fontId="105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 applyNumberFormat="0" applyFont="0" applyFill="0" applyBorder="0" applyAlignment="0" applyProtection="0"/>
    <xf numFmtId="182" fontId="2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145" fillId="0" borderId="0"/>
    <xf numFmtId="0" fontId="27" fillId="101" borderId="58" applyNumberFormat="0" applyFont="0" applyAlignment="0" applyProtection="0"/>
    <xf numFmtId="0" fontId="27" fillId="101" borderId="58" applyNumberFormat="0" applyFont="0" applyAlignment="0" applyProtection="0"/>
    <xf numFmtId="182" fontId="42" fillId="101" borderId="58" applyNumberFormat="0" applyFont="0" applyAlignment="0" applyProtection="0"/>
    <xf numFmtId="182" fontId="13" fillId="101" borderId="58" applyNumberFormat="0" applyFon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37" fontId="47" fillId="0" borderId="0"/>
    <xf numFmtId="41" fontId="55" fillId="0" borderId="0" applyFont="0" applyFill="0" applyBorder="0" applyAlignment="0" applyProtection="0"/>
    <xf numFmtId="42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13" fillId="0" borderId="0"/>
    <xf numFmtId="0" fontId="55" fillId="0" borderId="0">
      <alignment vertical="center"/>
    </xf>
    <xf numFmtId="0" fontId="55" fillId="10" borderId="33" applyNumberFormat="0" applyFont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2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2" fillId="0" borderId="0"/>
    <xf numFmtId="37" fontId="32" fillId="4" borderId="0" applyFill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112" fillId="0" borderId="0"/>
    <xf numFmtId="182" fontId="2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145" fillId="0" borderId="0"/>
    <xf numFmtId="0" fontId="27" fillId="101" borderId="58" applyNumberFormat="0" applyFont="0" applyAlignment="0" applyProtection="0"/>
    <xf numFmtId="0" fontId="27" fillId="101" borderId="58" applyNumberFormat="0" applyFont="0" applyAlignment="0" applyProtection="0"/>
    <xf numFmtId="182" fontId="42" fillId="101" borderId="58" applyNumberFormat="0" applyFont="0" applyAlignment="0" applyProtection="0"/>
    <xf numFmtId="182" fontId="13" fillId="101" borderId="58" applyNumberFormat="0" applyFont="0" applyAlignment="0" applyProtection="0"/>
    <xf numFmtId="9" fontId="11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37" fontId="33" fillId="0" borderId="0"/>
    <xf numFmtId="0" fontId="48" fillId="0" borderId="0"/>
    <xf numFmtId="0" fontId="48" fillId="0" borderId="0"/>
    <xf numFmtId="0" fontId="13" fillId="0" borderId="0"/>
    <xf numFmtId="43" fontId="55" fillId="0" borderId="0" applyFont="0" applyFill="0" applyBorder="0" applyAlignment="0" applyProtection="0"/>
    <xf numFmtId="0" fontId="58" fillId="0" borderId="0"/>
    <xf numFmtId="43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8" fillId="0" borderId="0"/>
    <xf numFmtId="43" fontId="56" fillId="0" borderId="0" applyFont="0" applyFill="0" applyBorder="0" applyAlignment="0" applyProtection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43" fontId="2" fillId="0" borderId="0"/>
    <xf numFmtId="43" fontId="2" fillId="0" borderId="0"/>
    <xf numFmtId="43" fontId="1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0" fontId="58" fillId="0" borderId="0"/>
    <xf numFmtId="43" fontId="59" fillId="0" borderId="0" applyFont="0" applyFill="0" applyBorder="0" applyAlignment="0" applyProtection="0"/>
    <xf numFmtId="37" fontId="47" fillId="0" borderId="0"/>
    <xf numFmtId="37" fontId="47" fillId="0" borderId="0"/>
    <xf numFmtId="37" fontId="47" fillId="0" borderId="0"/>
    <xf numFmtId="9" fontId="13" fillId="0" borderId="0"/>
    <xf numFmtId="9" fontId="13" fillId="0" borderId="0"/>
    <xf numFmtId="37" fontId="47" fillId="0" borderId="0"/>
    <xf numFmtId="43" fontId="13" fillId="0" borderId="0"/>
    <xf numFmtId="9" fontId="13" fillId="0" borderId="0"/>
    <xf numFmtId="37" fontId="47" fillId="0" borderId="0"/>
    <xf numFmtId="37" fontId="47" fillId="0" borderId="0"/>
    <xf numFmtId="37" fontId="47" fillId="0" borderId="0"/>
    <xf numFmtId="9" fontId="13" fillId="0" borderId="0"/>
    <xf numFmtId="37" fontId="47" fillId="0" borderId="0"/>
    <xf numFmtId="37" fontId="47" fillId="0" borderId="0"/>
    <xf numFmtId="9" fontId="13" fillId="0" borderId="0"/>
    <xf numFmtId="37" fontId="47" fillId="0" borderId="0"/>
    <xf numFmtId="43" fontId="13" fillId="0" borderId="0"/>
    <xf numFmtId="9" fontId="13" fillId="0" borderId="0"/>
    <xf numFmtId="9" fontId="13" fillId="0" borderId="0"/>
    <xf numFmtId="9" fontId="13" fillId="0" borderId="0"/>
    <xf numFmtId="37" fontId="47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37" fontId="47" fillId="0" borderId="0"/>
    <xf numFmtId="37" fontId="47" fillId="0" borderId="0"/>
    <xf numFmtId="9" fontId="13" fillId="0" borderId="0"/>
    <xf numFmtId="9" fontId="13" fillId="0" borderId="0"/>
    <xf numFmtId="9" fontId="13" fillId="0" borderId="0"/>
    <xf numFmtId="37" fontId="47" fillId="0" borderId="0"/>
    <xf numFmtId="37" fontId="47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37" fontId="47" fillId="0" borderId="0"/>
    <xf numFmtId="9" fontId="13" fillId="0" borderId="0" applyFont="0" applyFill="0" applyBorder="0" applyAlignment="0" applyProtection="0"/>
    <xf numFmtId="9" fontId="13" fillId="0" borderId="0"/>
    <xf numFmtId="9" fontId="13" fillId="0" borderId="0"/>
    <xf numFmtId="43" fontId="2" fillId="0" borderId="0" applyFont="0" applyFill="0" applyBorder="0" applyAlignment="0" applyProtection="0"/>
    <xf numFmtId="37" fontId="47" fillId="0" borderId="0"/>
    <xf numFmtId="0" fontId="55" fillId="32" borderId="0" applyNumberFormat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/>
    <xf numFmtId="37" fontId="32" fillId="4" borderId="0" applyFill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37" fontId="47" fillId="0" borderId="0"/>
    <xf numFmtId="37" fontId="47" fillId="0" borderId="0"/>
    <xf numFmtId="37" fontId="47" fillId="0" borderId="0"/>
    <xf numFmtId="9" fontId="13" fillId="0" borderId="0"/>
    <xf numFmtId="44" fontId="13" fillId="0" borderId="0" applyFont="0" applyFill="0" applyBorder="0" applyAlignment="0" applyProtection="0"/>
    <xf numFmtId="0" fontId="2" fillId="0" borderId="0"/>
    <xf numFmtId="0" fontId="57" fillId="0" borderId="0"/>
    <xf numFmtId="43" fontId="57" fillId="0" borderId="0" applyFont="0" applyFill="0" applyBorder="0" applyAlignment="0" applyProtection="0"/>
    <xf numFmtId="0" fontId="56" fillId="0" borderId="0"/>
    <xf numFmtId="0" fontId="58" fillId="0" borderId="0"/>
    <xf numFmtId="43" fontId="59" fillId="0" borderId="0" applyFont="0" applyFill="0" applyBorder="0" applyAlignment="0" applyProtection="0"/>
    <xf numFmtId="9" fontId="13" fillId="0" borderId="0"/>
    <xf numFmtId="37" fontId="47" fillId="0" borderId="0"/>
    <xf numFmtId="43" fontId="13" fillId="0" borderId="0" applyFont="0" applyFill="0" applyBorder="0" applyAlignment="0" applyProtection="0"/>
    <xf numFmtId="37" fontId="47" fillId="0" borderId="0"/>
    <xf numFmtId="43" fontId="13" fillId="0" borderId="0" applyFont="0" applyFill="0" applyBorder="0" applyAlignment="0" applyProtection="0"/>
    <xf numFmtId="37" fontId="47" fillId="0" borderId="0"/>
    <xf numFmtId="43" fontId="13" fillId="0" borderId="0"/>
    <xf numFmtId="37" fontId="47" fillId="0" borderId="0"/>
    <xf numFmtId="43" fontId="13" fillId="0" borderId="0"/>
    <xf numFmtId="37" fontId="47" fillId="0" borderId="0"/>
    <xf numFmtId="9" fontId="13" fillId="0" borderId="0"/>
    <xf numFmtId="37" fontId="47" fillId="0" borderId="0"/>
    <xf numFmtId="9" fontId="13" fillId="0" borderId="0"/>
    <xf numFmtId="43" fontId="13" fillId="0" borderId="0"/>
    <xf numFmtId="9" fontId="13" fillId="0" borderId="0"/>
    <xf numFmtId="43" fontId="13" fillId="0" borderId="0"/>
    <xf numFmtId="43" fontId="13" fillId="0" borderId="0"/>
    <xf numFmtId="43" fontId="13" fillId="0" borderId="0"/>
    <xf numFmtId="9" fontId="13" fillId="0" borderId="0"/>
    <xf numFmtId="37" fontId="47" fillId="0" borderId="0"/>
    <xf numFmtId="37" fontId="47" fillId="0" borderId="0"/>
    <xf numFmtId="43" fontId="13" fillId="0" borderId="0"/>
    <xf numFmtId="43" fontId="2" fillId="0" borderId="0"/>
    <xf numFmtId="43" fontId="2" fillId="0" borderId="0"/>
    <xf numFmtId="9" fontId="13" fillId="0" borderId="0"/>
    <xf numFmtId="9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32" fillId="4" borderId="0" applyFill="0"/>
    <xf numFmtId="9" fontId="13" fillId="0" borderId="0"/>
    <xf numFmtId="0" fontId="48" fillId="0" borderId="0"/>
    <xf numFmtId="37" fontId="47" fillId="0" borderId="0"/>
    <xf numFmtId="43" fontId="13" fillId="0" borderId="0"/>
    <xf numFmtId="9" fontId="13" fillId="0" borderId="0"/>
    <xf numFmtId="37" fontId="47" fillId="0" borderId="0"/>
    <xf numFmtId="37" fontId="47" fillId="0" borderId="0"/>
    <xf numFmtId="43" fontId="56" fillId="0" borderId="0" applyFont="0" applyFill="0" applyBorder="0" applyAlignment="0" applyProtection="0"/>
    <xf numFmtId="0" fontId="58" fillId="0" borderId="0"/>
    <xf numFmtId="37" fontId="47" fillId="0" borderId="0"/>
    <xf numFmtId="37" fontId="47" fillId="0" borderId="0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9" fontId="13" fillId="0" borderId="0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9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/>
    <xf numFmtId="44" fontId="27" fillId="0" borderId="0"/>
    <xf numFmtId="44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43" fontId="27" fillId="0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9" borderId="0"/>
    <xf numFmtId="0" fontId="27" fillId="89" borderId="0"/>
    <xf numFmtId="0" fontId="27" fillId="89" borderId="0"/>
    <xf numFmtId="0" fontId="27" fillId="89" borderId="0"/>
    <xf numFmtId="0" fontId="27" fillId="89" borderId="0"/>
    <xf numFmtId="0" fontId="27" fillId="97" borderId="0"/>
    <xf numFmtId="0" fontId="27" fillId="97" borderId="0"/>
    <xf numFmtId="0" fontId="27" fillId="97" borderId="0"/>
    <xf numFmtId="0" fontId="27" fillId="97" borderId="0"/>
    <xf numFmtId="0" fontId="27" fillId="97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43" fontId="13" fillId="0" borderId="0"/>
    <xf numFmtId="43" fontId="13" fillId="0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85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102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43" fontId="13" fillId="0" borderId="0"/>
    <xf numFmtId="0" fontId="27" fillId="6" borderId="0"/>
    <xf numFmtId="0" fontId="27" fillId="6" borderId="0"/>
    <xf numFmtId="43" fontId="13" fillId="0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37" fontId="77" fillId="78" borderId="0">
      <protection locked="0"/>
    </xf>
    <xf numFmtId="0" fontId="27" fillId="101" borderId="0"/>
    <xf numFmtId="0" fontId="27" fillId="101" borderId="0"/>
    <xf numFmtId="0" fontId="27" fillId="101" borderId="0"/>
    <xf numFmtId="0" fontId="27" fillId="101" borderId="0"/>
    <xf numFmtId="43" fontId="13" fillId="0" borderId="0"/>
    <xf numFmtId="0" fontId="27" fillId="101" borderId="0"/>
    <xf numFmtId="0" fontId="27" fillId="101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43" fontId="13" fillId="0" borderId="0"/>
    <xf numFmtId="43" fontId="13" fillId="0" borderId="0"/>
    <xf numFmtId="43" fontId="2" fillId="0" borderId="0"/>
    <xf numFmtId="43" fontId="13" fillId="0" borderId="0"/>
    <xf numFmtId="43" fontId="55" fillId="0" borderId="0"/>
    <xf numFmtId="43" fontId="13" fillId="0" borderId="0"/>
    <xf numFmtId="43" fontId="56" fillId="0" borderId="0"/>
    <xf numFmtId="43" fontId="13" fillId="0" borderId="0"/>
    <xf numFmtId="43" fontId="55" fillId="0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43" fontId="13" fillId="0" borderId="0"/>
    <xf numFmtId="0" fontId="27" fillId="6" borderId="0"/>
    <xf numFmtId="43" fontId="2" fillId="0" borderId="0"/>
    <xf numFmtId="0" fontId="27" fillId="6" borderId="0"/>
    <xf numFmtId="0" fontId="27" fillId="6" borderId="0"/>
    <xf numFmtId="43" fontId="13" fillId="0" borderId="0"/>
    <xf numFmtId="43" fontId="13" fillId="0" borderId="0"/>
    <xf numFmtId="43" fontId="59" fillId="0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0" fontId="27" fillId="6" borderId="0"/>
    <xf numFmtId="43" fontId="59" fillId="0" borderId="0"/>
    <xf numFmtId="43" fontId="2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0" fontId="27" fillId="6" borderId="0"/>
    <xf numFmtId="0" fontId="27" fillId="6" borderId="0"/>
    <xf numFmtId="0" fontId="27" fillId="6" borderId="0"/>
    <xf numFmtId="43" fontId="57" fillId="0" borderId="0"/>
    <xf numFmtId="0" fontId="27" fillId="6" borderId="0"/>
    <xf numFmtId="43" fontId="55" fillId="0" borderId="0"/>
    <xf numFmtId="43" fontId="5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0" fontId="27" fillId="6" borderId="0"/>
    <xf numFmtId="0" fontId="27" fillId="6" borderId="0"/>
    <xf numFmtId="0" fontId="27" fillId="6" borderId="0"/>
    <xf numFmtId="0" fontId="27" fillId="6" borderId="0"/>
    <xf numFmtId="43" fontId="56" fillId="0" borderId="0"/>
    <xf numFmtId="43" fontId="57" fillId="0" borderId="0"/>
    <xf numFmtId="43" fontId="5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0" fontId="27" fillId="87" borderId="0"/>
    <xf numFmtId="0" fontId="27" fillId="87" borderId="0"/>
    <xf numFmtId="0" fontId="27" fillId="87" borderId="0"/>
    <xf numFmtId="0" fontId="27" fillId="87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0" fontId="27" fillId="87" borderId="0"/>
    <xf numFmtId="0" fontId="27" fillId="87" borderId="0"/>
    <xf numFmtId="0" fontId="27" fillId="87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44" fontId="2" fillId="0" borderId="0"/>
    <xf numFmtId="0" fontId="27" fillId="87" borderId="0"/>
    <xf numFmtId="0" fontId="27" fillId="87" borderId="0"/>
    <xf numFmtId="0" fontId="27" fillId="87" borderId="0"/>
    <xf numFmtId="0" fontId="27" fillId="87" borderId="0"/>
    <xf numFmtId="44" fontId="2" fillId="0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87" borderId="0"/>
    <xf numFmtId="0" fontId="27" fillId="101" borderId="0"/>
    <xf numFmtId="0" fontId="60" fillId="0" borderId="0"/>
    <xf numFmtId="0" fontId="27" fillId="101" borderId="0"/>
    <xf numFmtId="0" fontId="61" fillId="0" borderId="0">
      <alignment vertical="top"/>
      <protection locked="0"/>
    </xf>
    <xf numFmtId="0" fontId="14" fillId="0" borderId="0">
      <alignment vertical="top"/>
      <protection locked="0"/>
    </xf>
    <xf numFmtId="0" fontId="60" fillId="0" borderId="0"/>
    <xf numFmtId="0" fontId="14" fillId="0" borderId="0">
      <alignment vertical="top"/>
      <protection locked="0"/>
    </xf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101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55" fillId="32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55" fillId="32" borderId="0"/>
    <xf numFmtId="37" fontId="32" fillId="4" borderId="0"/>
    <xf numFmtId="37" fontId="32" fillId="4" borderId="0"/>
    <xf numFmtId="0" fontId="27" fillId="88" borderId="0"/>
    <xf numFmtId="37" fontId="32" fillId="4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88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0" fontId="27" fillId="79" borderId="0"/>
    <xf numFmtId="172" fontId="75" fillId="73" borderId="0">
      <alignment vertical="center"/>
    </xf>
    <xf numFmtId="175" fontId="75" fillId="73" borderId="0">
      <alignment vertical="center"/>
    </xf>
    <xf numFmtId="0" fontId="45" fillId="0" borderId="0"/>
    <xf numFmtId="0" fontId="39" fillId="0" borderId="0"/>
    <xf numFmtId="9" fontId="13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13" fillId="0" borderId="0"/>
    <xf numFmtId="9" fontId="13" fillId="0" borderId="0"/>
    <xf numFmtId="9" fontId="13" fillId="0" borderId="0"/>
    <xf numFmtId="9" fontId="2" fillId="0" borderId="0"/>
    <xf numFmtId="9" fontId="13" fillId="0" borderId="0"/>
    <xf numFmtId="9" fontId="2" fillId="0" borderId="0"/>
    <xf numFmtId="9" fontId="13" fillId="0" borderId="0"/>
    <xf numFmtId="9" fontId="2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2" fillId="0" borderId="0"/>
    <xf numFmtId="9" fontId="13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42" fillId="0" borderId="0"/>
    <xf numFmtId="0" fontId="5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58" fillId="0" borderId="0"/>
    <xf numFmtId="0" fontId="48" fillId="0" borderId="0"/>
    <xf numFmtId="0" fontId="2" fillId="0" borderId="0"/>
    <xf numFmtId="0" fontId="48" fillId="0" borderId="0"/>
    <xf numFmtId="0" fontId="56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37" fontId="47" fillId="0" borderId="0"/>
    <xf numFmtId="0" fontId="16" fillId="0" borderId="0"/>
    <xf numFmtId="0" fontId="2" fillId="0" borderId="0"/>
    <xf numFmtId="37" fontId="32" fillId="4" borderId="0"/>
    <xf numFmtId="0" fontId="2" fillId="0" borderId="0"/>
    <xf numFmtId="0" fontId="42" fillId="0" borderId="0"/>
    <xf numFmtId="0" fontId="13" fillId="0" borderId="0"/>
    <xf numFmtId="37" fontId="32" fillId="4" borderId="0"/>
    <xf numFmtId="37" fontId="32" fillId="4" borderId="0"/>
    <xf numFmtId="0" fontId="55" fillId="32" borderId="0"/>
    <xf numFmtId="0" fontId="2" fillId="0" borderId="0"/>
    <xf numFmtId="0" fontId="55" fillId="32" borderId="0" applyNumberFormat="0" applyFont="0" applyFill="0" applyBorder="0" applyAlignment="0" applyProtection="0"/>
    <xf numFmtId="0" fontId="2" fillId="0" borderId="0"/>
    <xf numFmtId="0" fontId="56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29" borderId="0"/>
    <xf numFmtId="0" fontId="40" fillId="29" borderId="0"/>
    <xf numFmtId="172" fontId="62" fillId="62" borderId="46">
      <alignment vertical="center"/>
      <protection locked="0"/>
    </xf>
    <xf numFmtId="175" fontId="62" fillId="62" borderId="46">
      <alignment vertical="center"/>
      <protection locked="0"/>
    </xf>
    <xf numFmtId="0" fontId="14" fillId="0" borderId="0">
      <alignment vertical="top"/>
      <protection locked="0"/>
    </xf>
    <xf numFmtId="0" fontId="60" fillId="0" borderId="0"/>
    <xf numFmtId="0" fontId="14" fillId="0" borderId="0">
      <alignment vertical="top"/>
      <protection locked="0"/>
    </xf>
    <xf numFmtId="0" fontId="14" fillId="0" borderId="0">
      <alignment vertical="top"/>
      <protection locked="0"/>
    </xf>
    <xf numFmtId="0" fontId="61" fillId="0" borderId="0">
      <alignment vertical="top"/>
      <protection locked="0"/>
    </xf>
    <xf numFmtId="0" fontId="38" fillId="0" borderId="0"/>
    <xf numFmtId="0" fontId="60" fillId="0" borderId="0"/>
    <xf numFmtId="172" fontId="62" fillId="51" borderId="44">
      <alignment vertical="center"/>
      <protection locked="0"/>
    </xf>
    <xf numFmtId="175" fontId="62" fillId="51" borderId="44">
      <alignment vertical="center"/>
      <protection locked="0"/>
    </xf>
    <xf numFmtId="44" fontId="2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13" fillId="0" borderId="0"/>
    <xf numFmtId="44" fontId="13" fillId="0" borderId="0"/>
    <xf numFmtId="42" fontId="13" fillId="0" borderId="0"/>
    <xf numFmtId="43" fontId="2" fillId="0" borderId="0"/>
    <xf numFmtId="43" fontId="13" fillId="0" borderId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56" fillId="0" borderId="0"/>
    <xf numFmtId="43" fontId="57" fillId="0" borderId="0"/>
    <xf numFmtId="43" fontId="56" fillId="0" borderId="0"/>
    <xf numFmtId="43" fontId="2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9" fontId="13" fillId="0" borderId="0"/>
    <xf numFmtId="43" fontId="13" fillId="0" borderId="0"/>
    <xf numFmtId="43" fontId="13" fillId="0" borderId="0"/>
    <xf numFmtId="43" fontId="56" fillId="0" borderId="0"/>
    <xf numFmtId="43" fontId="2" fillId="0" borderId="0"/>
    <xf numFmtId="43" fontId="42" fillId="0" borderId="0"/>
    <xf numFmtId="43" fontId="2" fillId="0" borderId="0"/>
    <xf numFmtId="43" fontId="57" fillId="0" borderId="0"/>
    <xf numFmtId="43" fontId="2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9" fontId="13" fillId="0" borderId="0"/>
    <xf numFmtId="43" fontId="13" fillId="0" borderId="0"/>
    <xf numFmtId="43" fontId="13" fillId="0" borderId="0"/>
    <xf numFmtId="43" fontId="13" fillId="0" borderId="0"/>
    <xf numFmtId="43" fontId="59" fillId="0" borderId="0"/>
    <xf numFmtId="43" fontId="13" fillId="0" borderId="0"/>
    <xf numFmtId="43" fontId="2" fillId="0" borderId="0"/>
    <xf numFmtId="43" fontId="2" fillId="0" borderId="0"/>
    <xf numFmtId="43" fontId="59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2" fillId="0" borderId="0" applyFont="0" applyFill="0" applyBorder="0" applyAlignment="0" applyProtection="0"/>
    <xf numFmtId="43" fontId="2" fillId="0" borderId="0"/>
    <xf numFmtId="43" fontId="13" fillId="0" borderId="0"/>
    <xf numFmtId="43" fontId="2" fillId="0" borderId="0"/>
    <xf numFmtId="43" fontId="13" fillId="0" borderId="0"/>
    <xf numFmtId="43" fontId="13" fillId="0" borderId="0"/>
    <xf numFmtId="43" fontId="55" fillId="0" borderId="0"/>
    <xf numFmtId="43" fontId="13" fillId="0" borderId="0"/>
    <xf numFmtId="43" fontId="56" fillId="0" borderId="0"/>
    <xf numFmtId="43" fontId="13" fillId="0" borderId="0"/>
    <xf numFmtId="43" fontId="55" fillId="0" borderId="0"/>
    <xf numFmtId="43" fontId="13" fillId="0" borderId="0"/>
    <xf numFmtId="43" fontId="2" fillId="0" borderId="0"/>
    <xf numFmtId="43" fontId="13" fillId="0" borderId="0"/>
    <xf numFmtId="9" fontId="13" fillId="0" borderId="0"/>
    <xf numFmtId="9" fontId="13" fillId="0" borderId="0"/>
    <xf numFmtId="9" fontId="2" fillId="0" borderId="0"/>
    <xf numFmtId="9" fontId="13" fillId="0" borderId="0"/>
    <xf numFmtId="43" fontId="13" fillId="0" borderId="0"/>
    <xf numFmtId="43" fontId="13" fillId="0" borderId="0"/>
    <xf numFmtId="9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1" fontId="13" fillId="0" borderId="0"/>
    <xf numFmtId="165" fontId="66" fillId="50" borderId="0">
      <alignment vertical="center"/>
    </xf>
    <xf numFmtId="165" fontId="66" fillId="49" borderId="0">
      <alignment vertical="center"/>
    </xf>
    <xf numFmtId="165" fontId="66" fillId="48" borderId="0">
      <alignment vertical="center"/>
    </xf>
    <xf numFmtId="165" fontId="65" fillId="47" borderId="0">
      <alignment vertical="center"/>
    </xf>
    <xf numFmtId="165" fontId="65" fillId="46" borderId="0">
      <alignment vertical="center"/>
    </xf>
    <xf numFmtId="37" fontId="77" fillId="78" borderId="0">
      <protection locked="0"/>
    </xf>
    <xf numFmtId="0" fontId="41" fillId="28" borderId="0"/>
    <xf numFmtId="0" fontId="2" fillId="28" borderId="0"/>
    <xf numFmtId="0" fontId="41" fillId="27" borderId="0"/>
    <xf numFmtId="0" fontId="2" fillId="27" borderId="0"/>
    <xf numFmtId="0" fontId="41" fillId="26" borderId="0"/>
    <xf numFmtId="0" fontId="2" fillId="26" borderId="0"/>
    <xf numFmtId="0" fontId="41" fillId="25" borderId="0"/>
    <xf numFmtId="0" fontId="2" fillId="25" borderId="0"/>
    <xf numFmtId="0" fontId="41" fillId="24" borderId="0"/>
    <xf numFmtId="0" fontId="2" fillId="24" borderId="0"/>
    <xf numFmtId="0" fontId="41" fillId="23" borderId="0"/>
    <xf numFmtId="9" fontId="2" fillId="0" borderId="0"/>
    <xf numFmtId="0" fontId="2" fillId="23" borderId="0"/>
    <xf numFmtId="0" fontId="2" fillId="22" borderId="0"/>
    <xf numFmtId="0" fontId="2" fillId="22" borderId="0"/>
    <xf numFmtId="0" fontId="2" fillId="21" borderId="0"/>
    <xf numFmtId="0" fontId="2" fillId="21" borderId="0"/>
    <xf numFmtId="0" fontId="2" fillId="20" borderId="0"/>
    <xf numFmtId="0" fontId="2" fillId="20" borderId="0"/>
    <xf numFmtId="0" fontId="2" fillId="19" borderId="0"/>
    <xf numFmtId="0" fontId="2" fillId="19" borderId="0"/>
    <xf numFmtId="0" fontId="2" fillId="18" borderId="0"/>
    <xf numFmtId="0" fontId="2" fillId="18" borderId="0"/>
    <xf numFmtId="0" fontId="2" fillId="17" borderId="0"/>
    <xf numFmtId="0" fontId="2" fillId="17" borderId="0"/>
    <xf numFmtId="0" fontId="2" fillId="16" borderId="0"/>
    <xf numFmtId="0" fontId="2" fillId="16" borderId="0"/>
    <xf numFmtId="0" fontId="2" fillId="15" borderId="0"/>
    <xf numFmtId="0" fontId="2" fillId="15" borderId="0"/>
    <xf numFmtId="0" fontId="2" fillId="14" borderId="0"/>
    <xf numFmtId="0" fontId="2" fillId="14" borderId="0"/>
    <xf numFmtId="0" fontId="2" fillId="13" borderId="0"/>
    <xf numFmtId="0" fontId="2" fillId="13" borderId="0"/>
    <xf numFmtId="0" fontId="2" fillId="12" borderId="0"/>
    <xf numFmtId="0" fontId="2" fillId="12" borderId="0"/>
    <xf numFmtId="0" fontId="2" fillId="11" borderId="0"/>
    <xf numFmtId="0" fontId="2" fillId="11" borderId="0"/>
    <xf numFmtId="172" fontId="62" fillId="32" borderId="43">
      <alignment vertical="center"/>
    </xf>
    <xf numFmtId="175" fontId="62" fillId="32" borderId="43">
      <alignment vertical="center"/>
    </xf>
    <xf numFmtId="172" fontId="53" fillId="32" borderId="0">
      <alignment vertical="center"/>
    </xf>
    <xf numFmtId="175" fontId="53" fillId="32" borderId="0">
      <alignment vertical="center"/>
    </xf>
    <xf numFmtId="172" fontId="54" fillId="38" borderId="0">
      <alignment vertical="center"/>
    </xf>
    <xf numFmtId="175" fontId="54" fillId="38" borderId="0">
      <alignment vertical="center"/>
    </xf>
    <xf numFmtId="172" fontId="62" fillId="36" borderId="0">
      <alignment horizontal="center" vertical="center"/>
    </xf>
    <xf numFmtId="175" fontId="62" fillId="36" borderId="0">
      <alignment horizontal="center" vertical="center"/>
    </xf>
    <xf numFmtId="172" fontId="54" fillId="34" borderId="43">
      <alignment vertical="center"/>
    </xf>
    <xf numFmtId="175" fontId="54" fillId="34" borderId="43">
      <alignment vertical="center"/>
    </xf>
    <xf numFmtId="172" fontId="53" fillId="32" borderId="0">
      <alignment vertical="center"/>
    </xf>
    <xf numFmtId="175" fontId="53" fillId="32" borderId="0">
      <alignment vertical="center"/>
    </xf>
    <xf numFmtId="172" fontId="53" fillId="34" borderId="43">
      <alignment horizontal="right" vertical="center"/>
    </xf>
    <xf numFmtId="175" fontId="53" fillId="34" borderId="43">
      <alignment horizontal="right" vertical="center"/>
    </xf>
    <xf numFmtId="172" fontId="53" fillId="32" borderId="0">
      <alignment horizontal="right" vertical="center"/>
    </xf>
    <xf numFmtId="175" fontId="53" fillId="32" borderId="0">
      <alignment horizontal="right" vertical="center"/>
    </xf>
    <xf numFmtId="0" fontId="27" fillId="101" borderId="0"/>
    <xf numFmtId="0" fontId="2" fillId="0" borderId="0"/>
    <xf numFmtId="0" fontId="58" fillId="0" borderId="0"/>
    <xf numFmtId="43" fontId="55" fillId="0" borderId="0"/>
    <xf numFmtId="0" fontId="27" fillId="6" borderId="0"/>
    <xf numFmtId="0" fontId="27" fillId="6" borderId="0"/>
    <xf numFmtId="0" fontId="27" fillId="101" borderId="0"/>
    <xf numFmtId="0" fontId="27" fillId="6" borderId="0"/>
    <xf numFmtId="0" fontId="42" fillId="0" borderId="0"/>
    <xf numFmtId="0" fontId="27" fillId="6" borderId="0"/>
    <xf numFmtId="37" fontId="47" fillId="0" borderId="0"/>
    <xf numFmtId="0" fontId="42" fillId="0" borderId="0"/>
    <xf numFmtId="0" fontId="42" fillId="0" borderId="0"/>
    <xf numFmtId="43" fontId="13" fillId="0" borderId="0"/>
    <xf numFmtId="0" fontId="27" fillId="6" borderId="0"/>
    <xf numFmtId="0" fontId="42" fillId="0" borderId="0"/>
    <xf numFmtId="0" fontId="27" fillId="6" borderId="0"/>
    <xf numFmtId="0" fontId="27" fillId="6" borderId="0"/>
    <xf numFmtId="0" fontId="27" fillId="88" borderId="0"/>
    <xf numFmtId="43" fontId="2" fillId="0" borderId="0"/>
    <xf numFmtId="0" fontId="27" fillId="6" borderId="0"/>
    <xf numFmtId="37" fontId="47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5" fillId="32" borderId="0" applyNumberFormat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88" borderId="0"/>
    <xf numFmtId="43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3" fillId="0" borderId="0"/>
    <xf numFmtId="44" fontId="2" fillId="0" borderId="0" applyFont="0" applyFill="0" applyBorder="0" applyAlignment="0" applyProtection="0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37" fontId="47" fillId="0" borderId="0"/>
    <xf numFmtId="0" fontId="27" fillId="0" borderId="0"/>
    <xf numFmtId="0" fontId="27" fillId="101" borderId="0"/>
    <xf numFmtId="43" fontId="27" fillId="0" borderId="0"/>
    <xf numFmtId="0" fontId="27" fillId="6" borderId="0"/>
    <xf numFmtId="0" fontId="27" fillId="0" borderId="0"/>
    <xf numFmtId="0" fontId="27" fillId="101" borderId="0"/>
    <xf numFmtId="0" fontId="27" fillId="101" borderId="0"/>
    <xf numFmtId="0" fontId="27" fillId="85" borderId="0"/>
    <xf numFmtId="37" fontId="47" fillId="0" borderId="0"/>
    <xf numFmtId="43" fontId="27" fillId="0" borderId="0"/>
    <xf numFmtId="0" fontId="27" fillId="0" borderId="0"/>
    <xf numFmtId="43" fontId="27" fillId="0" borderId="0"/>
    <xf numFmtId="0" fontId="27" fillId="101" borderId="0"/>
    <xf numFmtId="0" fontId="27" fillId="6" borderId="0"/>
    <xf numFmtId="0" fontId="27" fillId="101" borderId="0"/>
    <xf numFmtId="0" fontId="27" fillId="101" borderId="0"/>
    <xf numFmtId="0" fontId="27" fillId="101" borderId="0"/>
    <xf numFmtId="43" fontId="27" fillId="0" borderId="0"/>
    <xf numFmtId="0" fontId="27" fillId="101" borderId="58"/>
    <xf numFmtId="0" fontId="27" fillId="85" borderId="0"/>
    <xf numFmtId="0" fontId="27" fillId="6" borderId="0"/>
    <xf numFmtId="0" fontId="27" fillId="101" borderId="0"/>
    <xf numFmtId="0" fontId="27" fillId="85" borderId="0"/>
    <xf numFmtId="0" fontId="27" fillId="6" borderId="0"/>
    <xf numFmtId="43" fontId="2" fillId="0" borderId="0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0" fontId="27" fillId="101" borderId="58"/>
    <xf numFmtId="9" fontId="27" fillId="0" borderId="0"/>
    <xf numFmtId="9" fontId="27" fillId="0" borderId="0"/>
    <xf numFmtId="9" fontId="27" fillId="0" borderId="0"/>
    <xf numFmtId="9" fontId="27" fillId="0" borderId="0"/>
    <xf numFmtId="9" fontId="27" fillId="0" borderId="0"/>
    <xf numFmtId="9" fontId="27" fillId="0" borderId="0"/>
    <xf numFmtId="9" fontId="27" fillId="0" borderId="0"/>
    <xf numFmtId="9" fontId="27" fillId="0" borderId="0"/>
    <xf numFmtId="9" fontId="27" fillId="0" borderId="0"/>
    <xf numFmtId="165" fontId="194" fillId="101" borderId="0">
      <alignment vertical="center"/>
    </xf>
    <xf numFmtId="165" fontId="194" fillId="102" borderId="0">
      <alignment vertical="center"/>
    </xf>
  </cellStyleXfs>
  <cellXfs count="329">
    <xf numFmtId="37" fontId="0" fillId="0" borderId="0" xfId="0"/>
    <xf numFmtId="37" fontId="15" fillId="0" borderId="0" xfId="0" applyFont="1"/>
    <xf numFmtId="37" fontId="15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center"/>
    </xf>
    <xf numFmtId="37" fontId="15" fillId="0" borderId="0" xfId="0" quotePrefix="1" applyFont="1" applyAlignment="1">
      <alignment horizontal="center"/>
    </xf>
    <xf numFmtId="49" fontId="15" fillId="0" borderId="0" xfId="0" quotePrefix="1" applyNumberFormat="1" applyFont="1"/>
    <xf numFmtId="37" fontId="17" fillId="0" borderId="0" xfId="0" applyFont="1" applyAlignment="1" applyProtection="1">
      <alignment horizontal="center"/>
      <protection locked="0"/>
    </xf>
    <xf numFmtId="37" fontId="18" fillId="0" borderId="0" xfId="0" applyFont="1"/>
    <xf numFmtId="37" fontId="19" fillId="0" borderId="0" xfId="0" applyFont="1" applyAlignment="1">
      <alignment horizontal="center"/>
    </xf>
    <xf numFmtId="37" fontId="19" fillId="0" borderId="0" xfId="0" applyFont="1"/>
    <xf numFmtId="37" fontId="19" fillId="0" borderId="0" xfId="0" applyFont="1" applyAlignment="1">
      <alignment horizontal="left"/>
    </xf>
    <xf numFmtId="38" fontId="19" fillId="0" borderId="0" xfId="0" applyNumberFormat="1" applyFont="1"/>
    <xf numFmtId="37" fontId="19" fillId="0" borderId="0" xfId="0" quotePrefix="1" applyFont="1" applyAlignment="1">
      <alignment horizontal="left"/>
    </xf>
    <xf numFmtId="37" fontId="20" fillId="0" borderId="0" xfId="1471" applyNumberFormat="1" applyFont="1" applyAlignment="1" applyProtection="1"/>
    <xf numFmtId="37" fontId="19" fillId="3" borderId="0" xfId="0" applyFont="1" applyFill="1"/>
    <xf numFmtId="38" fontId="19" fillId="3" borderId="0" xfId="0" applyNumberFormat="1" applyFont="1" applyFill="1" applyAlignment="1">
      <alignment horizontal="center"/>
    </xf>
    <xf numFmtId="37" fontId="19" fillId="3" borderId="0" xfId="0" applyFont="1" applyFill="1" applyAlignment="1">
      <alignment horizontal="center"/>
    </xf>
    <xf numFmtId="37" fontId="19" fillId="3" borderId="0" xfId="0" quotePrefix="1" applyFont="1" applyFill="1" applyAlignment="1">
      <alignment horizontal="center"/>
    </xf>
    <xf numFmtId="37" fontId="19" fillId="3" borderId="0" xfId="0" quotePrefix="1" applyFont="1" applyFill="1"/>
    <xf numFmtId="37" fontId="19" fillId="3" borderId="0" xfId="0" quotePrefix="1" applyFont="1" applyFill="1" applyAlignment="1">
      <alignment horizontal="left"/>
    </xf>
    <xf numFmtId="38" fontId="19" fillId="3" borderId="0" xfId="0" applyNumberFormat="1" applyFont="1" applyFill="1"/>
    <xf numFmtId="165" fontId="19" fillId="3" borderId="0" xfId="0" applyNumberFormat="1" applyFont="1" applyFill="1" applyAlignment="1">
      <alignment horizontal="center"/>
    </xf>
    <xf numFmtId="37" fontId="19" fillId="3" borderId="0" xfId="0" quotePrefix="1" applyFont="1" applyFill="1" applyAlignment="1">
      <alignment horizontal="fill"/>
    </xf>
    <xf numFmtId="37" fontId="19" fillId="7" borderId="0" xfId="0" applyFont="1" applyFill="1"/>
    <xf numFmtId="37" fontId="19" fillId="7" borderId="0" xfId="0" quotePrefix="1" applyFont="1" applyFill="1" applyAlignment="1">
      <alignment horizontal="left" indent="1"/>
    </xf>
    <xf numFmtId="43" fontId="19" fillId="3" borderId="0" xfId="1227" applyFont="1" applyFill="1"/>
    <xf numFmtId="37" fontId="19" fillId="3" borderId="0" xfId="1227" quotePrefix="1" applyNumberFormat="1" applyFont="1" applyFill="1" applyAlignment="1">
      <alignment horizontal="fill"/>
    </xf>
    <xf numFmtId="39" fontId="19" fillId="3" borderId="0" xfId="0" applyNumberFormat="1" applyFont="1" applyFill="1"/>
    <xf numFmtId="37" fontId="19" fillId="3" borderId="0" xfId="0" applyFont="1" applyFill="1" applyAlignment="1">
      <alignment horizontal="centerContinuous"/>
    </xf>
    <xf numFmtId="37" fontId="19" fillId="7" borderId="0" xfId="0" quotePrefix="1" applyFont="1" applyFill="1" applyAlignment="1">
      <alignment horizontal="left"/>
    </xf>
    <xf numFmtId="37" fontId="19" fillId="7" borderId="0" xfId="0" applyFont="1" applyFill="1" applyAlignment="1">
      <alignment horizontal="right"/>
    </xf>
    <xf numFmtId="37" fontId="19" fillId="7" borderId="0" xfId="0" applyFont="1" applyFill="1" applyAlignment="1">
      <alignment horizontal="left"/>
    </xf>
    <xf numFmtId="37" fontId="21" fillId="3" borderId="0" xfId="0" applyFont="1" applyFill="1" applyAlignment="1">
      <alignment horizontal="centerContinuous"/>
    </xf>
    <xf numFmtId="37" fontId="19" fillId="3" borderId="0" xfId="0" applyFont="1" applyFill="1" applyAlignment="1">
      <alignment horizontal="right"/>
    </xf>
    <xf numFmtId="38" fontId="19" fillId="3" borderId="0" xfId="0" applyNumberFormat="1" applyFont="1" applyFill="1" applyAlignment="1">
      <alignment horizontal="right"/>
    </xf>
    <xf numFmtId="37" fontId="19" fillId="3" borderId="0" xfId="0" quotePrefix="1" applyFont="1" applyFill="1" applyAlignment="1">
      <alignment horizontal="centerContinuous"/>
    </xf>
    <xf numFmtId="37" fontId="21" fillId="3" borderId="0" xfId="0" quotePrefix="1" applyFont="1" applyFill="1" applyAlignment="1">
      <alignment horizontal="left"/>
    </xf>
    <xf numFmtId="37" fontId="21" fillId="3" borderId="0" xfId="0" applyFont="1" applyFill="1" applyAlignment="1">
      <alignment horizontal="center"/>
    </xf>
    <xf numFmtId="38" fontId="21" fillId="3" borderId="0" xfId="0" applyNumberFormat="1" applyFont="1" applyFill="1" applyAlignment="1">
      <alignment horizontal="center"/>
    </xf>
    <xf numFmtId="38" fontId="21" fillId="3" borderId="0" xfId="0" applyNumberFormat="1" applyFont="1" applyFill="1"/>
    <xf numFmtId="37" fontId="21" fillId="3" borderId="0" xfId="0" applyFont="1" applyFill="1"/>
    <xf numFmtId="37" fontId="19" fillId="3" borderId="0" xfId="0" applyFont="1" applyFill="1" applyAlignment="1">
      <alignment horizontal="left"/>
    </xf>
    <xf numFmtId="38" fontId="21" fillId="3" borderId="8" xfId="0" applyNumberFormat="1" applyFont="1" applyFill="1" applyBorder="1" applyAlignment="1" applyProtection="1">
      <alignment horizontal="center"/>
      <protection locked="0"/>
    </xf>
    <xf numFmtId="37" fontId="21" fillId="7" borderId="0" xfId="0" applyFont="1" applyFill="1" applyAlignment="1">
      <alignment horizontal="centerContinuous"/>
    </xf>
    <xf numFmtId="37" fontId="19" fillId="7" borderId="0" xfId="0" applyFont="1" applyFill="1" applyAlignment="1">
      <alignment horizontal="left" indent="1"/>
    </xf>
    <xf numFmtId="10" fontId="19" fillId="0" borderId="0" xfId="2104" applyNumberFormat="1" applyFont="1"/>
    <xf numFmtId="37" fontId="19" fillId="7" borderId="0" xfId="0" applyFont="1" applyFill="1" applyAlignment="1">
      <alignment horizontal="left" indent="2"/>
    </xf>
    <xf numFmtId="37" fontId="19" fillId="7" borderId="0" xfId="0" quotePrefix="1" applyFont="1" applyFill="1" applyAlignment="1">
      <alignment horizontal="left" indent="2"/>
    </xf>
    <xf numFmtId="39" fontId="19" fillId="0" borderId="0" xfId="0" applyNumberFormat="1" applyFont="1"/>
    <xf numFmtId="10" fontId="19" fillId="0" borderId="0" xfId="0" applyNumberFormat="1" applyFont="1"/>
    <xf numFmtId="1" fontId="19" fillId="0" borderId="0" xfId="0" applyNumberFormat="1" applyFont="1" applyAlignment="1">
      <alignment horizontal="center"/>
    </xf>
    <xf numFmtId="37" fontId="19" fillId="0" borderId="0" xfId="0" applyFont="1" applyAlignment="1">
      <alignment horizontal="right"/>
    </xf>
    <xf numFmtId="37" fontId="22" fillId="0" borderId="0" xfId="0" applyFont="1"/>
    <xf numFmtId="37" fontId="17" fillId="0" borderId="0" xfId="0" applyFont="1" applyAlignment="1">
      <alignment horizontal="center"/>
    </xf>
    <xf numFmtId="37" fontId="19" fillId="0" borderId="0" xfId="0" quotePrefix="1" applyFont="1"/>
    <xf numFmtId="37" fontId="23" fillId="0" borderId="0" xfId="0" applyFont="1" applyAlignment="1">
      <alignment vertical="center" readingOrder="1"/>
    </xf>
    <xf numFmtId="37" fontId="25" fillId="0" borderId="0" xfId="0" applyFont="1" applyAlignment="1">
      <alignment vertical="center" readingOrder="1"/>
    </xf>
    <xf numFmtId="37" fontId="26" fillId="0" borderId="0" xfId="0" quotePrefix="1" applyFont="1"/>
    <xf numFmtId="37" fontId="26" fillId="0" borderId="0" xfId="0" applyFont="1"/>
    <xf numFmtId="37" fontId="15" fillId="0" borderId="0" xfId="0" quotePrefix="1" applyFont="1" applyAlignment="1">
      <alignment horizontal="right"/>
    </xf>
    <xf numFmtId="37" fontId="15" fillId="0" borderId="0" xfId="0" applyFont="1" applyAlignment="1">
      <alignment horizontal="centerContinuous"/>
    </xf>
    <xf numFmtId="37" fontId="27" fillId="0" borderId="1" xfId="0" applyFont="1" applyBorder="1"/>
    <xf numFmtId="37" fontId="27" fillId="0" borderId="8" xfId="0" applyFont="1" applyBorder="1"/>
    <xf numFmtId="37" fontId="15" fillId="0" borderId="6" xfId="0" applyFont="1" applyBorder="1"/>
    <xf numFmtId="37" fontId="15" fillId="0" borderId="8" xfId="0" applyFont="1" applyBorder="1"/>
    <xf numFmtId="37" fontId="27" fillId="0" borderId="2" xfId="0" applyFont="1" applyBorder="1"/>
    <xf numFmtId="37" fontId="27" fillId="0" borderId="13" xfId="0" applyFont="1" applyBorder="1"/>
    <xf numFmtId="37" fontId="27" fillId="0" borderId="0" xfId="0" applyFont="1"/>
    <xf numFmtId="37" fontId="27" fillId="0" borderId="4" xfId="0" applyFont="1" applyBorder="1"/>
    <xf numFmtId="37" fontId="15" fillId="0" borderId="13" xfId="0" applyFont="1" applyBorder="1"/>
    <xf numFmtId="37" fontId="15" fillId="0" borderId="10" xfId="0" applyFont="1" applyBorder="1"/>
    <xf numFmtId="37" fontId="27" fillId="0" borderId="14" xfId="0" applyFont="1" applyBorder="1" applyAlignment="1">
      <alignment horizontal="centerContinuous"/>
    </xf>
    <xf numFmtId="37" fontId="27" fillId="0" borderId="2" xfId="0" applyFont="1" applyBorder="1" applyAlignment="1">
      <alignment horizontal="centerContinuous"/>
    </xf>
    <xf numFmtId="37" fontId="27" fillId="0" borderId="8" xfId="0" applyFont="1" applyBorder="1" applyAlignment="1">
      <alignment horizontal="centerContinuous"/>
    </xf>
    <xf numFmtId="37" fontId="15" fillId="0" borderId="8" xfId="0" applyFont="1" applyBorder="1" applyAlignment="1">
      <alignment horizontal="centerContinuous"/>
    </xf>
    <xf numFmtId="37" fontId="15" fillId="0" borderId="2" xfId="0" applyFont="1" applyBorder="1" applyAlignment="1">
      <alignment horizontal="centerContinuous"/>
    </xf>
    <xf numFmtId="37" fontId="27" fillId="0" borderId="1" xfId="0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2" xfId="0" quotePrefix="1" applyFont="1" applyBorder="1" applyAlignment="1">
      <alignment horizontal="left"/>
    </xf>
    <xf numFmtId="37" fontId="27" fillId="0" borderId="12" xfId="0" applyFont="1" applyBorder="1"/>
    <xf numFmtId="37" fontId="15" fillId="0" borderId="4" xfId="0" applyFont="1" applyBorder="1"/>
    <xf numFmtId="37" fontId="27" fillId="0" borderId="8" xfId="0" quotePrefix="1" applyFont="1" applyBorder="1" applyAlignment="1">
      <alignment horizontal="left"/>
    </xf>
    <xf numFmtId="37" fontId="15" fillId="0" borderId="2" xfId="0" applyFont="1" applyBorder="1"/>
    <xf numFmtId="37" fontId="15" fillId="0" borderId="3" xfId="0" applyFont="1" applyBorder="1"/>
    <xf numFmtId="37" fontId="27" fillId="0" borderId="0" xfId="0" applyFont="1" applyAlignment="1">
      <alignment horizontal="left"/>
    </xf>
    <xf numFmtId="37" fontId="15" fillId="2" borderId="0" xfId="0" applyFont="1" applyFill="1"/>
    <xf numFmtId="37" fontId="15" fillId="2" borderId="4" xfId="0" applyFont="1" applyFill="1" applyBorder="1"/>
    <xf numFmtId="37" fontId="15" fillId="0" borderId="9" xfId="0" applyFont="1" applyBorder="1"/>
    <xf numFmtId="37" fontId="27" fillId="0" borderId="12" xfId="0" applyFont="1" applyBorder="1" applyAlignment="1">
      <alignment horizontal="left"/>
    </xf>
    <xf numFmtId="37" fontId="27" fillId="0" borderId="10" xfId="0" applyFont="1" applyBorder="1" applyAlignment="1">
      <alignment horizontal="right"/>
    </xf>
    <xf numFmtId="37" fontId="15" fillId="2" borderId="12" xfId="0" applyFont="1" applyFill="1" applyBorder="1"/>
    <xf numFmtId="37" fontId="15" fillId="2" borderId="10" xfId="0" applyFont="1" applyFill="1" applyBorder="1"/>
    <xf numFmtId="37" fontId="19" fillId="0" borderId="0" xfId="0" quotePrefix="1" applyFont="1" applyAlignment="1">
      <alignment horizontal="right"/>
    </xf>
    <xf numFmtId="37" fontId="19" fillId="0" borderId="16" xfId="0" applyFont="1" applyBorder="1"/>
    <xf numFmtId="37" fontId="19" fillId="0" borderId="17" xfId="0" applyFont="1" applyBorder="1"/>
    <xf numFmtId="37" fontId="19" fillId="0" borderId="18" xfId="0" applyFont="1" applyBorder="1"/>
    <xf numFmtId="37" fontId="19" fillId="0" borderId="19" xfId="0" applyFont="1" applyBorder="1"/>
    <xf numFmtId="37" fontId="19" fillId="0" borderId="20" xfId="0" applyFont="1" applyBorder="1"/>
    <xf numFmtId="37" fontId="19" fillId="0" borderId="21" xfId="0" applyFont="1" applyBorder="1"/>
    <xf numFmtId="37" fontId="19" fillId="0" borderId="22" xfId="0" applyFont="1" applyBorder="1"/>
    <xf numFmtId="37" fontId="19" fillId="0" borderId="23" xfId="0" applyFont="1" applyBorder="1"/>
    <xf numFmtId="37" fontId="19" fillId="0" borderId="17" xfId="0" applyFont="1" applyBorder="1" applyAlignment="1">
      <alignment horizontal="center"/>
    </xf>
    <xf numFmtId="37" fontId="19" fillId="0" borderId="17" xfId="0" applyFont="1" applyBorder="1" applyAlignment="1">
      <alignment horizontal="right"/>
    </xf>
    <xf numFmtId="37" fontId="19" fillId="0" borderId="24" xfId="0" applyFont="1" applyBorder="1"/>
    <xf numFmtId="37" fontId="19" fillId="0" borderId="8" xfId="0" applyFont="1" applyBorder="1"/>
    <xf numFmtId="37" fontId="19" fillId="0" borderId="8" xfId="0" applyFont="1" applyBorder="1" applyAlignment="1">
      <alignment horizontal="center"/>
    </xf>
    <xf numFmtId="37" fontId="19" fillId="0" borderId="25" xfId="0" applyFont="1" applyBorder="1"/>
    <xf numFmtId="37" fontId="19" fillId="0" borderId="26" xfId="0" applyFont="1" applyBorder="1"/>
    <xf numFmtId="37" fontId="19" fillId="0" borderId="6" xfId="0" applyFont="1" applyBorder="1"/>
    <xf numFmtId="37" fontId="19" fillId="0" borderId="27" xfId="0" applyFont="1" applyBorder="1"/>
    <xf numFmtId="37" fontId="19" fillId="0" borderId="28" xfId="0" quotePrefix="1" applyFont="1" applyBorder="1" applyAlignment="1">
      <alignment horizontal="left"/>
    </xf>
    <xf numFmtId="37" fontId="19" fillId="0" borderId="12" xfId="0" applyFont="1" applyBorder="1"/>
    <xf numFmtId="37" fontId="19" fillId="0" borderId="29" xfId="0" applyFont="1" applyBorder="1"/>
    <xf numFmtId="37" fontId="19" fillId="0" borderId="28" xfId="0" applyFont="1" applyBorder="1" applyAlignment="1">
      <alignment horizontal="center"/>
    </xf>
    <xf numFmtId="37" fontId="19" fillId="0" borderId="30" xfId="0" applyFont="1" applyBorder="1"/>
    <xf numFmtId="37" fontId="19" fillId="0" borderId="31" xfId="0" applyFont="1" applyBorder="1"/>
    <xf numFmtId="37" fontId="19" fillId="0" borderId="31" xfId="0" applyFont="1" applyBorder="1" applyAlignment="1">
      <alignment horizontal="center"/>
    </xf>
    <xf numFmtId="37" fontId="19" fillId="0" borderId="32" xfId="0" applyFont="1" applyBorder="1"/>
    <xf numFmtId="37" fontId="27" fillId="0" borderId="0" xfId="0" quotePrefix="1" applyFont="1" applyAlignment="1">
      <alignment horizontal="left"/>
    </xf>
    <xf numFmtId="37" fontId="27" fillId="0" borderId="5" xfId="0" applyFont="1" applyBorder="1" applyAlignment="1">
      <alignment horizontal="centerContinuous"/>
    </xf>
    <xf numFmtId="37" fontId="15" fillId="0" borderId="6" xfId="0" applyFont="1" applyBorder="1" applyAlignment="1">
      <alignment horizontal="centerContinuous"/>
    </xf>
    <xf numFmtId="37" fontId="15" fillId="0" borderId="7" xfId="0" applyFont="1" applyBorder="1" applyAlignment="1">
      <alignment horizontal="centerContinuous"/>
    </xf>
    <xf numFmtId="37" fontId="27" fillId="0" borderId="11" xfId="0" applyFont="1" applyBorder="1"/>
    <xf numFmtId="37" fontId="27" fillId="0" borderId="2" xfId="0" quotePrefix="1" applyFont="1" applyBorder="1" applyAlignment="1">
      <alignment horizontal="centerContinuous"/>
    </xf>
    <xf numFmtId="37" fontId="27" fillId="0" borderId="3" xfId="0" applyFont="1" applyBorder="1" applyAlignment="1">
      <alignment horizontal="center"/>
    </xf>
    <xf numFmtId="37" fontId="27" fillId="0" borderId="2" xfId="0" quotePrefix="1" applyFont="1" applyBorder="1"/>
    <xf numFmtId="37" fontId="27" fillId="0" borderId="13" xfId="0" applyFont="1" applyBorder="1" applyAlignment="1">
      <alignment horizontal="center"/>
    </xf>
    <xf numFmtId="37" fontId="27" fillId="0" borderId="0" xfId="0" quotePrefix="1" applyFont="1"/>
    <xf numFmtId="37" fontId="27" fillId="0" borderId="4" xfId="0" quotePrefix="1" applyFont="1" applyBorder="1"/>
    <xf numFmtId="37" fontId="27" fillId="0" borderId="13" xfId="0" applyFont="1" applyBorder="1" applyAlignment="1">
      <alignment horizontal="centerContinuous"/>
    </xf>
    <xf numFmtId="37" fontId="15" fillId="0" borderId="4" xfId="0" applyFont="1" applyBorder="1" applyAlignment="1">
      <alignment horizontal="centerContinuous"/>
    </xf>
    <xf numFmtId="37" fontId="27" fillId="0" borderId="7" xfId="0" applyFont="1" applyBorder="1" applyAlignment="1">
      <alignment horizontal="centerContinuous"/>
    </xf>
    <xf numFmtId="37" fontId="27" fillId="0" borderId="14" xfId="0" applyFont="1" applyBorder="1" applyAlignment="1">
      <alignment horizontal="left"/>
    </xf>
    <xf numFmtId="37" fontId="15" fillId="0" borderId="12" xfId="0" applyFont="1" applyBorder="1"/>
    <xf numFmtId="37" fontId="15" fillId="0" borderId="7" xfId="0" applyFont="1" applyBorder="1"/>
    <xf numFmtId="37" fontId="15" fillId="0" borderId="15" xfId="0" applyFont="1" applyBorder="1"/>
    <xf numFmtId="37" fontId="27" fillId="0" borderId="12" xfId="0" quotePrefix="1" applyFont="1" applyBorder="1" applyAlignment="1">
      <alignment horizontal="left"/>
    </xf>
    <xf numFmtId="37" fontId="15" fillId="0" borderId="12" xfId="0" quotePrefix="1" applyFont="1" applyBorder="1"/>
    <xf numFmtId="37" fontId="15" fillId="0" borderId="12" xfId="0" quotePrefix="1" applyFont="1" applyBorder="1" applyAlignment="1">
      <alignment horizontal="left"/>
    </xf>
    <xf numFmtId="37" fontId="27" fillId="0" borderId="0" xfId="0" applyFont="1" applyAlignment="1">
      <alignment horizontal="centerContinuous"/>
    </xf>
    <xf numFmtId="37" fontId="27" fillId="0" borderId="0" xfId="0" quotePrefix="1" applyFont="1" applyAlignment="1">
      <alignment horizontal="center"/>
    </xf>
    <xf numFmtId="37" fontId="27" fillId="0" borderId="9" xfId="0" quotePrefix="1" applyFont="1" applyBorder="1"/>
    <xf numFmtId="37" fontId="27" fillId="0" borderId="9" xfId="0" applyFont="1" applyBorder="1"/>
    <xf numFmtId="37" fontId="15" fillId="0" borderId="1" xfId="0" applyFont="1" applyBorder="1"/>
    <xf numFmtId="37" fontId="27" fillId="0" borderId="4" xfId="0" applyFont="1" applyBorder="1" applyAlignment="1">
      <alignment horizontal="centerContinuous"/>
    </xf>
    <xf numFmtId="37" fontId="27" fillId="0" borderId="6" xfId="0" applyFont="1" applyBorder="1" applyAlignment="1">
      <alignment horizontal="centerContinuous"/>
    </xf>
    <xf numFmtId="37" fontId="27" fillId="0" borderId="1" xfId="0" applyFont="1" applyBorder="1" applyAlignment="1">
      <alignment horizontal="centerContinuous"/>
    </xf>
    <xf numFmtId="37" fontId="15" fillId="0" borderId="0" xfId="0" quotePrefix="1" applyFont="1" applyAlignment="1">
      <alignment horizontal="left"/>
    </xf>
    <xf numFmtId="37" fontId="27" fillId="0" borderId="7" xfId="0" applyFont="1" applyBorder="1"/>
    <xf numFmtId="37" fontId="27" fillId="0" borderId="7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 applyAlignment="1">
      <alignment horizontal="center"/>
    </xf>
    <xf numFmtId="37" fontId="27" fillId="0" borderId="3" xfId="0" applyFont="1" applyBorder="1" applyAlignment="1">
      <alignment horizontal="centerContinuous"/>
    </xf>
    <xf numFmtId="37" fontId="27" fillId="2" borderId="2" xfId="0" applyFont="1" applyFill="1" applyBorder="1"/>
    <xf numFmtId="37" fontId="27" fillId="0" borderId="10" xfId="0" applyFont="1" applyBorder="1"/>
    <xf numFmtId="37" fontId="27" fillId="0" borderId="10" xfId="0" applyFont="1" applyBorder="1" applyAlignment="1">
      <alignment horizontal="center"/>
    </xf>
    <xf numFmtId="164" fontId="27" fillId="0" borderId="2" xfId="0" applyNumberFormat="1" applyFont="1" applyBorder="1"/>
    <xf numFmtId="37" fontId="27" fillId="0" borderId="0" xfId="0" applyFont="1" applyAlignment="1">
      <alignment horizontal="center"/>
    </xf>
    <xf numFmtId="164" fontId="27" fillId="0" borderId="2" xfId="0" applyNumberFormat="1" applyFont="1" applyBorder="1" applyAlignment="1">
      <alignment horizontal="right"/>
    </xf>
    <xf numFmtId="164" fontId="27" fillId="0" borderId="1" xfId="0" applyNumberFormat="1" applyFont="1" applyBorder="1"/>
    <xf numFmtId="164" fontId="27" fillId="0" borderId="3" xfId="0" applyNumberFormat="1" applyFont="1" applyBorder="1"/>
    <xf numFmtId="164" fontId="27" fillId="0" borderId="2" xfId="0" quotePrefix="1" applyNumberFormat="1" applyFont="1" applyBorder="1" applyAlignment="1">
      <alignment horizontal="left"/>
    </xf>
    <xf numFmtId="37" fontId="27" fillId="0" borderId="14" xfId="0" applyFont="1" applyBorder="1" applyAlignment="1">
      <alignment horizontal="center"/>
    </xf>
    <xf numFmtId="37" fontId="27" fillId="0" borderId="8" xfId="0" applyFont="1" applyBorder="1" applyAlignment="1">
      <alignment horizontal="center"/>
    </xf>
    <xf numFmtId="37" fontId="27" fillId="0" borderId="14" xfId="0" applyFont="1" applyBorder="1"/>
    <xf numFmtId="37" fontId="15" fillId="0" borderId="14" xfId="0" applyFont="1" applyBorder="1"/>
    <xf numFmtId="37" fontId="28" fillId="0" borderId="0" xfId="0" applyFont="1" applyAlignment="1">
      <alignment horizontal="centerContinuous"/>
    </xf>
    <xf numFmtId="37" fontId="19" fillId="0" borderId="0" xfId="0" applyFont="1" applyAlignment="1">
      <alignment horizontal="centerContinuous"/>
    </xf>
    <xf numFmtId="37" fontId="28" fillId="0" borderId="0" xfId="0" applyFont="1"/>
    <xf numFmtId="37" fontId="28" fillId="0" borderId="5" xfId="0" applyFont="1" applyBorder="1"/>
    <xf numFmtId="37" fontId="28" fillId="0" borderId="6" xfId="0" quotePrefix="1" applyFont="1" applyBorder="1" applyAlignment="1">
      <alignment horizontal="centerContinuous"/>
    </xf>
    <xf numFmtId="37" fontId="28" fillId="0" borderId="7" xfId="0" applyFont="1" applyBorder="1" applyAlignment="1">
      <alignment horizontal="centerContinuous"/>
    </xf>
    <xf numFmtId="37" fontId="28" fillId="0" borderId="1" xfId="0" applyFont="1" applyBorder="1"/>
    <xf numFmtId="37" fontId="28" fillId="0" borderId="2" xfId="0" applyFont="1" applyBorder="1" applyAlignment="1">
      <alignment horizontal="centerContinuous"/>
    </xf>
    <xf numFmtId="37" fontId="28" fillId="0" borderId="2" xfId="0" applyFont="1" applyBorder="1"/>
    <xf numFmtId="37" fontId="28" fillId="0" borderId="8" xfId="0" applyFont="1" applyBorder="1" applyAlignment="1">
      <alignment horizontal="centerContinuous"/>
    </xf>
    <xf numFmtId="37" fontId="28" fillId="0" borderId="8" xfId="0" applyFont="1" applyBorder="1"/>
    <xf numFmtId="37" fontId="28" fillId="0" borderId="9" xfId="0" applyFont="1" applyBorder="1"/>
    <xf numFmtId="37" fontId="28" fillId="0" borderId="10" xfId="0" applyFont="1" applyBorder="1"/>
    <xf numFmtId="37" fontId="28" fillId="0" borderId="11" xfId="0" applyFont="1" applyBorder="1"/>
    <xf numFmtId="37" fontId="28" fillId="0" borderId="6" xfId="0" applyFont="1" applyBorder="1" applyAlignment="1">
      <alignment horizontal="centerContinuous"/>
    </xf>
    <xf numFmtId="37" fontId="28" fillId="0" borderId="3" xfId="0" applyFont="1" applyBorder="1"/>
    <xf numFmtId="37" fontId="28" fillId="0" borderId="4" xfId="0" applyFont="1" applyBorder="1" applyAlignment="1">
      <alignment horizontal="centerContinuous"/>
    </xf>
    <xf numFmtId="37" fontId="28" fillId="0" borderId="2" xfId="0" quotePrefix="1" applyFont="1" applyBorder="1" applyAlignment="1">
      <alignment horizontal="center"/>
    </xf>
    <xf numFmtId="37" fontId="28" fillId="0" borderId="6" xfId="0" applyFont="1" applyBorder="1" applyAlignment="1">
      <alignment horizontal="center"/>
    </xf>
    <xf numFmtId="37" fontId="28" fillId="0" borderId="7" xfId="0" applyFont="1" applyBorder="1" applyAlignment="1">
      <alignment horizontal="center"/>
    </xf>
    <xf numFmtId="37" fontId="28" fillId="0" borderId="8" xfId="0" applyFont="1" applyBorder="1" applyAlignment="1">
      <alignment horizontal="left"/>
    </xf>
    <xf numFmtId="37" fontId="28" fillId="0" borderId="2" xfId="0" quotePrefix="1" applyFont="1" applyBorder="1"/>
    <xf numFmtId="37" fontId="12" fillId="0" borderId="2" xfId="0" applyFont="1" applyBorder="1"/>
    <xf numFmtId="37" fontId="12" fillId="0" borderId="2" xfId="0" quotePrefix="1" applyFont="1" applyBorder="1"/>
    <xf numFmtId="37" fontId="12" fillId="0" borderId="2" xfId="0" applyFont="1" applyBorder="1" applyAlignment="1">
      <alignment horizontal="left" indent="1"/>
    </xf>
    <xf numFmtId="37" fontId="28" fillId="0" borderId="2" xfId="0" applyFont="1" applyBorder="1" applyAlignment="1">
      <alignment horizontal="left" indent="1"/>
    </xf>
    <xf numFmtId="37" fontId="28" fillId="0" borderId="12" xfId="0" applyFont="1" applyBorder="1"/>
    <xf numFmtId="37" fontId="28" fillId="0" borderId="1" xfId="0" applyFont="1" applyBorder="1" applyAlignment="1">
      <alignment horizontal="right"/>
    </xf>
    <xf numFmtId="37" fontId="19" fillId="0" borderId="14" xfId="0" applyFont="1" applyBorder="1"/>
    <xf numFmtId="37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2" fontId="19" fillId="0" borderId="0" xfId="0" applyNumberFormat="1" applyFont="1"/>
    <xf numFmtId="37" fontId="30" fillId="0" borderId="0" xfId="0" applyFont="1"/>
    <xf numFmtId="43" fontId="19" fillId="7" borderId="0" xfId="1227" applyFont="1" applyFill="1"/>
    <xf numFmtId="37" fontId="24" fillId="7" borderId="0" xfId="0" applyFont="1" applyFill="1"/>
    <xf numFmtId="37" fontId="30" fillId="0" borderId="0" xfId="0" applyFont="1" applyProtection="1">
      <protection locked="0"/>
    </xf>
    <xf numFmtId="2" fontId="19" fillId="3" borderId="0" xfId="0" quotePrefix="1" applyNumberFormat="1" applyFont="1" applyFill="1" applyAlignment="1">
      <alignment horizontal="left"/>
    </xf>
    <xf numFmtId="2" fontId="19" fillId="3" borderId="0" xfId="0" applyNumberFormat="1" applyFont="1" applyFill="1"/>
    <xf numFmtId="2" fontId="19" fillId="3" borderId="0" xfId="0" quotePrefix="1" applyNumberFormat="1" applyFont="1" applyFill="1" applyAlignment="1">
      <alignment horizontal="fill"/>
    </xf>
    <xf numFmtId="37" fontId="30" fillId="0" borderId="0" xfId="0" applyFont="1" applyAlignment="1">
      <alignment horizontal="center"/>
    </xf>
    <xf numFmtId="37" fontId="30" fillId="0" borderId="0" xfId="0" applyFont="1" applyAlignment="1">
      <alignment horizontal="left"/>
    </xf>
    <xf numFmtId="164" fontId="30" fillId="0" borderId="0" xfId="0" applyNumberFormat="1" applyFont="1"/>
    <xf numFmtId="37" fontId="30" fillId="0" borderId="0" xfId="0" quotePrefix="1" applyFont="1" applyAlignment="1">
      <alignment horizontal="left"/>
    </xf>
    <xf numFmtId="37" fontId="30" fillId="8" borderId="0" xfId="0" applyFont="1" applyFill="1"/>
    <xf numFmtId="37" fontId="29" fillId="0" borderId="0" xfId="0" applyFont="1"/>
    <xf numFmtId="164" fontId="30" fillId="0" borderId="0" xfId="0" applyNumberFormat="1" applyFont="1" applyAlignment="1">
      <alignment horizontal="left"/>
    </xf>
    <xf numFmtId="37" fontId="30" fillId="9" borderId="0" xfId="0" applyFont="1" applyFill="1"/>
    <xf numFmtId="37" fontId="30" fillId="9" borderId="0" xfId="0" applyFont="1" applyFill="1" applyAlignment="1">
      <alignment horizontal="center"/>
    </xf>
    <xf numFmtId="37" fontId="30" fillId="10" borderId="0" xfId="0" applyFont="1" applyFill="1"/>
    <xf numFmtId="37" fontId="30" fillId="10" borderId="0" xfId="0" applyFont="1" applyFill="1" applyAlignment="1">
      <alignment horizontal="left"/>
    </xf>
    <xf numFmtId="37" fontId="30" fillId="10" borderId="0" xfId="0" applyFont="1" applyFill="1" applyAlignment="1">
      <alignment horizontal="center"/>
    </xf>
    <xf numFmtId="39" fontId="30" fillId="10" borderId="0" xfId="0" applyNumberFormat="1" applyFont="1" applyFill="1"/>
    <xf numFmtId="39" fontId="30" fillId="9" borderId="0" xfId="0" applyNumberFormat="1" applyFont="1" applyFill="1"/>
    <xf numFmtId="37" fontId="19" fillId="7" borderId="0" xfId="0" quotePrefix="1" applyFont="1" applyFill="1" applyAlignment="1">
      <alignment horizontal="fill"/>
    </xf>
    <xf numFmtId="38" fontId="19" fillId="7" borderId="0" xfId="0" applyNumberFormat="1" applyFont="1" applyFill="1"/>
    <xf numFmtId="39" fontId="19" fillId="7" borderId="0" xfId="0" applyNumberFormat="1" applyFont="1" applyFill="1"/>
    <xf numFmtId="2" fontId="19" fillId="7" borderId="0" xfId="0" applyNumberFormat="1" applyFont="1" applyFill="1"/>
    <xf numFmtId="37" fontId="15" fillId="0" borderId="0" xfId="0" applyFont="1" applyAlignment="1">
      <alignment vertical="center"/>
    </xf>
    <xf numFmtId="37" fontId="15" fillId="0" borderId="1" xfId="0" applyFont="1" applyBorder="1" applyAlignment="1">
      <alignment vertical="center"/>
    </xf>
    <xf numFmtId="37" fontId="19" fillId="7" borderId="0" xfId="1227" applyNumberFormat="1" applyFont="1" applyFill="1"/>
    <xf numFmtId="0" fontId="19" fillId="3" borderId="0" xfId="0" quotePrefix="1" applyNumberFormat="1" applyFont="1" applyFill="1" applyAlignment="1">
      <alignment horizontal="fill"/>
    </xf>
    <xf numFmtId="39" fontId="19" fillId="3" borderId="0" xfId="0" quotePrefix="1" applyNumberFormat="1" applyFont="1" applyFill="1" applyAlignment="1">
      <alignment horizontal="fill"/>
    </xf>
    <xf numFmtId="0" fontId="20" fillId="0" borderId="0" xfId="1471" applyFont="1">
      <alignment vertical="top"/>
      <protection locked="0"/>
    </xf>
    <xf numFmtId="37" fontId="21" fillId="31" borderId="1" xfId="0" applyFont="1" applyFill="1" applyBorder="1" applyProtection="1">
      <protection locked="0"/>
    </xf>
    <xf numFmtId="37" fontId="21" fillId="31" borderId="1" xfId="0" quotePrefix="1" applyFont="1" applyFill="1" applyBorder="1" applyProtection="1">
      <protection locked="0"/>
    </xf>
    <xf numFmtId="2" fontId="21" fillId="31" borderId="1" xfId="1227" quotePrefix="1" applyNumberFormat="1" applyFont="1" applyFill="1" applyBorder="1" applyProtection="1">
      <protection locked="0"/>
    </xf>
    <xf numFmtId="37" fontId="21" fillId="31" borderId="1" xfId="1227" quotePrefix="1" applyNumberFormat="1" applyFont="1" applyFill="1" applyBorder="1" applyProtection="1">
      <protection locked="0"/>
    </xf>
    <xf numFmtId="37" fontId="21" fillId="31" borderId="1" xfId="1227" applyNumberFormat="1" applyFont="1" applyFill="1" applyBorder="1" applyProtection="1">
      <protection locked="0"/>
    </xf>
    <xf numFmtId="2" fontId="21" fillId="31" borderId="1" xfId="0" quotePrefix="1" applyNumberFormat="1" applyFont="1" applyFill="1" applyBorder="1" applyProtection="1">
      <protection locked="0"/>
    </xf>
    <xf numFmtId="2" fontId="21" fillId="31" borderId="1" xfId="2104" quotePrefix="1" applyNumberFormat="1" applyFont="1" applyFill="1" applyBorder="1" applyProtection="1">
      <protection locked="0"/>
    </xf>
    <xf numFmtId="2" fontId="21" fillId="31" borderId="1" xfId="1227" applyNumberFormat="1" applyFont="1" applyFill="1" applyBorder="1" applyProtection="1">
      <protection locked="0"/>
    </xf>
    <xf numFmtId="37" fontId="21" fillId="31" borderId="1" xfId="2104" quotePrefix="1" applyNumberFormat="1" applyFont="1" applyFill="1" applyBorder="1" applyProtection="1">
      <protection locked="0"/>
    </xf>
    <xf numFmtId="1" fontId="21" fillId="31" borderId="1" xfId="0" quotePrefix="1" applyNumberFormat="1" applyFont="1" applyFill="1" applyBorder="1" applyProtection="1">
      <protection locked="0"/>
    </xf>
    <xf numFmtId="37" fontId="21" fillId="30" borderId="1" xfId="0" quotePrefix="1" applyFont="1" applyFill="1" applyBorder="1" applyProtection="1">
      <protection locked="0"/>
    </xf>
    <xf numFmtId="167" fontId="21" fillId="30" borderId="1" xfId="0" quotePrefix="1" applyNumberFormat="1" applyFont="1" applyFill="1" applyBorder="1" applyProtection="1">
      <protection locked="0"/>
    </xf>
    <xf numFmtId="38" fontId="21" fillId="30" borderId="8" xfId="0" applyNumberFormat="1" applyFont="1" applyFill="1" applyBorder="1" applyProtection="1">
      <protection locked="0"/>
    </xf>
    <xf numFmtId="38" fontId="21" fillId="30" borderId="2" xfId="0" applyNumberFormat="1" applyFont="1" applyFill="1" applyBorder="1" applyProtection="1">
      <protection locked="0"/>
    </xf>
    <xf numFmtId="38" fontId="21" fillId="30" borderId="1" xfId="0" quotePrefix="1" applyNumberFormat="1" applyFont="1" applyFill="1" applyBorder="1" applyAlignment="1" applyProtection="1">
      <alignment horizontal="left"/>
      <protection locked="0"/>
    </xf>
    <xf numFmtId="38" fontId="21" fillId="30" borderId="14" xfId="0" applyNumberFormat="1" applyFont="1" applyFill="1" applyBorder="1" applyProtection="1">
      <protection locked="0"/>
    </xf>
    <xf numFmtId="38" fontId="21" fillId="30" borderId="14" xfId="0" quotePrefix="1" applyNumberFormat="1" applyFont="1" applyFill="1" applyBorder="1" applyProtection="1">
      <protection locked="0"/>
    </xf>
    <xf numFmtId="166" fontId="21" fillId="30" borderId="14" xfId="0" applyNumberFormat="1" applyFont="1" applyFill="1" applyBorder="1" applyAlignment="1" applyProtection="1">
      <alignment horizontal="left"/>
      <protection locked="0"/>
    </xf>
    <xf numFmtId="49" fontId="21" fillId="30" borderId="1" xfId="0" quotePrefix="1" applyNumberFormat="1" applyFont="1" applyFill="1" applyBorder="1" applyProtection="1">
      <protection locked="0"/>
    </xf>
    <xf numFmtId="168" fontId="21" fillId="30" borderId="1" xfId="0" quotePrefix="1" applyNumberFormat="1" applyFont="1" applyFill="1" applyBorder="1" applyAlignment="1" applyProtection="1">
      <alignment horizontal="left"/>
      <protection locked="0"/>
    </xf>
    <xf numFmtId="38" fontId="21" fillId="30" borderId="1" xfId="0" applyNumberFormat="1" applyFont="1" applyFill="1" applyBorder="1" applyProtection="1">
      <protection locked="0"/>
    </xf>
    <xf numFmtId="38" fontId="21" fillId="30" borderId="1" xfId="0" applyNumberFormat="1" applyFont="1" applyFill="1" applyBorder="1" applyAlignment="1" applyProtection="1">
      <alignment horizontal="right"/>
      <protection locked="0"/>
    </xf>
    <xf numFmtId="38" fontId="21" fillId="31" borderId="1" xfId="0" applyNumberFormat="1" applyFont="1" applyFill="1" applyBorder="1" applyProtection="1">
      <protection locked="0"/>
    </xf>
    <xf numFmtId="37" fontId="21" fillId="30" borderId="1" xfId="0" applyFont="1" applyFill="1" applyBorder="1" applyProtection="1">
      <protection locked="0"/>
    </xf>
    <xf numFmtId="38" fontId="29" fillId="30" borderId="1" xfId="0" applyNumberFormat="1" applyFont="1" applyFill="1" applyBorder="1" applyProtection="1">
      <protection locked="0"/>
    </xf>
    <xf numFmtId="38" fontId="21" fillId="30" borderId="1" xfId="0" applyNumberFormat="1" applyFont="1" applyFill="1" applyBorder="1" applyAlignment="1" applyProtection="1">
      <alignment horizontal="center"/>
      <protection locked="0"/>
    </xf>
    <xf numFmtId="37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vertical="center"/>
    </xf>
    <xf numFmtId="37" fontId="15" fillId="0" borderId="0" xfId="0" applyFont="1" applyAlignment="1">
      <alignment horizontal="center" vertical="center"/>
    </xf>
    <xf numFmtId="37" fontId="36" fillId="30" borderId="36" xfId="0" quotePrefix="1" applyFont="1" applyFill="1" applyBorder="1" applyAlignment="1">
      <alignment horizontal="left"/>
    </xf>
    <xf numFmtId="37" fontId="11" fillId="30" borderId="34" xfId="0" applyFont="1" applyFill="1" applyBorder="1"/>
    <xf numFmtId="38" fontId="11" fillId="30" borderId="34" xfId="0" applyNumberFormat="1" applyFont="1" applyFill="1" applyBorder="1"/>
    <xf numFmtId="37" fontId="11" fillId="30" borderId="39" xfId="0" applyFont="1" applyFill="1" applyBorder="1"/>
    <xf numFmtId="37" fontId="11" fillId="30" borderId="37" xfId="0" quotePrefix="1" applyFont="1" applyFill="1" applyBorder="1" applyAlignment="1">
      <alignment vertical="center" readingOrder="1"/>
    </xf>
    <xf numFmtId="37" fontId="11" fillId="30" borderId="0" xfId="0" quotePrefix="1" applyFont="1" applyFill="1" applyAlignment="1">
      <alignment horizontal="left"/>
    </xf>
    <xf numFmtId="38" fontId="11" fillId="30" borderId="0" xfId="0" applyNumberFormat="1" applyFont="1" applyFill="1"/>
    <xf numFmtId="37" fontId="11" fillId="30" borderId="0" xfId="0" applyFont="1" applyFill="1"/>
    <xf numFmtId="37" fontId="11" fillId="30" borderId="40" xfId="0" applyFont="1" applyFill="1" applyBorder="1"/>
    <xf numFmtId="37" fontId="10" fillId="30" borderId="37" xfId="0" quotePrefix="1" applyFont="1" applyFill="1" applyBorder="1"/>
    <xf numFmtId="37" fontId="11" fillId="30" borderId="37" xfId="0" applyFont="1" applyFill="1" applyBorder="1" applyAlignment="1">
      <alignment vertical="center" readingOrder="1"/>
    </xf>
    <xf numFmtId="37" fontId="10" fillId="30" borderId="38" xfId="0" quotePrefix="1" applyFont="1" applyFill="1" applyBorder="1"/>
    <xf numFmtId="37" fontId="11" fillId="30" borderId="35" xfId="0" applyFont="1" applyFill="1" applyBorder="1"/>
    <xf numFmtId="38" fontId="11" fillId="30" borderId="35" xfId="0" applyNumberFormat="1" applyFont="1" applyFill="1" applyBorder="1"/>
    <xf numFmtId="37" fontId="11" fillId="30" borderId="41" xfId="0" applyFont="1" applyFill="1" applyBorder="1"/>
    <xf numFmtId="37" fontId="79" fillId="0" borderId="0" xfId="0" applyFont="1"/>
    <xf numFmtId="37" fontId="19" fillId="30" borderId="0" xfId="0" applyFont="1" applyFill="1" applyProtection="1">
      <protection locked="0"/>
    </xf>
    <xf numFmtId="37" fontId="80" fillId="0" borderId="0" xfId="0" applyFont="1"/>
    <xf numFmtId="37" fontId="81" fillId="0" borderId="0" xfId="0" applyFont="1"/>
    <xf numFmtId="37" fontId="82" fillId="0" borderId="0" xfId="0" applyFont="1"/>
    <xf numFmtId="37" fontId="83" fillId="0" borderId="0" xfId="0" applyFont="1"/>
    <xf numFmtId="37" fontId="32" fillId="0" borderId="0" xfId="0" applyFont="1"/>
    <xf numFmtId="37" fontId="31" fillId="0" borderId="0" xfId="0" applyFont="1" applyAlignment="1">
      <alignment horizontal="centerContinuous"/>
    </xf>
    <xf numFmtId="37" fontId="32" fillId="0" borderId="0" xfId="0" applyFont="1" applyAlignment="1">
      <alignment horizontal="centerContinuous"/>
    </xf>
    <xf numFmtId="37" fontId="31" fillId="0" borderId="0" xfId="0" applyFont="1"/>
    <xf numFmtId="37" fontId="31" fillId="0" borderId="0" xfId="0" quotePrefix="1" applyFont="1" applyAlignment="1">
      <alignment horizontal="right"/>
    </xf>
    <xf numFmtId="37" fontId="32" fillId="0" borderId="0" xfId="0" quotePrefix="1" applyFont="1"/>
    <xf numFmtId="37" fontId="33" fillId="0" borderId="0" xfId="0" applyFont="1"/>
    <xf numFmtId="37" fontId="31" fillId="0" borderId="1" xfId="0" applyFont="1" applyBorder="1"/>
    <xf numFmtId="37" fontId="31" fillId="0" borderId="2" xfId="0" applyFont="1" applyBorder="1"/>
    <xf numFmtId="37" fontId="31" fillId="0" borderId="2" xfId="0" quotePrefix="1" applyFont="1" applyBorder="1" applyAlignment="1">
      <alignment horizontal="center"/>
    </xf>
    <xf numFmtId="37" fontId="31" fillId="0" borderId="2" xfId="0" applyFont="1" applyBorder="1" applyAlignment="1">
      <alignment horizontal="center"/>
    </xf>
    <xf numFmtId="37" fontId="31" fillId="0" borderId="3" xfId="0" applyFont="1" applyBorder="1"/>
    <xf numFmtId="37" fontId="31" fillId="0" borderId="4" xfId="0" applyFont="1" applyBorder="1"/>
    <xf numFmtId="37" fontId="31" fillId="0" borderId="4" xfId="0" quotePrefix="1" applyFont="1" applyBorder="1" applyAlignment="1">
      <alignment horizontal="center"/>
    </xf>
    <xf numFmtId="37" fontId="31" fillId="0" borderId="4" xfId="0" applyFont="1" applyBorder="1" applyAlignment="1">
      <alignment horizontal="center"/>
    </xf>
    <xf numFmtId="39" fontId="31" fillId="0" borderId="2" xfId="0" applyNumberFormat="1" applyFont="1" applyBorder="1"/>
    <xf numFmtId="37" fontId="31" fillId="0" borderId="2" xfId="0" quotePrefix="1" applyFont="1" applyBorder="1"/>
    <xf numFmtId="37" fontId="31" fillId="5" borderId="2" xfId="0" applyFont="1" applyFill="1" applyBorder="1"/>
    <xf numFmtId="37" fontId="31" fillId="6" borderId="2" xfId="0" applyFont="1" applyFill="1" applyBorder="1"/>
    <xf numFmtId="37" fontId="34" fillId="0" borderId="0" xfId="0" applyFont="1"/>
    <xf numFmtId="37" fontId="31" fillId="6" borderId="2" xfId="0" applyFont="1" applyFill="1" applyBorder="1" applyAlignment="1">
      <alignment horizontal="center"/>
    </xf>
    <xf numFmtId="37" fontId="35" fillId="0" borderId="0" xfId="0" applyFont="1"/>
    <xf numFmtId="37" fontId="31" fillId="0" borderId="2" xfId="0" quotePrefix="1" applyFont="1" applyBorder="1" applyAlignment="1">
      <alignment horizontal="left"/>
    </xf>
    <xf numFmtId="37" fontId="31" fillId="6" borderId="2" xfId="0" quotePrefix="1" applyFont="1" applyFill="1" applyBorder="1" applyAlignment="1">
      <alignment horizontal="center"/>
    </xf>
    <xf numFmtId="37" fontId="32" fillId="0" borderId="10" xfId="0" applyFont="1" applyBorder="1"/>
    <xf numFmtId="37" fontId="31" fillId="6" borderId="2" xfId="0" quotePrefix="1" applyFont="1" applyFill="1" applyBorder="1"/>
    <xf numFmtId="39" fontId="31" fillId="6" borderId="2" xfId="0" quotePrefix="1" applyNumberFormat="1" applyFont="1" applyFill="1" applyBorder="1" applyAlignment="1">
      <alignment horizontal="center"/>
    </xf>
    <xf numFmtId="3" fontId="31" fillId="0" borderId="2" xfId="0" applyNumberFormat="1" applyFont="1" applyBorder="1"/>
    <xf numFmtId="37" fontId="32" fillId="0" borderId="2" xfId="0" applyFont="1" applyBorder="1" applyAlignment="1">
      <alignment horizontal="center"/>
    </xf>
    <xf numFmtId="37" fontId="32" fillId="0" borderId="4" xfId="0" applyFont="1" applyBorder="1" applyAlignment="1">
      <alignment horizontal="center"/>
    </xf>
    <xf numFmtId="39" fontId="31" fillId="6" borderId="2" xfId="0" applyNumberFormat="1" applyFont="1" applyFill="1" applyBorder="1"/>
    <xf numFmtId="2" fontId="31" fillId="0" borderId="2" xfId="0" applyNumberFormat="1" applyFont="1" applyBorder="1"/>
    <xf numFmtId="3" fontId="31" fillId="6" borderId="2" xfId="0" applyNumberFormat="1" applyFont="1" applyFill="1" applyBorder="1"/>
    <xf numFmtId="2" fontId="19" fillId="0" borderId="0" xfId="0" applyNumberFormat="1" applyFont="1" applyAlignment="1">
      <alignment horizontal="right"/>
    </xf>
    <xf numFmtId="37" fontId="19" fillId="31" borderId="0" xfId="0" applyFont="1" applyFill="1"/>
    <xf numFmtId="2" fontId="19" fillId="31" borderId="0" xfId="0" applyNumberFormat="1" applyFont="1" applyFill="1"/>
    <xf numFmtId="37" fontId="21" fillId="3" borderId="0" xfId="0" applyFont="1" applyFill="1" applyAlignment="1">
      <alignment horizontal="center" vertical="center"/>
    </xf>
    <xf numFmtId="37" fontId="19" fillId="0" borderId="0" xfId="0" applyFont="1" applyAlignment="1"/>
    <xf numFmtId="37" fontId="195" fillId="0" borderId="0" xfId="0" applyFont="1" applyAlignment="1">
      <alignment horizontal="left" vertical="center" wrapText="1"/>
    </xf>
    <xf numFmtId="37" fontId="36" fillId="0" borderId="0" xfId="0" quotePrefix="1" applyFont="1" applyFill="1" applyBorder="1" applyAlignment="1">
      <alignment horizontal="left"/>
    </xf>
    <xf numFmtId="37" fontId="11" fillId="0" borderId="0" xfId="0" applyFont="1" applyFill="1" applyBorder="1"/>
    <xf numFmtId="38" fontId="11" fillId="0" borderId="0" xfId="0" applyNumberFormat="1" applyFont="1" applyFill="1" applyBorder="1"/>
    <xf numFmtId="37" fontId="11" fillId="0" borderId="0" xfId="0" quotePrefix="1" applyFont="1" applyFill="1" applyBorder="1" applyAlignment="1">
      <alignment vertical="center" readingOrder="1"/>
    </xf>
    <xf numFmtId="37" fontId="11" fillId="0" borderId="0" xfId="0" quotePrefix="1" applyFont="1" applyFill="1" applyBorder="1" applyAlignment="1">
      <alignment horizontal="left"/>
    </xf>
    <xf numFmtId="37" fontId="10" fillId="0" borderId="0" xfId="0" quotePrefix="1" applyFont="1" applyFill="1" applyBorder="1"/>
    <xf numFmtId="37" fontId="11" fillId="0" borderId="0" xfId="0" applyFont="1" applyFill="1" applyBorder="1" applyAlignment="1">
      <alignment vertical="center" readingOrder="1"/>
    </xf>
  </cellXfs>
  <cellStyles count="6399">
    <cellStyle name="_DCD Worksheet" xfId="2237" xr:uid="{4B63A583-A895-4693-AEB9-2CA1B603D2E0}"/>
    <cellStyle name="00 Blk Hdr (0,)" xfId="1" xr:uid="{5ED5691D-91F2-4197-8736-A8E0200FD5F0}"/>
    <cellStyle name="00 Blk Hdr (0.00)" xfId="2" xr:uid="{BB7917CE-FA36-4119-AF38-760E7A4B5508}"/>
    <cellStyle name="00 Blk Hdr (A)" xfId="3" xr:uid="{3BE843F0-F6C3-410E-98B4-840850253C28}"/>
    <cellStyle name="00 Blk Rcd ($0)" xfId="4" xr:uid="{E8061E3A-02E9-4A66-8E02-9D3809AA3933}"/>
    <cellStyle name="00 Blk Rcd ($0.00)" xfId="5" xr:uid="{8D80E294-5EE7-48B5-9CBD-F3180A96D29A}"/>
    <cellStyle name="00 Blk Rcd (0)" xfId="6" xr:uid="{E92A9352-C5DA-418A-8253-8CD8AA8C94B3}"/>
    <cellStyle name="00 Blk Rcd (0,)" xfId="7" xr:uid="{2B307A21-966D-4E1C-BFD6-44B0D9BF0A2C}"/>
    <cellStyle name="00 Blk Rcd (0.0%)" xfId="8" xr:uid="{A67C435C-FEEB-4C26-BA5A-B7C3DA808C82}"/>
    <cellStyle name="00 Blk Rcd (0.0)" xfId="9" xr:uid="{D968A544-A166-46F6-B13E-496318F76F6D}"/>
    <cellStyle name="00 Blk Rcd (0.00%)" xfId="10" xr:uid="{5C69E9E5-0A4A-4A70-8F87-AB2D38396DA6}"/>
    <cellStyle name="00 Blk Rcd (0.00)" xfId="11" xr:uid="{7933A695-339E-42BD-84DE-4A790E76696A}"/>
    <cellStyle name="00 Blk Rcd (0.000)" xfId="12" xr:uid="{F82EE556-4F8E-4B09-ADFE-9D2B148145DC}"/>
    <cellStyle name="00 Blk Rcd (0.000) 2" xfId="2916" xr:uid="{E85F1E2B-A9C8-4F4E-BB8F-BA24E2231C46}"/>
    <cellStyle name="00 Blk Rcd (0.000) 3" xfId="2889" xr:uid="{CC79C9EC-9064-44B6-8FB7-6F4BB05A5CBA}"/>
    <cellStyle name="00 Blk Rcd (0.000) 4" xfId="2238" xr:uid="{2555581B-0E5C-4C25-BD5D-ED464855698E}"/>
    <cellStyle name="00 Blk Rcd (0.000)_data" xfId="6275" xr:uid="{A032C757-8E6E-49B7-87A2-F4ADA258076B}"/>
    <cellStyle name="00 Blk Rcd (0.0000)" xfId="13" xr:uid="{0191B16B-C4F9-4F1E-ADD8-DCDC650ACCBE}"/>
    <cellStyle name="00 Blk Rcd (0.0000) 2" xfId="2917" xr:uid="{6E443A75-3418-46EA-872D-C3BCBD9582E5}"/>
    <cellStyle name="00 Blk Rcd (0.0000) 3" xfId="2890" xr:uid="{15E306BF-FF25-431F-8C51-DB4425C22762}"/>
    <cellStyle name="00 Blk Rcd (0.0000) 4" xfId="2239" xr:uid="{3BF5D142-71F1-4F8B-A95F-9F2B56077EBF}"/>
    <cellStyle name="00 Blk Rcd (0.0000)_data" xfId="6274" xr:uid="{B613269D-038F-4972-A59C-A9735D4A38C7}"/>
    <cellStyle name="00 Blk Rcd (000,)" xfId="14" xr:uid="{12636B3D-CECD-42AA-9665-0C33BA286174}"/>
    <cellStyle name="00 Blk Rcd (A)" xfId="15" xr:uid="{017441FF-4D2C-4BA0-BF19-892EA9BA68FD}"/>
    <cellStyle name="00 Blk Rcd (B)" xfId="16" xr:uid="{76FF2E67-FBDC-4F7B-853A-1C6A651D3A36}"/>
    <cellStyle name="00 Blk Rcd (MDY)" xfId="17" xr:uid="{B9846EA8-4166-4719-B055-0ABA48D6FB1B}"/>
    <cellStyle name="00 Blk Rcd (MY)" xfId="18" xr:uid="{286548C3-B017-46C9-AE90-6769594B4A5C}"/>
    <cellStyle name="00 Blk Ttl ($0)" xfId="19" xr:uid="{58D25DDE-0726-454C-84F5-7316478E1109}"/>
    <cellStyle name="00 Blk Ttl ($0.00)" xfId="20" xr:uid="{5A68A0EC-E5E9-4AC4-99DC-7ACB7303E135}"/>
    <cellStyle name="00 Blk Ttl (0)" xfId="21" xr:uid="{70C62FE2-2C0F-4F23-A220-BD366786EC5A}"/>
    <cellStyle name="00 Blk Ttl (0,)" xfId="22" xr:uid="{3CE0BBC6-A88D-4D8B-8560-F1FF1DB95007}"/>
    <cellStyle name="00 Blk Ttl (0.0%)" xfId="23" xr:uid="{5D8E73B0-6B2B-4DCE-8A6D-14B22E4E68B8}"/>
    <cellStyle name="00 Blk Ttl (0.0)" xfId="24" xr:uid="{A3B13648-5B42-4D5B-9AAD-6CEE9E1CDA8D}"/>
    <cellStyle name="00 Blk Ttl (0.00%)" xfId="25" xr:uid="{E1E47E77-A47B-44F4-804A-154319A1F7EA}"/>
    <cellStyle name="00 Blk Ttl (0.00)" xfId="26" xr:uid="{D77892C0-9DD7-4001-8EC3-9AE765777C34}"/>
    <cellStyle name="00 Blk Ttl (0.000)" xfId="27" xr:uid="{1960183D-61B2-4600-A658-D929DF2EE371}"/>
    <cellStyle name="00 Blk Ttl (0.000) 2" xfId="2918" xr:uid="{834AA67A-6350-45A3-BFDA-B7AB6929C631}"/>
    <cellStyle name="00 Blk Ttl (0.000) 3" xfId="2891" xr:uid="{C5568584-F4E7-428A-9F78-5AAA489DF503}"/>
    <cellStyle name="00 Blk Ttl (0.000) 4" xfId="2240" xr:uid="{5D2F64CE-0724-4A79-8D08-AD1966A6B4A0}"/>
    <cellStyle name="00 Blk Ttl (0.000)_data" xfId="6273" xr:uid="{2EB90286-3015-4345-BD4D-3A3FFEABCEF3}"/>
    <cellStyle name="00 Blk Ttl (0.0000)" xfId="28" xr:uid="{8C94545A-4300-4168-ADA1-EA0A219F2231}"/>
    <cellStyle name="00 Blk Ttl (0.0000) 2" xfId="2919" xr:uid="{4063C792-4137-47E0-A7AE-E1DA558FD9DE}"/>
    <cellStyle name="00 Blk Ttl (0.0000) 3" xfId="2892" xr:uid="{82821FD1-CBD7-45C1-9744-31A0478D4477}"/>
    <cellStyle name="00 Blk Ttl (0.0000) 4" xfId="2241" xr:uid="{BDE88907-96A6-4AD4-9F26-EDF98D0A0652}"/>
    <cellStyle name="00 Blk Ttl (0.0000)_data" xfId="6272" xr:uid="{D7FE4B9C-1C41-4644-BA5D-B30BA1B3A674}"/>
    <cellStyle name="00 Blk Ttl (000,)" xfId="29" xr:uid="{DDFD21B5-B40E-432C-978E-AC3531137D84}"/>
    <cellStyle name="00 Blk Ttl (A)" xfId="30" xr:uid="{244B7D71-8C1F-407A-A874-17BF3F3F03A7}"/>
    <cellStyle name="00 Grp Hdr (A)" xfId="31" xr:uid="{E4D54674-809E-43EC-81AB-15E35A4CF2A7}"/>
    <cellStyle name="00 Grp Hdr (C)" xfId="32" xr:uid="{EE79F987-8E3F-494C-B048-2FAAE0F93A7A}"/>
    <cellStyle name="00 Grp Hdr (D)" xfId="33" xr:uid="{4F07AE2A-78B4-4EFD-87EA-D64EDE22D8B7}"/>
    <cellStyle name="00 Grp Rcd ($0)" xfId="34" xr:uid="{C0B1332C-50F0-4360-8892-0366D4ECA348}"/>
    <cellStyle name="00 Grp Rcd ($0.00)" xfId="35" xr:uid="{7836E534-C84B-465F-B7EF-529F2EA83815}"/>
    <cellStyle name="00 Grp Rcd (0)" xfId="36" xr:uid="{19833019-043B-475F-9853-6DD0DB64E1DC}"/>
    <cellStyle name="00 Grp Rcd (0,)" xfId="37" xr:uid="{EDD5C1E7-02B0-4865-91A5-3E855AEFB196}"/>
    <cellStyle name="00 Grp Rcd (0.0%)" xfId="38" xr:uid="{8359FA12-0961-4CED-9E82-BEC9D8D303FA}"/>
    <cellStyle name="00 Grp Rcd (0.0)" xfId="39" xr:uid="{903F789D-67E8-48A1-B05F-18E23D925BE4}"/>
    <cellStyle name="00 Grp Rcd (0.00%)" xfId="40" xr:uid="{DDB97C40-69D6-4AA8-8271-11E42800EBDC}"/>
    <cellStyle name="00 Grp Rcd (0.00)" xfId="41" xr:uid="{59B00845-1D37-4DB6-AF1B-6EC4076A55A1}"/>
    <cellStyle name="00 Grp Rcd (0.000)" xfId="42" xr:uid="{ECF97E9E-30FF-41BD-B37B-B5C37BDCAC86}"/>
    <cellStyle name="00 Grp Rcd (0.000) 2" xfId="2920" xr:uid="{09ABC003-6E52-4C9E-AA6A-62F4DF3A0D48}"/>
    <cellStyle name="00 Grp Rcd (0.000) 3" xfId="2893" xr:uid="{60C25F2A-6A33-4AD7-A595-7955ADF6C743}"/>
    <cellStyle name="00 Grp Rcd (0.000) 4" xfId="2242" xr:uid="{36BE5C4A-6E4E-45CE-B45E-783264704928}"/>
    <cellStyle name="00 Grp Rcd (0.000)_data" xfId="6271" xr:uid="{DCCBE463-0FC3-4CB4-8138-6ACDD9D66D9D}"/>
    <cellStyle name="00 Grp Rcd (0.0000)" xfId="43" xr:uid="{1D2F2F70-B821-40C7-ACD3-616A651FF6AA}"/>
    <cellStyle name="00 Grp Rcd (0.0000) 2" xfId="2921" xr:uid="{99BEBCD2-5D05-43B7-A6E5-22A18E784C05}"/>
    <cellStyle name="00 Grp Rcd (0.0000) 3" xfId="2894" xr:uid="{483F8D2B-1789-4CE4-A43A-FFD180E68F91}"/>
    <cellStyle name="00 Grp Rcd (0.0000) 4" xfId="2243" xr:uid="{52E40103-C6FA-4AC6-A534-2039846D5790}"/>
    <cellStyle name="00 Grp Rcd (0.0000)_data" xfId="6270" xr:uid="{423E4FC4-CE65-458F-AB91-F0700CF50850}"/>
    <cellStyle name="00 Grp Rcd (A)" xfId="44" xr:uid="{4431BC72-CD0C-4719-B95A-620B34607131}"/>
    <cellStyle name="00 Grp Rcd (B)" xfId="45" xr:uid="{2A12ABFF-E39E-488F-BCB2-DB8A7667BAA3}"/>
    <cellStyle name="00 Grp Rcd (C)" xfId="46" xr:uid="{CEE8220C-4DDD-40DD-8B42-C98825E8A98E}"/>
    <cellStyle name="00 Grp Rcd (Gen)" xfId="47" xr:uid="{C58281AE-2A4E-4420-A2E5-E46E5726A153}"/>
    <cellStyle name="00 Grp Rcd (MDY)" xfId="48" xr:uid="{01AE7202-42A2-4D96-9845-8C863AE39B3D}"/>
    <cellStyle name="00 Grp Rcd (MY)" xfId="49" xr:uid="{E7B99278-E337-4387-AD55-2A4FF4185D50}"/>
    <cellStyle name="00 Grp Ttl ($0)" xfId="50" xr:uid="{E3C887B5-CD70-4C81-BC9C-4991F8919B21}"/>
    <cellStyle name="00 Grp Ttl ($0.00)" xfId="51" xr:uid="{61146198-87A0-475F-8ABB-87CFB2BF3633}"/>
    <cellStyle name="00 Grp Ttl (0)" xfId="52" xr:uid="{898E3EE1-D935-4D31-B74D-04947F4D83EE}"/>
    <cellStyle name="00 Grp Ttl (0,)" xfId="53" xr:uid="{D59F4B3B-CAD8-4979-AADE-861F52745C93}"/>
    <cellStyle name="00 Grp Ttl (0.0%)" xfId="54" xr:uid="{24BC5F66-9A99-468D-A072-C8CE9849509B}"/>
    <cellStyle name="00 Grp Ttl (0.0)" xfId="55" xr:uid="{4EF85141-4875-4ABB-8A76-0FD09D0CAF5A}"/>
    <cellStyle name="00 Grp Ttl (0.00%)" xfId="56" xr:uid="{DA4F19B9-1A6E-443B-A75F-FA4A3BDE3AC6}"/>
    <cellStyle name="00 Grp Ttl (0.00)" xfId="57" xr:uid="{78B14B6B-BDB2-4763-81E5-FA16E0AAE539}"/>
    <cellStyle name="00 Grp Ttl (0.000)" xfId="58" xr:uid="{0CA75C6B-A91D-49B3-9089-BB57D52D1733}"/>
    <cellStyle name="00 Grp Ttl (0.000) 2" xfId="2922" xr:uid="{2FC8C4D8-797D-4538-A7A5-DF3BCBA911FE}"/>
    <cellStyle name="00 Grp Ttl (0.000) 3" xfId="2895" xr:uid="{DC972920-465A-4199-87DC-7A4DE77E68DF}"/>
    <cellStyle name="00 Grp Ttl (0.000) 4" xfId="2244" xr:uid="{B95B43CD-35DF-4904-89B1-F27B9069F838}"/>
    <cellStyle name="00 Grp Ttl (0.000)_data" xfId="6269" xr:uid="{5B9A4482-7BBA-4F9E-8AF7-EC31B028F9BF}"/>
    <cellStyle name="00 Grp Ttl (0.0000)" xfId="59" xr:uid="{AA493EC5-3D04-4E96-B636-126ED5412200}"/>
    <cellStyle name="00 Grp Ttl (0.0000) 2" xfId="2923" xr:uid="{B3202D8C-0C51-4934-9BD4-594AEE60B098}"/>
    <cellStyle name="00 Grp Ttl (0.0000) 3" xfId="2896" xr:uid="{A182E1D5-8F17-4501-942B-D5250FBE51F5}"/>
    <cellStyle name="00 Grp Ttl (0.0000) 4" xfId="2245" xr:uid="{7DBF0C20-42D3-4824-82C8-B1D2B1C4DAA5}"/>
    <cellStyle name="00 Grp Ttl (0.0000)_data" xfId="6268" xr:uid="{3296028E-32F4-44F3-89AA-43E942F216D6}"/>
    <cellStyle name="00 Grp Ttl (000,)" xfId="60" xr:uid="{486CFEF3-992A-4B9B-A28D-7980DE4074D8}"/>
    <cellStyle name="00 Grp Ttl (A)" xfId="61" xr:uid="{9FC40528-74DC-468F-B725-EB892E1AFA32}"/>
    <cellStyle name="00 Rpt Bnr ($0)" xfId="62" xr:uid="{9F28B7AB-5AEB-4A9C-988D-35D113AD603B}"/>
    <cellStyle name="00 Rpt Bnr ($0.00)" xfId="63" xr:uid="{C1FB8C1C-C80A-4374-87E2-71F40765D4EA}"/>
    <cellStyle name="00 Rpt Bnr (0)" xfId="64" xr:uid="{331BEC90-3B63-43D5-9B02-59646B3F4783}"/>
    <cellStyle name="00 Rpt Bnr (0,)" xfId="65" xr:uid="{207F4E42-A67F-48F4-BD5D-D57A77DA2784}"/>
    <cellStyle name="00 Rpt Bnr (0.0%)" xfId="66" xr:uid="{84B2488D-0D07-43BC-B425-7FDDAC5AAC0A}"/>
    <cellStyle name="00 Rpt Bnr (0.0)" xfId="67" xr:uid="{3808D2DA-7C9C-4419-A7B5-81FDE31BB050}"/>
    <cellStyle name="00 Rpt Bnr (0.00%)" xfId="68" xr:uid="{115CE0BC-7E1C-4CFF-B23F-72DED717E6A5}"/>
    <cellStyle name="00 Rpt Bnr (0.00)" xfId="69" xr:uid="{DEBB2D6B-9BD9-4CBE-BE80-EA3AFCD7ED33}"/>
    <cellStyle name="00 Rpt Bnr (0.000)" xfId="70" xr:uid="{A125F588-2F7E-4A9E-A2D0-9400194A2DF6}"/>
    <cellStyle name="00 Rpt Bnr (0.000) 2" xfId="2924" xr:uid="{574E941F-BD6A-470D-A921-A647F8A05A42}"/>
    <cellStyle name="00 Rpt Bnr (0.000) 3" xfId="2897" xr:uid="{62D920DE-DEC9-46BE-9477-C19A0CF702DB}"/>
    <cellStyle name="00 Rpt Bnr (0.000) 4" xfId="2246" xr:uid="{16FE3D09-4F03-43A0-B112-D0384FAA9BD6}"/>
    <cellStyle name="00 Rpt Bnr (0.000)_data" xfId="6267" xr:uid="{4CB2E670-B8EE-4728-8706-1BCC43C96E1C}"/>
    <cellStyle name="00 Rpt Bnr (0.0000)" xfId="71" xr:uid="{502A19BE-A40F-40BC-9813-D1ECB2050896}"/>
    <cellStyle name="00 Rpt Bnr (0.0000) 2" xfId="2925" xr:uid="{7747756D-EDB0-4285-A59F-C82DBA99871A}"/>
    <cellStyle name="00 Rpt Bnr (0.0000) 3" xfId="2898" xr:uid="{7F79AC6E-DB7D-45FF-B912-E90DBD8FFE9F}"/>
    <cellStyle name="00 Rpt Bnr (0.0000) 4" xfId="2247" xr:uid="{7BBCCC65-6C5C-4009-ADB8-6636B5B46663}"/>
    <cellStyle name="00 Rpt Bnr (0.0000)_data" xfId="6266" xr:uid="{22A3C964-C12F-4EBC-A79A-96C50887BB74}"/>
    <cellStyle name="00 Rpt Bnr (A)" xfId="72" xr:uid="{D653E19F-2E28-49EC-B629-ADF3B1E6F9CC}"/>
    <cellStyle name="00 Rpt Bnr (B)" xfId="73" xr:uid="{4E437A5E-644A-46F5-9D61-63C6F87C06AE}"/>
    <cellStyle name="00 Rpt Bnr (C)" xfId="74" xr:uid="{37D1D2FD-85DB-449B-978B-EFEAEA96E4FD}"/>
    <cellStyle name="00 Rpt Bnr (D)" xfId="75" xr:uid="{ECB69662-68A1-401D-934D-96F7FA5A6948}"/>
    <cellStyle name="00 Rpt Bnr (MDY)" xfId="76" xr:uid="{95F3327D-A4ED-4335-8CD4-E2588623B979}"/>
    <cellStyle name="00 Rpt Bnr (MY)" xfId="77" xr:uid="{AACB4042-536A-4E0A-B0B5-9AE50BDC1009}"/>
    <cellStyle name="00 Rpt Hdr (A)" xfId="78" xr:uid="{350844F3-0FDB-4CD6-B33F-DA55A2D55334}"/>
    <cellStyle name="00 Rpt Hdr (B)" xfId="79" xr:uid="{CA5ABA4B-2499-4312-A7E2-C6669B74CB0F}"/>
    <cellStyle name="00 Rpt Hdr (C)" xfId="80" xr:uid="{8D4C652A-6E5E-421A-9FB1-5FE22A1FFA38}"/>
    <cellStyle name="00 Rpt Hdr (D)" xfId="81" xr:uid="{A9658CF2-84E1-45A0-82F6-A80E79F830F9}"/>
    <cellStyle name="00 Rpt Hdr (MDY)" xfId="82" xr:uid="{1F5C8D75-B6A7-48EF-B1FE-7F1FAB14A027}"/>
    <cellStyle name="00 Rpt Hdr (MY)" xfId="83" xr:uid="{E02864AD-BB64-4806-8ECD-2B77037C2007}"/>
    <cellStyle name="00 Rpt Ttl  (000,)" xfId="84" xr:uid="{CCE3BD5D-3D4A-45EC-9A97-D69DDC79DD9F}"/>
    <cellStyle name="00 Rpt Ttl ($0)" xfId="85" xr:uid="{E4473ECA-54CF-4E4E-A5F7-5B88A3D12615}"/>
    <cellStyle name="00 Rpt Ttl ($0.00)" xfId="86" xr:uid="{201FAC9B-A22B-4178-B7B3-642EA6D41744}"/>
    <cellStyle name="00 Rpt Ttl (0)" xfId="87" xr:uid="{8A25A393-F49A-4605-A83F-DDA3BB6D63CE}"/>
    <cellStyle name="00 Rpt Ttl (0,)" xfId="88" xr:uid="{000A9CC0-CCCE-41C6-9D75-AE77E772D907}"/>
    <cellStyle name="00 Rpt Ttl (0.0%)" xfId="89" xr:uid="{D6453180-0502-4DEE-92EC-AF77AD0008BE}"/>
    <cellStyle name="00 Rpt Ttl (0.0)" xfId="90" xr:uid="{FD7FEC9A-6787-4620-B51A-A6F8C523C921}"/>
    <cellStyle name="00 Rpt Ttl (0.00%)" xfId="91" xr:uid="{4DC6E47E-DB60-4B8A-A67F-D9214F74116B}"/>
    <cellStyle name="00 Rpt Ttl (0.00)" xfId="92" xr:uid="{AD6B2641-B9EF-4C70-A992-4FF94E6BB5C9}"/>
    <cellStyle name="00 Rpt Ttl (0.000)" xfId="93" xr:uid="{0134D5BF-C24E-4ACC-A58A-02AB0122727B}"/>
    <cellStyle name="00 Rpt Ttl (0.000) 2" xfId="2926" xr:uid="{94D63FF8-E730-46A1-919F-BDA27A860399}"/>
    <cellStyle name="00 Rpt Ttl (0.000) 3" xfId="2899" xr:uid="{3D95A1C2-2769-40CD-9128-81B207580366}"/>
    <cellStyle name="00 Rpt Ttl (0.000) 4" xfId="2248" xr:uid="{63E7A72E-8182-41B0-BAF9-7B8DBA0E4B14}"/>
    <cellStyle name="00 Rpt Ttl (0.000)_data" xfId="6265" xr:uid="{5E3435E3-F4CD-44FA-B856-1883DBD7EB4D}"/>
    <cellStyle name="00 Rpt Ttl (0.0000)" xfId="94" xr:uid="{20B5678C-452A-4C73-B177-F05A03501AD5}"/>
    <cellStyle name="00 Rpt Ttl (0.0000) 2" xfId="2927" xr:uid="{E2C40EFA-B82A-4E1D-884D-94F8CE94A54E}"/>
    <cellStyle name="00 Rpt Ttl (0.0000) 3" xfId="2900" xr:uid="{498B1EBC-0043-46FA-A2F2-42FFA2CA0573}"/>
    <cellStyle name="00 Rpt Ttl (0.0000) 4" xfId="2249" xr:uid="{F50BA806-8F0F-46AD-94DB-8B5107DA2886}"/>
    <cellStyle name="00 Rpt Ttl (0.0000)_data" xfId="6264" xr:uid="{3117A69E-5460-40B8-8DCB-35BDCA0AFB14}"/>
    <cellStyle name="00 Rpt Ttl (A)" xfId="95" xr:uid="{A3235A7C-3B87-49D0-B37E-0781F12E7726}"/>
    <cellStyle name="00 Sheet Minor Title (A)" xfId="96" xr:uid="{551DE407-F3A6-4153-98C1-2565F5C22C8C}"/>
    <cellStyle name="00 Sheet Minor Title (B)" xfId="97" xr:uid="{57E944B0-7E72-4A51-B9FB-C5680EB38058}"/>
    <cellStyle name="00 Sheet SubTitle (A)" xfId="98" xr:uid="{FA440D30-55DD-4BC0-8A7F-42F9DE92D7D9}"/>
    <cellStyle name="00 Sheet SubTitle (B)" xfId="99" xr:uid="{98DB9A4B-93FA-47EC-8B24-A5121212570F}"/>
    <cellStyle name="00 Sheet Title (A)" xfId="100" xr:uid="{8CCD2958-2D3C-4831-A6CE-41D552739D84}"/>
    <cellStyle name="00 Sub HDR (A)" xfId="101" xr:uid="{22F331CD-1577-44EF-804E-2C25583F2E1D}"/>
    <cellStyle name="00 Sub Rcd ($0)" xfId="102" xr:uid="{1BBED0E8-8537-4C41-8FCB-F41C28CC69BE}"/>
    <cellStyle name="00 Sub Rcd ($0.00)" xfId="103" xr:uid="{DA06DE16-0A13-46CE-B389-4E8F7C3BCD2D}"/>
    <cellStyle name="00 Sub Rcd (0)" xfId="104" xr:uid="{A31B3CCA-18CF-4FE6-B4AA-E6C66BE0C341}"/>
    <cellStyle name="00 Sub Rcd (0,)" xfId="105" xr:uid="{CFF0F653-7A3E-454C-982C-CF287E6391DC}"/>
    <cellStyle name="00 Sub Rcd (0.0%)" xfId="106" xr:uid="{AF2F1C79-C90B-4AE9-8039-6D68E9B5C910}"/>
    <cellStyle name="00 Sub Rcd (0.0)" xfId="107" xr:uid="{05524048-D7C8-4782-A36D-09BAC7F56F68}"/>
    <cellStyle name="00 Sub Rcd (0.00%)" xfId="108" xr:uid="{F147CE84-20DD-4636-898B-F1B6C93E83AE}"/>
    <cellStyle name="00 Sub Rcd (0.00)" xfId="109" xr:uid="{12C3FEA9-57A4-4F07-B5D0-C673FBECF1CD}"/>
    <cellStyle name="00 Sub Rcd (0.000)" xfId="110" xr:uid="{6FB1EA68-949C-4B80-B06F-0AF82DA72DC8}"/>
    <cellStyle name="00 Sub Rcd (0.000) 2" xfId="2928" xr:uid="{6842C47F-E40F-4531-83AB-2FD7509A0744}"/>
    <cellStyle name="00 Sub Rcd (0.000) 3" xfId="2901" xr:uid="{D487B452-3530-4D1F-B98D-D2F23220A8C8}"/>
    <cellStyle name="00 Sub Rcd (0.000) 4" xfId="2250" xr:uid="{5E98642B-4F6F-4F54-8C7E-A65381164596}"/>
    <cellStyle name="00 Sub Rcd (0.000)_data" xfId="6263" xr:uid="{61758BF7-7583-4BB9-AA42-0673E40B4A62}"/>
    <cellStyle name="00 Sub Rcd (0.0000)" xfId="111" xr:uid="{81D3D1BA-D10A-43F5-B2CF-84F123BE7E67}"/>
    <cellStyle name="00 Sub Rcd (0.0000) 2" xfId="2929" xr:uid="{391CF208-E7EF-4A1B-8DC9-181B1B333EC2}"/>
    <cellStyle name="00 Sub Rcd (0.0000) 3" xfId="2902" xr:uid="{8294060A-4F9E-4340-87E7-8F93199F60F4}"/>
    <cellStyle name="00 Sub Rcd (0.0000) 4" xfId="2251" xr:uid="{42BC5981-1728-4D3F-A2F2-9C079B211F9A}"/>
    <cellStyle name="00 Sub Rcd (0.0000)_data" xfId="6262" xr:uid="{CC212FB0-B367-4614-BF6E-ACD2813F0375}"/>
    <cellStyle name="00 Sub Rcd (A)" xfId="112" xr:uid="{2D2CA3CC-0A62-4983-AE69-D0DCEF774CE3}"/>
    <cellStyle name="00 Sub Rcd (B)" xfId="113" xr:uid="{95A9E84E-3590-4841-AB5A-39B5EC1D03A0}"/>
    <cellStyle name="00 Sub Rcd (MDY)" xfId="114" xr:uid="{D1084F99-33B5-4546-91A1-C33271FA6C9F}"/>
    <cellStyle name="00 Sub Rcd (MY)" xfId="115" xr:uid="{88C41C59-3C36-46DC-83CA-049F00FF8E8E}"/>
    <cellStyle name="00 Sub Ttl ($0)" xfId="116" xr:uid="{37175C8E-A7E2-4E49-BE41-3E5CC28FB05B}"/>
    <cellStyle name="00 Sub Ttl ($0.00)" xfId="117" xr:uid="{D74991D9-A2F1-4CE5-823E-ABF560BD3955}"/>
    <cellStyle name="00 Sub Ttl (0)" xfId="118" xr:uid="{60FEE68F-02F4-420B-9012-BCD0AC2D60C9}"/>
    <cellStyle name="00 Sub Ttl (0,)" xfId="119" xr:uid="{04B163E0-75E4-40B2-8D06-3D904644AEA1}"/>
    <cellStyle name="00 Sub Ttl (0.0%)" xfId="120" xr:uid="{7EFE8BF2-1D24-4ABE-9A6E-3A9EAB3B69B3}"/>
    <cellStyle name="00 Sub Ttl (0.0)" xfId="121" xr:uid="{A8C5E7E2-96D8-480A-A6F0-947E1770A8F5}"/>
    <cellStyle name="00 Sub Ttl (0.00%)" xfId="122" xr:uid="{B203170D-50E4-4F0B-A414-B106BE75BAF8}"/>
    <cellStyle name="00 Sub Ttl (0.00)" xfId="123" xr:uid="{4C086908-5C57-4C09-9F97-BF5752E6783B}"/>
    <cellStyle name="00 Sub Ttl (0.000)" xfId="124" xr:uid="{7650AC45-A473-4272-8329-233526D458EE}"/>
    <cellStyle name="00 Sub Ttl (0.000) 2" xfId="2930" xr:uid="{E69651AB-5A36-4639-8643-D3F55F80D513}"/>
    <cellStyle name="00 Sub Ttl (0.000) 3" xfId="2903" xr:uid="{2EE33B64-C77C-4659-9807-DD7F5A21CE37}"/>
    <cellStyle name="00 Sub Ttl (0.000) 4" xfId="2252" xr:uid="{A5EE134B-7877-4424-B7A0-06C18D3072D4}"/>
    <cellStyle name="00 Sub Ttl (0.000)_data" xfId="6261" xr:uid="{D59846EE-A059-4669-8DB4-D49E1A77BDEC}"/>
    <cellStyle name="00 Sub Ttl (0.0000)" xfId="125" xr:uid="{C9634CC4-E590-46C3-B6F3-6D49A1726D59}"/>
    <cellStyle name="00 Sub Ttl (0.0000) 2" xfId="2931" xr:uid="{5026495D-4861-4B3D-9A5E-FCA1CC5EE5D6}"/>
    <cellStyle name="00 Sub Ttl (0.0000) 3" xfId="2904" xr:uid="{C6BACF12-DAE6-4D6A-9FE0-DF90797E869B}"/>
    <cellStyle name="00 Sub Ttl (0.0000) 4" xfId="2253" xr:uid="{A67950D9-07A6-4DF0-8659-4155258E38D0}"/>
    <cellStyle name="00 Sub Ttl (0.0000)_data" xfId="6260" xr:uid="{A25AB9B1-E7BD-4CE1-AB4A-D071C6AEB044}"/>
    <cellStyle name="00 Sub Ttl (A)" xfId="126" xr:uid="{CA579D50-2CB4-4D3D-9B2F-40860A386862}"/>
    <cellStyle name="00 Top Brand Med (A)" xfId="127" xr:uid="{3588298D-9073-4A4D-9FC3-C276E55190E4}"/>
    <cellStyle name="20% - Accent1 2" xfId="128" xr:uid="{0BCEE55E-FFDB-456B-B892-054764F78BCD}"/>
    <cellStyle name="20% - Accent1 2 10" xfId="2254" xr:uid="{8F8634A3-8B84-4121-9155-BF958AD0AE3B}"/>
    <cellStyle name="20% - Accent1 2 2" xfId="129" xr:uid="{15A00383-4B79-4647-BC8B-6391FF7893C9}"/>
    <cellStyle name="20% - Accent1 2 2 2" xfId="130" xr:uid="{57D09D19-CA54-4DD0-954D-7F34D86F7BD3}"/>
    <cellStyle name="20% - Accent1 2 2 2 2" xfId="131" xr:uid="{992CA709-CC20-421E-AD25-AC283664D3BE}"/>
    <cellStyle name="20% - Accent1 2 2 2 2 2" xfId="132" xr:uid="{4BA63892-84F1-4FCF-957B-E67A920C7D34}"/>
    <cellStyle name="20% - Accent1 2 2 2 2 2 2" xfId="133" xr:uid="{46A45575-F2A2-4404-95BD-F736C9B6EFA5}"/>
    <cellStyle name="20% - Accent1 2 2 2 2 2 2 2" xfId="4309" xr:uid="{66AD4D3F-C633-422F-A6C4-A5512D0A9FC8}"/>
    <cellStyle name="20% - Accent1 2 2 2 2 2 3" xfId="3083" xr:uid="{50B41BB7-D3D4-4FF1-B8D0-11532B349DD9}"/>
    <cellStyle name="20% - Accent1 2 2 2 2 2_data" xfId="5969" xr:uid="{7B6ACA23-7CD4-45B2-9CCC-DCCA15518917}"/>
    <cellStyle name="20% - Accent1 2 2 2 2 3" xfId="134" xr:uid="{AD08B5C8-B1E8-414E-8DA4-67300488214F}"/>
    <cellStyle name="20% - Accent1 2 2 2 2 3 2" xfId="4308" xr:uid="{EFFE8601-B765-413E-A7AC-8E0521090A02}"/>
    <cellStyle name="20% - Accent1 2 2 2 2 4" xfId="3082" xr:uid="{6F83E5AC-6FBB-49A5-9D2F-1615A0DE29EA}"/>
    <cellStyle name="20% - Accent1 2 2 2 2_data" xfId="5970" xr:uid="{379FAC75-B02C-49AB-8C20-60A7F9EA4789}"/>
    <cellStyle name="20% - Accent1 2 2 2 3" xfId="135" xr:uid="{26B135B0-DBFD-4C38-A5EC-6D20E6884E6B}"/>
    <cellStyle name="20% - Accent1 2 2 2 3 2" xfId="136" xr:uid="{41FF1299-7BDB-4850-B909-0FE9844AE6BD}"/>
    <cellStyle name="20% - Accent1 2 2 2 3 2 2" xfId="4310" xr:uid="{0D1507F4-998E-4F83-BE9A-118FC0ED7A67}"/>
    <cellStyle name="20% - Accent1 2 2 2 3 3" xfId="3084" xr:uid="{372E0C13-2290-47D4-A48E-C9BFCD08AD76}"/>
    <cellStyle name="20% - Accent1 2 2 2 3_data" xfId="5968" xr:uid="{05369074-797D-45D0-810F-900773CD5854}"/>
    <cellStyle name="20% - Accent1 2 2 2 4" xfId="137" xr:uid="{283B5DED-3C37-46FB-AEFC-8514508DE53B}"/>
    <cellStyle name="20% - Accent1 2 2 2 4 2" xfId="4307" xr:uid="{69081B09-34F3-4C20-A934-9B41DE5F98AB}"/>
    <cellStyle name="20% - Accent1 2 2 2 5" xfId="3081" xr:uid="{D93DB833-3B63-4D5D-B78A-7393B9F29F84}"/>
    <cellStyle name="20% - Accent1 2 2 2_data" xfId="5971" xr:uid="{858D4395-DC38-44CD-A83A-AADAAA0BA2FF}"/>
    <cellStyle name="20% - Accent1 2 2 3" xfId="138" xr:uid="{34F5D2DF-3B78-45CA-AF8C-7504DC647A68}"/>
    <cellStyle name="20% - Accent1 2 2 3 2" xfId="139" xr:uid="{C4648ED7-8BBA-4763-8A8C-C5C55F3DF9F3}"/>
    <cellStyle name="20% - Accent1 2 2 3 2 2" xfId="140" xr:uid="{4460B42C-D1C2-4EDC-A07E-03565063494A}"/>
    <cellStyle name="20% - Accent1 2 2 3 2 2 2" xfId="4312" xr:uid="{BDAC0555-06FE-410F-B916-98D4A31D80B7}"/>
    <cellStyle name="20% - Accent1 2 2 3 2 3" xfId="3086" xr:uid="{87148731-F27C-46A8-8782-763E1835CA70}"/>
    <cellStyle name="20% - Accent1 2 2 3 2_data" xfId="5966" xr:uid="{41C4D45D-1629-422F-B44A-9E3E850DB7B9}"/>
    <cellStyle name="20% - Accent1 2 2 3 3" xfId="141" xr:uid="{490B7BF5-D522-4789-B194-6988D12DEE75}"/>
    <cellStyle name="20% - Accent1 2 2 3 3 2" xfId="4311" xr:uid="{8C955E49-5C71-4D69-A156-AF8C02A3D0EB}"/>
    <cellStyle name="20% - Accent1 2 2 3 4" xfId="3085" xr:uid="{B3053432-6887-4550-825B-3C22FC9DB356}"/>
    <cellStyle name="20% - Accent1 2 2 3_data" xfId="5967" xr:uid="{0A7323D1-9F7C-4D0B-BE66-B60B43CB48C9}"/>
    <cellStyle name="20% - Accent1 2 2 4" xfId="142" xr:uid="{B7D043C1-DD45-4BBD-9896-4711A3F21FE3}"/>
    <cellStyle name="20% - Accent1 2 2 4 2" xfId="143" xr:uid="{A7629908-29BC-4D7D-A20F-0070B2CABECB}"/>
    <cellStyle name="20% - Accent1 2 2 4 2 2" xfId="4313" xr:uid="{E9A18384-601B-484B-BC7D-A2C1430D1FFE}"/>
    <cellStyle name="20% - Accent1 2 2 4 3" xfId="3087" xr:uid="{A70D6CC9-DEA5-4D1C-AC7A-77610795D806}"/>
    <cellStyle name="20% - Accent1 2 2 4_data" xfId="5965" xr:uid="{04B87CA2-B4D5-42B9-AF9E-C5CD6688E722}"/>
    <cellStyle name="20% - Accent1 2 2 5" xfId="144" xr:uid="{BC778DB6-16C0-4546-9E5B-BA69E4597125}"/>
    <cellStyle name="20% - Accent1 2 2 5 2" xfId="4306" xr:uid="{ABF0F558-5B88-4041-B1DC-734A03E73265}"/>
    <cellStyle name="20% - Accent1 2 2 6" xfId="3080" xr:uid="{42940850-A39B-4DBC-AF38-BF16C246DD0F}"/>
    <cellStyle name="20% - Accent1 2 2_data" xfId="5972" xr:uid="{0524656A-B61D-4E53-81DB-9C542FB2C421}"/>
    <cellStyle name="20% - Accent1 2 3" xfId="145" xr:uid="{49E6BF13-C1AD-4302-B54B-6423082DE033}"/>
    <cellStyle name="20% - Accent1 2 3 2" xfId="146" xr:uid="{97FB40C8-0469-4737-9971-4F2DC1C4521B}"/>
    <cellStyle name="20% - Accent1 2 3 2 2" xfId="147" xr:uid="{81AA6EF6-F3F0-4E5B-8083-7FA88F0CDC5B}"/>
    <cellStyle name="20% - Accent1 2 3 2 2 2" xfId="148" xr:uid="{8A144126-5F0A-4B90-8D6F-96684B6A7F05}"/>
    <cellStyle name="20% - Accent1 2 3 2 2 2 2" xfId="4316" xr:uid="{162A2DC6-CF2B-4A6B-BBBD-9A5D79476D1B}"/>
    <cellStyle name="20% - Accent1 2 3 2 2 3" xfId="3090" xr:uid="{D5743DCE-37EE-413F-9F13-D5FC1A0F1C5C}"/>
    <cellStyle name="20% - Accent1 2 3 2 2_data" xfId="5962" xr:uid="{998F477C-230F-42C5-8418-D10F9801F2DB}"/>
    <cellStyle name="20% - Accent1 2 3 2 3" xfId="149" xr:uid="{03EDDDAE-7A94-4547-AC79-5556A50B48F7}"/>
    <cellStyle name="20% - Accent1 2 3 2 3 2" xfId="4315" xr:uid="{1AC18E80-5ABF-42F5-9EC5-3CB8FACE5DD3}"/>
    <cellStyle name="20% - Accent1 2 3 2 4" xfId="3089" xr:uid="{0DEA8CAA-81A3-480A-8C82-DE1E1D71EB42}"/>
    <cellStyle name="20% - Accent1 2 3 2_data" xfId="5963" xr:uid="{62A6C8E4-F222-4660-A32C-5CCE63C54A68}"/>
    <cellStyle name="20% - Accent1 2 3 3" xfId="150" xr:uid="{8FC03139-8E01-4F15-863D-86507BD2AEFF}"/>
    <cellStyle name="20% - Accent1 2 3 3 2" xfId="151" xr:uid="{87D4192E-3DF8-4D5B-8250-CC24CA7A77AD}"/>
    <cellStyle name="20% - Accent1 2 3 3 2 2" xfId="4317" xr:uid="{8BAB9825-E342-4237-8D2D-A2C8B738E72A}"/>
    <cellStyle name="20% - Accent1 2 3 3 3" xfId="3091" xr:uid="{DC68ACAC-944C-4690-A49B-551F64C121E4}"/>
    <cellStyle name="20% - Accent1 2 3 3_data" xfId="5961" xr:uid="{D00A52DD-418C-4C2D-A769-285F6303B129}"/>
    <cellStyle name="20% - Accent1 2 3 4" xfId="152" xr:uid="{AB725C22-1B71-4CAD-AB99-52B33DDB9BEA}"/>
    <cellStyle name="20% - Accent1 2 3 4 2" xfId="4314" xr:uid="{4DD2F96A-7EE2-45AB-B3E7-2251026FC5DE}"/>
    <cellStyle name="20% - Accent1 2 3 5" xfId="3088" xr:uid="{DF22B254-2DE0-4E7E-B86A-D736D0D601D2}"/>
    <cellStyle name="20% - Accent1 2 3_data" xfId="5964" xr:uid="{9AB206A1-8C41-4DEE-937A-A05B2EFBF921}"/>
    <cellStyle name="20% - Accent1 2 4" xfId="153" xr:uid="{023F32A8-6656-4657-B704-678FED8685CB}"/>
    <cellStyle name="20% - Accent1 2 4 2" xfId="154" xr:uid="{A4E77E4A-74A5-4D20-9002-1D745900FEAD}"/>
    <cellStyle name="20% - Accent1 2 4 2 2" xfId="155" xr:uid="{B9580D0A-4912-48CE-883B-3524D2D0ADE1}"/>
    <cellStyle name="20% - Accent1 2 4 2 2 2" xfId="156" xr:uid="{EB461A44-5684-4BC3-9A62-8AB9828C41C8}"/>
    <cellStyle name="20% - Accent1 2 4 2 2 2 2" xfId="4320" xr:uid="{95FCAC5B-A0F5-4517-95F2-1DC32024C0F3}"/>
    <cellStyle name="20% - Accent1 2 4 2 2 3" xfId="3094" xr:uid="{CB64D198-5823-4D8E-847D-EB593D3041ED}"/>
    <cellStyle name="20% - Accent1 2 4 2 2_data" xfId="5958" xr:uid="{D782BB09-0DD1-4EAF-A0E8-DF718DBE9588}"/>
    <cellStyle name="20% - Accent1 2 4 2 3" xfId="157" xr:uid="{C95EF47C-C6B1-4E30-B797-FC208C97C873}"/>
    <cellStyle name="20% - Accent1 2 4 2 3 2" xfId="4319" xr:uid="{3BAA4E3D-280D-4488-9796-265F4BDD3BA9}"/>
    <cellStyle name="20% - Accent1 2 4 2 4" xfId="3093" xr:uid="{EC0E947B-3B05-455E-BD88-A64EFDAAB5D8}"/>
    <cellStyle name="20% - Accent1 2 4 2_data" xfId="5959" xr:uid="{F9701894-6762-444A-8DF8-3FD3AA86924D}"/>
    <cellStyle name="20% - Accent1 2 4 3" xfId="158" xr:uid="{C0B7DE4B-6ECB-4D3B-AC96-111103DC3EE7}"/>
    <cellStyle name="20% - Accent1 2 4 3 2" xfId="159" xr:uid="{71A038DC-CED1-4A84-AC09-2467C768CA21}"/>
    <cellStyle name="20% - Accent1 2 4 3 2 2" xfId="4321" xr:uid="{B743AF2C-EB07-4036-8724-E1F7B0621545}"/>
    <cellStyle name="20% - Accent1 2 4 3 3" xfId="3095" xr:uid="{8A252FD6-539C-4155-B4FB-9683C7BD9092}"/>
    <cellStyle name="20% - Accent1 2 4 3_data" xfId="5957" xr:uid="{5830A9D0-E28B-4CC8-BDA3-0BA7F2460AD3}"/>
    <cellStyle name="20% - Accent1 2 4 4" xfId="160" xr:uid="{77BD054E-55A5-43B0-93AB-4CC876D28EDE}"/>
    <cellStyle name="20% - Accent1 2 4 4 2" xfId="4318" xr:uid="{AC296134-355C-42D7-AB8A-0333E8C27FC0}"/>
    <cellStyle name="20% - Accent1 2 4 5" xfId="3092" xr:uid="{4C7B5093-4A49-4B1C-A5E1-D6CC6987E0D4}"/>
    <cellStyle name="20% - Accent1 2 4_data" xfId="5960" xr:uid="{E98F2E31-2460-4BA3-AA7D-5D3BB0CC1608}"/>
    <cellStyle name="20% - Accent1 2 5" xfId="161" xr:uid="{58B1AA26-8193-43E6-BBF2-C55FD7D65910}"/>
    <cellStyle name="20% - Accent1 2 5 2" xfId="162" xr:uid="{37736DF4-6DF2-4727-A4FF-04F5E070DE0E}"/>
    <cellStyle name="20% - Accent1 2 5 2 2" xfId="163" xr:uid="{57C7CEAD-4BCA-48C7-9F66-AF6E4AC7E6C0}"/>
    <cellStyle name="20% - Accent1 2 5 2 2 2" xfId="4323" xr:uid="{947E3DED-9BB3-4EC3-8FC0-FF760B481966}"/>
    <cellStyle name="20% - Accent1 2 5 2 3" xfId="3097" xr:uid="{380FD07F-3A1C-4D0C-A925-C8A0CC53F30F}"/>
    <cellStyle name="20% - Accent1 2 5 2_data" xfId="5955" xr:uid="{C1B30227-82D4-4C07-8DC4-068B78C36ACF}"/>
    <cellStyle name="20% - Accent1 2 5 3" xfId="164" xr:uid="{66D5D3B7-F8F7-4190-92FC-D93E4708E2D2}"/>
    <cellStyle name="20% - Accent1 2 5 3 2" xfId="4322" xr:uid="{E86F6B40-332C-4893-9643-D02B7667D236}"/>
    <cellStyle name="20% - Accent1 2 5 4" xfId="3096" xr:uid="{1EB835B4-6EB5-4EE1-8B7C-ED857F6CE75C}"/>
    <cellStyle name="20% - Accent1 2 5_data" xfId="5956" xr:uid="{6FC86F78-AC55-47CB-A0E1-1889CCCE9000}"/>
    <cellStyle name="20% - Accent1 2 6" xfId="165" xr:uid="{546318D8-AE79-4E37-B145-C0B95A126CFB}"/>
    <cellStyle name="20% - Accent1 2 6 2" xfId="166" xr:uid="{3D451600-FDD9-4816-9338-8C7E1761BC26}"/>
    <cellStyle name="20% - Accent1 2 6 2 2" xfId="167" xr:uid="{0B47F24A-68D2-46B4-B2E2-6B4C61859F5E}"/>
    <cellStyle name="20% - Accent1 2 6 2 2 2" xfId="4325" xr:uid="{03233770-D33A-4C2D-89FB-38D4E43A64F9}"/>
    <cellStyle name="20% - Accent1 2 6 2 3" xfId="3099" xr:uid="{F42A3320-B1B8-4BA6-B72B-9BDE64296A58}"/>
    <cellStyle name="20% - Accent1 2 6 2_data" xfId="5953" xr:uid="{001CFBB2-6E80-4E58-A7B4-426FF52EC58F}"/>
    <cellStyle name="20% - Accent1 2 6 3" xfId="168" xr:uid="{761923D9-1C7C-444E-8205-D13D39530007}"/>
    <cellStyle name="20% - Accent1 2 6 3 2" xfId="4324" xr:uid="{7B69A933-3893-42D5-B848-2B07A4C581F9}"/>
    <cellStyle name="20% - Accent1 2 6 4" xfId="3098" xr:uid="{8E71D93E-7A91-410B-83F2-854F99E17B67}"/>
    <cellStyle name="20% - Accent1 2 6_data" xfId="5954" xr:uid="{333C3591-60C8-4603-A0F9-919203232FB9}"/>
    <cellStyle name="20% - Accent1 2 7" xfId="169" xr:uid="{25D7F9F4-F515-44CF-9CA8-2C45DE2E61A5}"/>
    <cellStyle name="20% - Accent1 2 7 2" xfId="170" xr:uid="{C8B0F773-9100-4881-916A-63AB9821EC98}"/>
    <cellStyle name="20% - Accent1 2 7 2 2" xfId="4326" xr:uid="{BC03D8EA-1E7A-424B-969B-11428BDCB2F2}"/>
    <cellStyle name="20% - Accent1 2 7 3" xfId="3100" xr:uid="{3B649B64-2ABE-4DE3-A00F-6D133BF5CCD4}"/>
    <cellStyle name="20% - Accent1 2 7_data" xfId="5952" xr:uid="{45C74F47-A8BB-454D-B5B8-EB8A885D7B23}"/>
    <cellStyle name="20% - Accent1 2 8" xfId="171" xr:uid="{F654296E-386A-4553-8977-BCE4C4F8794B}"/>
    <cellStyle name="20% - Accent1 2 8 2" xfId="3079" xr:uid="{8620FE8C-9A98-4436-B5EC-3D4C935CE509}"/>
    <cellStyle name="20% - Accent1 2 9" xfId="4111" xr:uid="{F4831F92-8DED-4BCE-8226-7D730AE3C214}"/>
    <cellStyle name="20% - Accent1 2_data" xfId="6259" xr:uid="{CBC873CA-27BB-46A4-9035-BB017AFAC994}"/>
    <cellStyle name="20% - Accent1 3" xfId="172" xr:uid="{DA7522FE-28BA-47BC-92B8-F1C77FCC53FB}"/>
    <cellStyle name="20% - Accent1 3 2" xfId="173" xr:uid="{03D6B6C3-12B7-43B3-9580-C61790CCF075}"/>
    <cellStyle name="20% - Accent1 3 2 2" xfId="174" xr:uid="{2CEE5627-81DE-41CC-9B21-5A0D8A12CC03}"/>
    <cellStyle name="20% - Accent1 3 2 2 2" xfId="175" xr:uid="{2EFC985A-0CED-4BA6-A9A3-C82BC1365396}"/>
    <cellStyle name="20% - Accent1 3 2 2 2 2" xfId="176" xr:uid="{F97C5DC3-3092-4C7B-A56F-905FEDF8BA04}"/>
    <cellStyle name="20% - Accent1 3 2 2 2 2 2" xfId="4329" xr:uid="{BEBDCA2F-A8A6-4478-8B06-526048967D71}"/>
    <cellStyle name="20% - Accent1 3 2 2 2 3" xfId="3104" xr:uid="{6004980E-B0C0-41AF-90F0-C7ECA42EA257}"/>
    <cellStyle name="20% - Accent1 3 2 2 2_data" xfId="5949" xr:uid="{F78E7108-562E-4760-B35C-2705B5F009EB}"/>
    <cellStyle name="20% - Accent1 3 2 2 3" xfId="177" xr:uid="{E5AC9FC9-F5DD-4380-8370-0E61C184F142}"/>
    <cellStyle name="20% - Accent1 3 2 2 3 2" xfId="4328" xr:uid="{DE77A347-1AF5-4F3A-B5F4-A68D1A495DF3}"/>
    <cellStyle name="20% - Accent1 3 2 2 4" xfId="3103" xr:uid="{0FCBC238-6066-47F4-BC4A-67D857CE55A4}"/>
    <cellStyle name="20% - Accent1 3 2 2_data" xfId="5950" xr:uid="{15EC9B99-7885-41EE-A649-33C6A0AF3298}"/>
    <cellStyle name="20% - Accent1 3 2 3" xfId="178" xr:uid="{915F006D-7270-4E55-A104-6414B38CEE22}"/>
    <cellStyle name="20% - Accent1 3 2 3 2" xfId="179" xr:uid="{26F1ECB0-5433-4743-999C-1510A8BA6482}"/>
    <cellStyle name="20% - Accent1 3 2 3 2 2" xfId="4330" xr:uid="{697BE302-5B19-42F0-865D-971E0AF50AE6}"/>
    <cellStyle name="20% - Accent1 3 2 3 3" xfId="3105" xr:uid="{1D251471-32F1-4229-B051-0FA0CA6BF0BF}"/>
    <cellStyle name="20% - Accent1 3 2 3_data" xfId="5948" xr:uid="{76457C1D-5EB3-4A5D-B986-83D179B1EB73}"/>
    <cellStyle name="20% - Accent1 3 2 4" xfId="180" xr:uid="{D7467EBD-5171-4E77-A15E-E5147573DE6A}"/>
    <cellStyle name="20% - Accent1 3 2 4 2" xfId="4327" xr:uid="{528C2749-7F5B-4BFE-AFB4-41E7FC3BC0C0}"/>
    <cellStyle name="20% - Accent1 3 2 5" xfId="3102" xr:uid="{879D7A79-6686-46B9-B225-DF1C8B115651}"/>
    <cellStyle name="20% - Accent1 3 2_data" xfId="5951" xr:uid="{1D7C2537-5F17-4264-87C0-D14F917F727B}"/>
    <cellStyle name="20% - Accent1 3 3" xfId="181" xr:uid="{1F6A3954-B96E-470E-8071-25CE5EBF3A9D}"/>
    <cellStyle name="20% - Accent1 3 3 2" xfId="182" xr:uid="{B2550B72-EA84-4BE6-AF7B-2C835D64613B}"/>
    <cellStyle name="20% - Accent1 3 3 2 2" xfId="183" xr:uid="{DED2F45D-33B2-4C3B-9797-AC6EDBF08FAD}"/>
    <cellStyle name="20% - Accent1 3 3 2 2 2" xfId="4332" xr:uid="{03085010-F88F-49C1-9B4E-7040CCE1221B}"/>
    <cellStyle name="20% - Accent1 3 3 2 3" xfId="3107" xr:uid="{88E80267-5827-45CA-9BBC-DBCEFC760F38}"/>
    <cellStyle name="20% - Accent1 3 3 2_data" xfId="5946" xr:uid="{6384CB52-1670-4FE5-BD7E-DDF648928CC1}"/>
    <cellStyle name="20% - Accent1 3 3 3" xfId="184" xr:uid="{1B991368-DD84-4D07-8F03-7B5F7C92B78C}"/>
    <cellStyle name="20% - Accent1 3 3 3 2" xfId="4331" xr:uid="{358FE254-CA2C-4A57-ABC4-E64191F40E32}"/>
    <cellStyle name="20% - Accent1 3 3 4" xfId="3106" xr:uid="{70A4AB8A-696F-45EE-9432-47B61E90D182}"/>
    <cellStyle name="20% - Accent1 3 3_data" xfId="5947" xr:uid="{A520C82A-F3B4-4523-9D22-9595C8D12F06}"/>
    <cellStyle name="20% - Accent1 3 4" xfId="185" xr:uid="{A9EFB3CA-FCF6-4567-A86D-8C52AAD7B2E3}"/>
    <cellStyle name="20% - Accent1 3 4 2" xfId="186" xr:uid="{58575DDB-57BF-40C8-BD7D-B732A75CF46C}"/>
    <cellStyle name="20% - Accent1 3 4 2 2" xfId="4333" xr:uid="{0FF54B41-3A2C-412A-A678-CFE1C2AC462E}"/>
    <cellStyle name="20% - Accent1 3 4 3" xfId="3108" xr:uid="{EA9BFB13-FA8D-492A-9FE4-90F0687F70E2}"/>
    <cellStyle name="20% - Accent1 3 4_data" xfId="5945" xr:uid="{704D2C8F-BA26-459A-8F48-D39AAECF8971}"/>
    <cellStyle name="20% - Accent1 3 5" xfId="187" xr:uid="{4E1DE357-EE48-4C63-969E-F250953FEFD2}"/>
    <cellStyle name="20% - Accent1 3 5 2" xfId="3101" xr:uid="{87A8C01C-536F-4DE8-8F09-C4BE42F4B808}"/>
    <cellStyle name="20% - Accent1 3 6" xfId="4112" xr:uid="{BB2A48D1-9F6D-4629-B6B0-D0D9DB387F2A}"/>
    <cellStyle name="20% - Accent1 3 7" xfId="2255" xr:uid="{DFA12742-F818-4FB4-B4D5-8B1491135170}"/>
    <cellStyle name="20% - Accent1 3_data" xfId="6258" xr:uid="{BA61D171-68FE-4444-A131-C27EE7D33230}"/>
    <cellStyle name="20% - Accent1 4" xfId="188" xr:uid="{1C1B6E4E-E91D-448C-9F76-F88534E64534}"/>
    <cellStyle name="20% - Accent1 4 2" xfId="189" xr:uid="{45364016-FA63-4A7C-AE50-F509DE431EC4}"/>
    <cellStyle name="20% - Accent1 4 2 2" xfId="190" xr:uid="{EE24AA3C-0DB2-4125-B454-9264C30E3503}"/>
    <cellStyle name="20% - Accent1 4 2 2 2" xfId="191" xr:uid="{27D44603-9BB1-43FF-94F3-158345FE2DFD}"/>
    <cellStyle name="20% - Accent1 4 2 2 2 2" xfId="4336" xr:uid="{465D7316-5F12-4BEE-92CB-C8A847399197}"/>
    <cellStyle name="20% - Accent1 4 2 2 3" xfId="3111" xr:uid="{BEC97CB7-A2F4-465B-9FF1-12F851AF4292}"/>
    <cellStyle name="20% - Accent1 4 2 2_data" xfId="5942" xr:uid="{E80B7DB5-12D0-4403-90D5-99A9CF9C97CD}"/>
    <cellStyle name="20% - Accent1 4 2 3" xfId="192" xr:uid="{A81CDBE5-2083-4873-86F2-81B9E3473573}"/>
    <cellStyle name="20% - Accent1 4 2 3 2" xfId="4335" xr:uid="{6CC953E1-58CE-49FA-A94B-1AEC73C7E474}"/>
    <cellStyle name="20% - Accent1 4 2 4" xfId="3110" xr:uid="{95A25430-AEA6-4613-B28C-469077EECBB5}"/>
    <cellStyle name="20% - Accent1 4 2_data" xfId="5943" xr:uid="{57FD3CEC-6146-4104-ABB2-7CC9AA513AE1}"/>
    <cellStyle name="20% - Accent1 4 3" xfId="193" xr:uid="{96B4F023-C39D-4BA4-B1AB-3661D47C75B8}"/>
    <cellStyle name="20% - Accent1 4 3 2" xfId="194" xr:uid="{9651CCD5-CE7F-41A5-BB49-2227A98BA822}"/>
    <cellStyle name="20% - Accent1 4 3 2 2" xfId="4337" xr:uid="{CBF344FF-5860-4535-90FE-DA6D7FF3EBDC}"/>
    <cellStyle name="20% - Accent1 4 3 3" xfId="3112" xr:uid="{48F1B46F-6B05-4199-BEFA-A2A9827F7117}"/>
    <cellStyle name="20% - Accent1 4 3_data" xfId="5941" xr:uid="{FE754268-AEAA-4204-A6C4-1EC65BC21D36}"/>
    <cellStyle name="20% - Accent1 4 4" xfId="195" xr:uid="{433AE6A5-2D68-4269-B785-D8B8C2231068}"/>
    <cellStyle name="20% - Accent1 4 4 2" xfId="4334" xr:uid="{00A635BD-E088-4D9F-902E-EC4AEECD91A9}"/>
    <cellStyle name="20% - Accent1 4 5" xfId="3109" xr:uid="{C1032770-858A-4DCD-BB6C-9E24D6904F81}"/>
    <cellStyle name="20% - Accent1 4_data" xfId="5944" xr:uid="{658B07F6-2A7F-4BA0-9BF8-11F80BD0E863}"/>
    <cellStyle name="20% - Accent1 5" xfId="196" xr:uid="{9D8FE1BB-4041-4B24-B869-32FA7D34EA58}"/>
    <cellStyle name="20% - Accent1 5 2" xfId="197" xr:uid="{EB5E59C6-D1B3-4D49-9DF3-C277BDDF86A7}"/>
    <cellStyle name="20% - Accent1 5 2 2" xfId="198" xr:uid="{C12F6EC4-EE1B-4E23-A52D-748E4D9CB6A5}"/>
    <cellStyle name="20% - Accent1 5 2 2 2" xfId="199" xr:uid="{430F736F-4F39-4431-A254-6D1DC6EB776C}"/>
    <cellStyle name="20% - Accent1 5 2 2 2 2" xfId="4340" xr:uid="{9F28B465-1E2E-4D96-B29B-BB68A3B8AB8A}"/>
    <cellStyle name="20% - Accent1 5 2 2 3" xfId="3115" xr:uid="{6BCA7440-244B-48D5-87AF-C4E8853E2630}"/>
    <cellStyle name="20% - Accent1 5 2 2_data" xfId="5938" xr:uid="{174414CF-F5BF-437D-A8A4-86A7023FE067}"/>
    <cellStyle name="20% - Accent1 5 2 3" xfId="200" xr:uid="{90779F99-FB06-4F27-B2C8-DBC9ECA0AD69}"/>
    <cellStyle name="20% - Accent1 5 2 3 2" xfId="4339" xr:uid="{08E08A30-AA9F-4E04-9846-794BFE6AC245}"/>
    <cellStyle name="20% - Accent1 5 2 4" xfId="3114" xr:uid="{D4804E0D-08A3-4420-9FA7-A4CE175F4E87}"/>
    <cellStyle name="20% - Accent1 5 2_data" xfId="5939" xr:uid="{6E2DC214-6D22-495F-9A90-678850DDCA67}"/>
    <cellStyle name="20% - Accent1 5 3" xfId="201" xr:uid="{CEC706B5-4F10-4E7E-8B73-DE3981B3F7BC}"/>
    <cellStyle name="20% - Accent1 5 3 2" xfId="202" xr:uid="{05A72945-3F04-43AA-BC82-E97F09B6CA79}"/>
    <cellStyle name="20% - Accent1 5 3 2 2" xfId="4341" xr:uid="{39D2A125-10B2-4A07-AD5A-CD6D0156E60B}"/>
    <cellStyle name="20% - Accent1 5 3 3" xfId="3116" xr:uid="{CC4B99B2-21C2-4A21-BD50-17DFD833D70C}"/>
    <cellStyle name="20% - Accent1 5 3_data" xfId="5937" xr:uid="{CB2E199E-A0BD-4D92-9830-E101D3384616}"/>
    <cellStyle name="20% - Accent1 5 4" xfId="203" xr:uid="{26B119F0-5907-48FF-9796-EFA67BAE5B80}"/>
    <cellStyle name="20% - Accent1 5 4 2" xfId="4338" xr:uid="{D3B3999D-F8E7-4654-877F-421D84B4E8E8}"/>
    <cellStyle name="20% - Accent1 5 5" xfId="3113" xr:uid="{DA961F4F-39DE-4C0E-B3F4-649B8DED3C9A}"/>
    <cellStyle name="20% - Accent1 5_data" xfId="5940" xr:uid="{E97B9CFC-C071-4059-B3C9-7C49CAED34BF}"/>
    <cellStyle name="20% - Accent1 6" xfId="204" xr:uid="{842F35D3-FF51-4E2E-BAE7-84DCDBA2CF4E}"/>
    <cellStyle name="20% - Accent1 6 2" xfId="205" xr:uid="{1F023914-F1E2-4747-8E4F-A7D8DCEE6E25}"/>
    <cellStyle name="20% - Accent1 6 2 2" xfId="206" xr:uid="{DF14D18B-1BED-4A86-B917-5F1C69AFD27A}"/>
    <cellStyle name="20% - Accent1 6 2 2 2" xfId="4343" xr:uid="{22F743EB-390F-49F4-B999-131F1D2F3887}"/>
    <cellStyle name="20% - Accent1 6 2 3" xfId="3118" xr:uid="{35B6511A-4D12-4FF8-B57D-6FC9525CBA38}"/>
    <cellStyle name="20% - Accent1 6 2_data" xfId="5935" xr:uid="{170226D3-B64C-4C28-91E1-B026433EAD5D}"/>
    <cellStyle name="20% - Accent1 6 3" xfId="207" xr:uid="{310950D3-9911-4EA5-A3F1-A6D6062F5DE2}"/>
    <cellStyle name="20% - Accent1 6 3 2" xfId="4342" xr:uid="{761216A7-E6F3-49BA-87AE-0D293C756D01}"/>
    <cellStyle name="20% - Accent1 6 4" xfId="3117" xr:uid="{123524A7-413E-4F5E-A66D-A4D79DEE2F86}"/>
    <cellStyle name="20% - Accent1 6_data" xfId="5936" xr:uid="{E29C9493-11FB-4BA4-BB40-E747B6571DA8}"/>
    <cellStyle name="20% - Accent1 7" xfId="208" xr:uid="{6F00EB95-F44A-4E02-A4A2-66BF32EF93D0}"/>
    <cellStyle name="20% - Accent1 7 2" xfId="209" xr:uid="{086D3584-1284-4CDB-951C-0AF0F7898BCE}"/>
    <cellStyle name="20% - Accent1 7 2 2" xfId="210" xr:uid="{74A2E916-A129-4DC3-9333-BD6307CC9EA4}"/>
    <cellStyle name="20% - Accent1 7 2 2 2" xfId="4345" xr:uid="{2062B7C5-22AA-49E0-9F86-E05E2FFE9DC7}"/>
    <cellStyle name="20% - Accent1 7 2 3" xfId="3120" xr:uid="{4264F52E-AEA6-420E-B99D-023B4D2CFFF9}"/>
    <cellStyle name="20% - Accent1 7 2_data" xfId="5933" xr:uid="{0F8DF4C7-E43F-4BFF-ACB0-34DDB7B01285}"/>
    <cellStyle name="20% - Accent1 7 3" xfId="211" xr:uid="{3808A424-85F0-4F01-9AF1-3359DC1D3186}"/>
    <cellStyle name="20% - Accent1 7 3 2" xfId="4344" xr:uid="{73609925-0E5C-440F-AC1B-08E01489F8DD}"/>
    <cellStyle name="20% - Accent1 7 4" xfId="3119" xr:uid="{2BB35270-8829-4FE3-8EB5-7772CB276449}"/>
    <cellStyle name="20% - Accent1 7_data" xfId="5934" xr:uid="{F4BCD88F-BB33-469A-B85C-BC3B5E3F3BBB}"/>
    <cellStyle name="20% - Accent2 2" xfId="212" xr:uid="{F81284A1-A5B8-487C-9B41-A1F0D8D634AB}"/>
    <cellStyle name="20% - Accent2 2 10" xfId="2256" xr:uid="{5ADD2F25-4988-413E-A803-3A8580F8804B}"/>
    <cellStyle name="20% - Accent2 2 2" xfId="213" xr:uid="{C750C349-D124-41ED-9F16-0E4DC09ACFF6}"/>
    <cellStyle name="20% - Accent2 2 2 2" xfId="214" xr:uid="{5DEA78F8-4805-4D95-A5AE-92CF3E59A975}"/>
    <cellStyle name="20% - Accent2 2 2 2 2" xfId="215" xr:uid="{14AA0D56-6090-454B-B3CB-FE258B300384}"/>
    <cellStyle name="20% - Accent2 2 2 2 2 2" xfId="216" xr:uid="{0D6DF464-C707-4648-9C4A-F9A95464DBEE}"/>
    <cellStyle name="20% - Accent2 2 2 2 2 2 2" xfId="217" xr:uid="{9724BAFE-3C21-49A9-860F-19E0317230FA}"/>
    <cellStyle name="20% - Accent2 2 2 2 2 2 2 2" xfId="4349" xr:uid="{DBB61AB4-1411-4283-AE63-2E4FD2CDD874}"/>
    <cellStyle name="20% - Accent2 2 2 2 2 2 3" xfId="3125" xr:uid="{D18F8C5E-1695-4E33-8421-81C80DDEFE4F}"/>
    <cellStyle name="20% - Accent2 2 2 2 2 2_data" xfId="5929" xr:uid="{D9607F21-050E-4502-B707-DC67D8FBEBEC}"/>
    <cellStyle name="20% - Accent2 2 2 2 2 3" xfId="218" xr:uid="{B6FA5529-9F57-427D-8326-83732A729B9D}"/>
    <cellStyle name="20% - Accent2 2 2 2 2 3 2" xfId="4348" xr:uid="{FC381078-8216-451E-99D0-EBF0AD86C3C0}"/>
    <cellStyle name="20% - Accent2 2 2 2 2 4" xfId="3124" xr:uid="{4345309D-FA7D-4FF4-A39F-1591616619D7}"/>
    <cellStyle name="20% - Accent2 2 2 2 2_data" xfId="5930" xr:uid="{217C232C-A21E-424E-82FD-315AD62C8083}"/>
    <cellStyle name="20% - Accent2 2 2 2 3" xfId="219" xr:uid="{7244480A-65E0-4EA4-9387-F45579C204D5}"/>
    <cellStyle name="20% - Accent2 2 2 2 3 2" xfId="220" xr:uid="{F0C66941-1F1F-40AE-956A-A613218C8E34}"/>
    <cellStyle name="20% - Accent2 2 2 2 3 2 2" xfId="4350" xr:uid="{501C1D2A-743C-4333-B581-5FF7D0CA2AB3}"/>
    <cellStyle name="20% - Accent2 2 2 2 3 3" xfId="3126" xr:uid="{5A8501C3-2A90-41B3-99BA-8FE3DA15708B}"/>
    <cellStyle name="20% - Accent2 2 2 2 3_data" xfId="5928" xr:uid="{793E4982-00EC-4068-9186-2230B3BED2FD}"/>
    <cellStyle name="20% - Accent2 2 2 2 4" xfId="221" xr:uid="{8844112E-2D78-49B3-8CC1-7268B32A41EF}"/>
    <cellStyle name="20% - Accent2 2 2 2 4 2" xfId="4347" xr:uid="{20019774-8D66-43DC-93BE-37B322335D8E}"/>
    <cellStyle name="20% - Accent2 2 2 2 5" xfId="3123" xr:uid="{D27994AA-1A37-4222-B2D2-DFFB88196DA9}"/>
    <cellStyle name="20% - Accent2 2 2 2_data" xfId="5931" xr:uid="{74EC6278-FD4C-4F51-83DC-C124BC6A3FFF}"/>
    <cellStyle name="20% - Accent2 2 2 3" xfId="222" xr:uid="{DDF33C4C-23FD-44C0-85CA-CAE1ED3FEC71}"/>
    <cellStyle name="20% - Accent2 2 2 3 2" xfId="223" xr:uid="{8B11CEA3-28DE-4658-A806-AD36D8417B14}"/>
    <cellStyle name="20% - Accent2 2 2 3 2 2" xfId="224" xr:uid="{33437E16-34E2-4971-B119-174C5BD13E8B}"/>
    <cellStyle name="20% - Accent2 2 2 3 2 2 2" xfId="4352" xr:uid="{29E0DCD5-E4BB-48A7-B4D2-91DA217D7392}"/>
    <cellStyle name="20% - Accent2 2 2 3 2 3" xfId="3128" xr:uid="{02280985-E5EE-4D40-8436-D20927B3867C}"/>
    <cellStyle name="20% - Accent2 2 2 3 2_data" xfId="5926" xr:uid="{85E0EFA0-D566-41C7-AAAA-EC6843594F3C}"/>
    <cellStyle name="20% - Accent2 2 2 3 3" xfId="225" xr:uid="{20DAFDD5-D7C0-48AD-BF63-8FD5254D0D36}"/>
    <cellStyle name="20% - Accent2 2 2 3 3 2" xfId="4351" xr:uid="{29CC9FEE-55E9-47F7-8115-9EBBDFC9535E}"/>
    <cellStyle name="20% - Accent2 2 2 3 4" xfId="3127" xr:uid="{7F6EB19F-B58A-40FA-BF08-114D1D581F18}"/>
    <cellStyle name="20% - Accent2 2 2 3_data" xfId="5927" xr:uid="{A296EB62-B58A-41FC-BC35-F25137D45A0A}"/>
    <cellStyle name="20% - Accent2 2 2 4" xfId="226" xr:uid="{B7FF2C2D-815B-41A8-8B42-4DB583DB47A2}"/>
    <cellStyle name="20% - Accent2 2 2 4 2" xfId="227" xr:uid="{72874497-054F-425A-A284-CE8EC2407B0C}"/>
    <cellStyle name="20% - Accent2 2 2 4 2 2" xfId="4353" xr:uid="{D5CC06B6-B1AD-43D6-9B79-90531F3B38EC}"/>
    <cellStyle name="20% - Accent2 2 2 4 3" xfId="3129" xr:uid="{1E479978-983F-46A8-825A-E45A27E9B20D}"/>
    <cellStyle name="20% - Accent2 2 2 4_data" xfId="5925" xr:uid="{59381BD7-274A-405C-BE28-7C75EF81A1B1}"/>
    <cellStyle name="20% - Accent2 2 2 5" xfId="228" xr:uid="{DE5C6B29-CADF-438F-8CC9-8B7562C4A318}"/>
    <cellStyle name="20% - Accent2 2 2 5 2" xfId="4346" xr:uid="{657FB0AF-7290-4C39-A2E7-839D0E33E0E2}"/>
    <cellStyle name="20% - Accent2 2 2 6" xfId="3122" xr:uid="{81871E5E-95D7-40EA-9AA6-5789CEDB4161}"/>
    <cellStyle name="20% - Accent2 2 2_data" xfId="5932" xr:uid="{858AB1BE-B6C4-469D-AD3D-67FAAD939A7A}"/>
    <cellStyle name="20% - Accent2 2 3" xfId="229" xr:uid="{C4A59F9E-0792-4E0D-B6F1-0845055FEBF2}"/>
    <cellStyle name="20% - Accent2 2 3 2" xfId="230" xr:uid="{06BF72EF-210F-4B73-82F1-948B670BE259}"/>
    <cellStyle name="20% - Accent2 2 3 2 2" xfId="231" xr:uid="{4338F3BD-28B2-4B71-916D-F0C40DE12967}"/>
    <cellStyle name="20% - Accent2 2 3 2 2 2" xfId="232" xr:uid="{8FEFDB47-9B26-4E9F-9F6E-A7CD36081B31}"/>
    <cellStyle name="20% - Accent2 2 3 2 2 2 2" xfId="4356" xr:uid="{9863E349-52CC-4783-A758-0777A838FB72}"/>
    <cellStyle name="20% - Accent2 2 3 2 2 3" xfId="3132" xr:uid="{6C4A5ED9-0DFA-47F7-B2E2-FAC949EE7ADD}"/>
    <cellStyle name="20% - Accent2 2 3 2 2_data" xfId="5922" xr:uid="{13B6B94F-B760-4A27-8D8C-5100064DC2BC}"/>
    <cellStyle name="20% - Accent2 2 3 2 3" xfId="233" xr:uid="{FD614698-0956-40B1-8612-28596F69146F}"/>
    <cellStyle name="20% - Accent2 2 3 2 3 2" xfId="4355" xr:uid="{E9BF4846-29AD-425D-BCD7-9E2EC1DBD852}"/>
    <cellStyle name="20% - Accent2 2 3 2 4" xfId="3131" xr:uid="{82D94F1D-1C6A-40DA-9018-CA5C2A79BE05}"/>
    <cellStyle name="20% - Accent2 2 3 2_data" xfId="5923" xr:uid="{1478480C-957D-454C-BD64-B7B711E5AC79}"/>
    <cellStyle name="20% - Accent2 2 3 3" xfId="234" xr:uid="{95AE32F4-8DDA-4B1D-9212-7506CA167704}"/>
    <cellStyle name="20% - Accent2 2 3 3 2" xfId="235" xr:uid="{D056EEDB-4A74-44C7-9F7C-34B50A88D201}"/>
    <cellStyle name="20% - Accent2 2 3 3 2 2" xfId="4357" xr:uid="{DA3E14BD-DDD3-4601-8B30-C498896F8816}"/>
    <cellStyle name="20% - Accent2 2 3 3 3" xfId="3133" xr:uid="{1C9742CD-AD02-434B-9F56-7656F56DAD92}"/>
    <cellStyle name="20% - Accent2 2 3 3_data" xfId="5921" xr:uid="{B3265418-F383-420D-89D7-9E72D8A61F8F}"/>
    <cellStyle name="20% - Accent2 2 3 4" xfId="236" xr:uid="{C5618CE0-0044-4DFF-A606-C73091EAA14C}"/>
    <cellStyle name="20% - Accent2 2 3 4 2" xfId="4354" xr:uid="{2D040D89-3AFB-4AD4-9B85-53555D8F3068}"/>
    <cellStyle name="20% - Accent2 2 3 5" xfId="3130" xr:uid="{13B7105F-07E0-4CD5-8F7E-0DC0A36F74F0}"/>
    <cellStyle name="20% - Accent2 2 3_data" xfId="5924" xr:uid="{6C7D1C77-B4D8-4BFA-B397-7E7075DD3DFD}"/>
    <cellStyle name="20% - Accent2 2 4" xfId="237" xr:uid="{1FE60EE6-5D8A-4A62-A70A-37F0438FF558}"/>
    <cellStyle name="20% - Accent2 2 4 2" xfId="238" xr:uid="{CF397CDD-BD35-4355-9A10-E0DD91C6CE43}"/>
    <cellStyle name="20% - Accent2 2 4 2 2" xfId="239" xr:uid="{5FEF9E3B-2EC2-4D46-912A-E3682A070FBA}"/>
    <cellStyle name="20% - Accent2 2 4 2 2 2" xfId="240" xr:uid="{8A91595A-F89D-4846-BE96-EA1543586523}"/>
    <cellStyle name="20% - Accent2 2 4 2 2 2 2" xfId="4360" xr:uid="{62B0AFD4-FD6A-431E-B8F7-B76B1A8BDECA}"/>
    <cellStyle name="20% - Accent2 2 4 2 2 3" xfId="3136" xr:uid="{252ECAC1-74AD-4EB9-88AA-8635D56737CE}"/>
    <cellStyle name="20% - Accent2 2 4 2 2_data" xfId="5918" xr:uid="{19AEC984-CB50-4C7C-8EED-A6A0DE846106}"/>
    <cellStyle name="20% - Accent2 2 4 2 3" xfId="241" xr:uid="{F0CF5839-F2A5-4CAD-AA25-66E9FF2375F2}"/>
    <cellStyle name="20% - Accent2 2 4 2 3 2" xfId="4359" xr:uid="{39A917F0-2C09-41F4-9EAB-91F3DDC98874}"/>
    <cellStyle name="20% - Accent2 2 4 2 4" xfId="3135" xr:uid="{BB01720B-B069-4A01-8151-48EAEC0C2EE2}"/>
    <cellStyle name="20% - Accent2 2 4 2_data" xfId="5919" xr:uid="{4039513F-8C9B-4B56-955E-9208E29C379C}"/>
    <cellStyle name="20% - Accent2 2 4 3" xfId="242" xr:uid="{C213FAFE-5142-445B-BA47-88BF4FE7D849}"/>
    <cellStyle name="20% - Accent2 2 4 3 2" xfId="243" xr:uid="{8CE60A39-1648-4A83-86D3-73D098177FF7}"/>
    <cellStyle name="20% - Accent2 2 4 3 2 2" xfId="4361" xr:uid="{EF1B94B1-232B-4FC3-B8DE-427FAE6245C8}"/>
    <cellStyle name="20% - Accent2 2 4 3 3" xfId="3137" xr:uid="{4C93D751-D420-4BA4-A4DF-2879D52D9477}"/>
    <cellStyle name="20% - Accent2 2 4 3_data" xfId="5917" xr:uid="{1274ED1B-E1D5-4477-B325-4DCEE8D75801}"/>
    <cellStyle name="20% - Accent2 2 4 4" xfId="244" xr:uid="{2729359F-1896-49B9-9648-9DADE03C6FBE}"/>
    <cellStyle name="20% - Accent2 2 4 4 2" xfId="4358" xr:uid="{396D5BE7-2E92-468F-88FE-0C72F01E94D0}"/>
    <cellStyle name="20% - Accent2 2 4 5" xfId="3134" xr:uid="{1A380ECC-3659-4E87-95F4-E97BC409D73C}"/>
    <cellStyle name="20% - Accent2 2 4_data" xfId="5920" xr:uid="{201BB6B4-5BE1-4A6D-A12C-92AB67EE375B}"/>
    <cellStyle name="20% - Accent2 2 5" xfId="245" xr:uid="{50F9AD3F-06F7-499E-B5B2-DBE13CEA8349}"/>
    <cellStyle name="20% - Accent2 2 5 2" xfId="246" xr:uid="{033CC59D-B5E7-4060-8CA4-72033EBE92CF}"/>
    <cellStyle name="20% - Accent2 2 5 2 2" xfId="247" xr:uid="{32C85F15-E0DF-45E8-ADCD-36FE0D3A9C5D}"/>
    <cellStyle name="20% - Accent2 2 5 2 2 2" xfId="4363" xr:uid="{BF30206D-2DA2-4388-A3A5-250E749EFC95}"/>
    <cellStyle name="20% - Accent2 2 5 2 3" xfId="3139" xr:uid="{2EA3FB00-2D99-4257-9B6B-9ADAB1FA17F8}"/>
    <cellStyle name="20% - Accent2 2 5 2_data" xfId="5915" xr:uid="{6BC8949A-B6A6-4956-BB1B-573933EC5312}"/>
    <cellStyle name="20% - Accent2 2 5 3" xfId="248" xr:uid="{E265CEC2-4B4A-477D-8D52-B434223778EC}"/>
    <cellStyle name="20% - Accent2 2 5 3 2" xfId="4362" xr:uid="{838BBED7-8C6A-48F8-A8AD-03CB85E72BC8}"/>
    <cellStyle name="20% - Accent2 2 5 4" xfId="3138" xr:uid="{30D73DFC-B9F3-4844-A69B-E4BC2B281D12}"/>
    <cellStyle name="20% - Accent2 2 5_data" xfId="5916" xr:uid="{8C39AA9E-6AB5-4B95-BE7A-08127BCDBC39}"/>
    <cellStyle name="20% - Accent2 2 6" xfId="249" xr:uid="{0F43AF63-D2E8-4CA8-8F99-70A3DA69682F}"/>
    <cellStyle name="20% - Accent2 2 6 2" xfId="250" xr:uid="{398F51DF-FA74-4B59-8C4F-F922359FEF55}"/>
    <cellStyle name="20% - Accent2 2 6 2 2" xfId="251" xr:uid="{ABCBB72F-25DD-49AE-9AE7-E0FB308C6F3A}"/>
    <cellStyle name="20% - Accent2 2 6 2 2 2" xfId="4365" xr:uid="{633B15D2-EB75-48A5-A590-9701BD78F8A0}"/>
    <cellStyle name="20% - Accent2 2 6 2 3" xfId="3141" xr:uid="{CB6250FD-D03D-43EE-8B57-F8A36BB9121D}"/>
    <cellStyle name="20% - Accent2 2 6 2_data" xfId="6308" xr:uid="{BB97DE33-82E5-4272-9A66-DBAC5BCD3EF7}"/>
    <cellStyle name="20% - Accent2 2 6 3" xfId="252" xr:uid="{FC7E1420-D9A4-4053-B467-45057FB29DE6}"/>
    <cellStyle name="20% - Accent2 2 6 3 2" xfId="4364" xr:uid="{D4392F08-2659-4F0E-8FDE-DA780C609470}"/>
    <cellStyle name="20% - Accent2 2 6 4" xfId="3140" xr:uid="{4F29AA65-B9CA-4439-9E1D-3D528DD07E83}"/>
    <cellStyle name="20% - Accent2 2 6_data" xfId="5914" xr:uid="{311E9805-1BE0-40F5-BDB1-D4223B1B5D51}"/>
    <cellStyle name="20% - Accent2 2 7" xfId="253" xr:uid="{95D3EA1B-DB6B-4696-A849-D90133B1255C}"/>
    <cellStyle name="20% - Accent2 2 7 2" xfId="254" xr:uid="{3CAA5E54-40EE-4CE2-B7EF-7D968FDDE9C4}"/>
    <cellStyle name="20% - Accent2 2 7 2 2" xfId="4366" xr:uid="{DD413652-56CF-44B5-AF8E-1323CD5D6BF2}"/>
    <cellStyle name="20% - Accent2 2 7 3" xfId="3142" xr:uid="{CE4CB1FA-0556-401A-9167-1AD01A833B0B}"/>
    <cellStyle name="20% - Accent2 2 7_data" xfId="5912" xr:uid="{28B6B33C-F8C1-40B1-BCDB-C9E1D680049C}"/>
    <cellStyle name="20% - Accent2 2 8" xfId="255" xr:uid="{9C1FE5FA-0D31-4071-B7F0-8B51508BF58D}"/>
    <cellStyle name="20% - Accent2 2 8 2" xfId="3121" xr:uid="{75E63993-7029-4068-A6C0-3D62495BD449}"/>
    <cellStyle name="20% - Accent2 2 9" xfId="4113" xr:uid="{D1D61AAB-8A6C-407B-954D-0233BC69C383}"/>
    <cellStyle name="20% - Accent2 2_data" xfId="6257" xr:uid="{2B89EE0D-DA20-4F89-B762-355458C2FF30}"/>
    <cellStyle name="20% - Accent2 3" xfId="256" xr:uid="{2B4F5C0C-3F57-453F-A674-FB0421B9675D}"/>
    <cellStyle name="20% - Accent2 3 2" xfId="257" xr:uid="{ECD6549C-7E50-49CB-AD9D-FFEB232E4ED3}"/>
    <cellStyle name="20% - Accent2 3 2 2" xfId="258" xr:uid="{B2A61369-74DA-4CE1-B5DB-EECD4C83A57B}"/>
    <cellStyle name="20% - Accent2 3 2 2 2" xfId="259" xr:uid="{493DD514-1B9B-4D72-B9D6-ADCA971C838A}"/>
    <cellStyle name="20% - Accent2 3 2 2 2 2" xfId="260" xr:uid="{56E25F60-04B6-4270-8BD8-2915F6EB9138}"/>
    <cellStyle name="20% - Accent2 3 2 2 2 2 2" xfId="4369" xr:uid="{1D89F82C-BA4E-4C10-8D05-4468F81D8B8F}"/>
    <cellStyle name="20% - Accent2 3 2 2 2 3" xfId="3146" xr:uid="{41C3469F-0663-4C00-B139-10DAF06CECA4}"/>
    <cellStyle name="20% - Accent2 3 2 2 2_data" xfId="5906" xr:uid="{A371D503-550C-4D4B-8CCD-9FA39AD4C63A}"/>
    <cellStyle name="20% - Accent2 3 2 2 3" xfId="261" xr:uid="{77FF135E-18DA-47F3-A924-B2BD7E6575F4}"/>
    <cellStyle name="20% - Accent2 3 2 2 3 2" xfId="4368" xr:uid="{17A94C3A-9692-4D9E-B662-7564CD53D54D}"/>
    <cellStyle name="20% - Accent2 3 2 2 4" xfId="3145" xr:uid="{55451039-B785-4EC8-AE86-314C56480082}"/>
    <cellStyle name="20% - Accent2 3 2 2_data" xfId="5907" xr:uid="{E6193BAB-D725-4D22-923B-23E0FA44BBD5}"/>
    <cellStyle name="20% - Accent2 3 2 3" xfId="262" xr:uid="{52C6F2E7-8514-4A46-8C05-0D0F608B75F9}"/>
    <cellStyle name="20% - Accent2 3 2 3 2" xfId="263" xr:uid="{EF9D317D-4FBB-4269-BEBB-EC05B3B7827A}"/>
    <cellStyle name="20% - Accent2 3 2 3 2 2" xfId="4370" xr:uid="{FA129DDD-36D7-4D8B-B396-420189E437C8}"/>
    <cellStyle name="20% - Accent2 3 2 3 3" xfId="3147" xr:uid="{E0F3BB89-609A-4F8A-8424-B4A96FF3A4D0}"/>
    <cellStyle name="20% - Accent2 3 2 3_data" xfId="6294" xr:uid="{4B2C849A-3EF7-406B-B858-36C02E341A3F}"/>
    <cellStyle name="20% - Accent2 3 2 4" xfId="264" xr:uid="{103776B1-B345-43C4-BADC-031A8D546A78}"/>
    <cellStyle name="20% - Accent2 3 2 4 2" xfId="4367" xr:uid="{23B348EC-8C30-4306-B8EC-9C9779BDD4AE}"/>
    <cellStyle name="20% - Accent2 3 2 5" xfId="3144" xr:uid="{23C7C183-1536-4909-BF83-EE272585E05F}"/>
    <cellStyle name="20% - Accent2 3 2_data" xfId="5908" xr:uid="{91149CA0-15BC-4E53-AC69-32989002BC17}"/>
    <cellStyle name="20% - Accent2 3 3" xfId="265" xr:uid="{1491CE4D-5C03-4F94-AE3D-DBA968D0D958}"/>
    <cellStyle name="20% - Accent2 3 3 2" xfId="266" xr:uid="{C329CA93-655B-4FB1-96B3-6F5EB0163AE4}"/>
    <cellStyle name="20% - Accent2 3 3 2 2" xfId="267" xr:uid="{AB9B25EC-E42D-490A-8B41-1A066A52AD8B}"/>
    <cellStyle name="20% - Accent2 3 3 2 2 2" xfId="4372" xr:uid="{168B3019-789E-479E-9992-CF1A60A76F34}"/>
    <cellStyle name="20% - Accent2 3 3 2 3" xfId="3149" xr:uid="{DDE8B960-4C2F-4FF0-81DA-1611D4EEE55A}"/>
    <cellStyle name="20% - Accent2 3 3 2_data" xfId="5904" xr:uid="{4D98A397-33EE-4EEE-8672-A2637A0D709D}"/>
    <cellStyle name="20% - Accent2 3 3 3" xfId="268" xr:uid="{75844E2A-1C32-40A7-AE3E-FBE179B1C049}"/>
    <cellStyle name="20% - Accent2 3 3 3 2" xfId="4371" xr:uid="{AB12C450-43C3-48AC-9D06-1B065E55504B}"/>
    <cellStyle name="20% - Accent2 3 3 4" xfId="3148" xr:uid="{B3EC1684-E72D-4386-8868-83E691E23C88}"/>
    <cellStyle name="20% - Accent2 3 3_data" xfId="5905" xr:uid="{6FF59ADB-8E76-44BD-BEB2-03625AE2B0B0}"/>
    <cellStyle name="20% - Accent2 3 4" xfId="269" xr:uid="{DC7E5E7B-1789-4A23-960D-9A98ACD9779D}"/>
    <cellStyle name="20% - Accent2 3 4 2" xfId="270" xr:uid="{70773516-CA1A-4AC6-AB68-15C8FF070BD9}"/>
    <cellStyle name="20% - Accent2 3 4 2 2" xfId="4373" xr:uid="{182A6D09-069A-4CCF-BB1B-F946D694225C}"/>
    <cellStyle name="20% - Accent2 3 4 3" xfId="3150" xr:uid="{30083A1F-77F7-4881-8F30-0B6EA97C14B2}"/>
    <cellStyle name="20% - Accent2 3 4_data" xfId="5902" xr:uid="{100F97E2-45D6-4F02-B8DD-66E5B64F29FA}"/>
    <cellStyle name="20% - Accent2 3 5" xfId="271" xr:uid="{D41BCEA0-B972-4F9F-856B-34F12254F7B3}"/>
    <cellStyle name="20% - Accent2 3 5 2" xfId="3143" xr:uid="{1ED497F9-0E69-4EE8-A0F2-98884D68FB80}"/>
    <cellStyle name="20% - Accent2 3 6" xfId="4114" xr:uid="{DE610676-FB9B-43E0-8C67-56387E713D5F}"/>
    <cellStyle name="20% - Accent2 3 7" xfId="2257" xr:uid="{EC314FA5-80FF-450D-BC41-7F18C32E40C7}"/>
    <cellStyle name="20% - Accent2 3_data" xfId="6256" xr:uid="{7BFF0387-7005-4416-9BFA-8388D991EF26}"/>
    <cellStyle name="20% - Accent2 4" xfId="272" xr:uid="{F5C144FE-8564-4C21-B266-F87176E086EB}"/>
    <cellStyle name="20% - Accent2 4 2" xfId="273" xr:uid="{F08433D4-9513-4B8F-8C30-78801D2E981F}"/>
    <cellStyle name="20% - Accent2 4 2 2" xfId="274" xr:uid="{915F31B0-795B-4177-A414-0FC13E3C153B}"/>
    <cellStyle name="20% - Accent2 4 2 2 2" xfId="275" xr:uid="{6DB25C88-4A43-474C-BDDB-EFB91D2662B0}"/>
    <cellStyle name="20% - Accent2 4 2 2 2 2" xfId="4376" xr:uid="{32C00005-4249-4FF5-B9BC-8848258A60C9}"/>
    <cellStyle name="20% - Accent2 4 2 2 3" xfId="3153" xr:uid="{580DE5BC-949C-44B1-8511-E2323CC249B4}"/>
    <cellStyle name="20% - Accent2 4 2 2_data" xfId="5899" xr:uid="{B69803F9-404C-4BE7-84A1-A26BF00DAA8A}"/>
    <cellStyle name="20% - Accent2 4 2 3" xfId="276" xr:uid="{CDB59BFF-927D-48DC-A272-E52B7763F62F}"/>
    <cellStyle name="20% - Accent2 4 2 3 2" xfId="4375" xr:uid="{26BA6861-03B5-41CB-82EE-723432D38F45}"/>
    <cellStyle name="20% - Accent2 4 2 4" xfId="3152" xr:uid="{79DFFD24-F209-4E89-91D5-7A5824D8C0F1}"/>
    <cellStyle name="20% - Accent2 4 2_data" xfId="5900" xr:uid="{C089571F-5BBC-41A6-BC11-2BC3E53D29B0}"/>
    <cellStyle name="20% - Accent2 4 3" xfId="277" xr:uid="{64D18BD1-190F-4D3F-9F0E-F5C4930C8057}"/>
    <cellStyle name="20% - Accent2 4 3 2" xfId="278" xr:uid="{DCE5424A-3A86-43FD-9AB8-E3F8B4B15FEA}"/>
    <cellStyle name="20% - Accent2 4 3 2 2" xfId="4377" xr:uid="{2E8046D6-CBB2-47A7-A366-A2F8569899A1}"/>
    <cellStyle name="20% - Accent2 4 3 3" xfId="3154" xr:uid="{4DEA6DD2-3097-442E-B413-8B05BFFCEF7C}"/>
    <cellStyle name="20% - Accent2 4 3_data" xfId="5898" xr:uid="{0ED21EC7-3FAC-4167-8587-5C9F017E642A}"/>
    <cellStyle name="20% - Accent2 4 4" xfId="279" xr:uid="{464CE61B-6887-4D32-A4BB-88E3C9C4FAB4}"/>
    <cellStyle name="20% - Accent2 4 4 2" xfId="4374" xr:uid="{7143775C-1CA7-4B16-B6E9-88603BF19340}"/>
    <cellStyle name="20% - Accent2 4 5" xfId="3151" xr:uid="{775A0CA6-62EE-4617-BA3E-1A1B0BC1B454}"/>
    <cellStyle name="20% - Accent2 4_data" xfId="5901" xr:uid="{D4794AEB-10B6-49C4-9903-E6C16DF3BE6F}"/>
    <cellStyle name="20% - Accent2 5" xfId="280" xr:uid="{A291C65E-6519-40FC-9067-282789E375B1}"/>
    <cellStyle name="20% - Accent2 5 2" xfId="281" xr:uid="{7AB2D1D8-EFF0-4445-9778-7002D62EA444}"/>
    <cellStyle name="20% - Accent2 5 2 2" xfId="282" xr:uid="{2ED1457A-C0DD-4709-8E6F-29B391C8E4D6}"/>
    <cellStyle name="20% - Accent2 5 2 2 2" xfId="283" xr:uid="{70B98894-3ADF-4808-86E2-6D564AD2EDB8}"/>
    <cellStyle name="20% - Accent2 5 2 2 2 2" xfId="4380" xr:uid="{DF390A82-A54B-47CD-B222-4EA56C0F4BAE}"/>
    <cellStyle name="20% - Accent2 5 2 2 3" xfId="3157" xr:uid="{76146781-0612-4A2A-8CE9-76251317C434}"/>
    <cellStyle name="20% - Accent2 5 2 2_data" xfId="5895" xr:uid="{510A650D-EB09-4C11-B6F7-3C71A1B82E44}"/>
    <cellStyle name="20% - Accent2 5 2 3" xfId="284" xr:uid="{055D62FF-3606-4A6A-B308-41A1A3B9B950}"/>
    <cellStyle name="20% - Accent2 5 2 3 2" xfId="4379" xr:uid="{A04DB3B9-5569-4BCF-AB87-ECAC675B64DD}"/>
    <cellStyle name="20% - Accent2 5 2 4" xfId="3156" xr:uid="{389FA8F2-0C47-4B39-BF3B-EA348CB6EFA9}"/>
    <cellStyle name="20% - Accent2 5 2_data" xfId="5896" xr:uid="{77BE1A9E-4686-4C59-BAE9-A5BAC666FB1A}"/>
    <cellStyle name="20% - Accent2 5 3" xfId="285" xr:uid="{7D4E7CFD-BC5D-43BD-A4E3-FB3118B12FD5}"/>
    <cellStyle name="20% - Accent2 5 3 2" xfId="286" xr:uid="{A33225CB-B00E-44A5-92A9-7CB9501D2CC2}"/>
    <cellStyle name="20% - Accent2 5 3 2 2" xfId="4381" xr:uid="{39C682F0-5C96-4EC1-8800-07B221C87452}"/>
    <cellStyle name="20% - Accent2 5 3 3" xfId="3158" xr:uid="{F7316914-6526-4E1E-BD99-A8314E914BFA}"/>
    <cellStyle name="20% - Accent2 5 3_data" xfId="5894" xr:uid="{25717BFB-C454-4260-9A64-E74CB79C7613}"/>
    <cellStyle name="20% - Accent2 5 4" xfId="287" xr:uid="{31AB9E67-EFC6-49D2-9686-CFCCB0905BCE}"/>
    <cellStyle name="20% - Accent2 5 4 2" xfId="4378" xr:uid="{74B3C5C7-159B-45DD-9D66-B9C739CBC893}"/>
    <cellStyle name="20% - Accent2 5 5" xfId="3155" xr:uid="{D176CD47-7092-4DDF-9501-E49DF73A666F}"/>
    <cellStyle name="20% - Accent2 5_data" xfId="5897" xr:uid="{8C5ED27C-D3F4-442D-8FA3-97F1D7B3B754}"/>
    <cellStyle name="20% - Accent2 6" xfId="288" xr:uid="{22237C09-BE89-4E4F-8E35-32B2192A6E41}"/>
    <cellStyle name="20% - Accent2 6 2" xfId="289" xr:uid="{43D901A5-C3C5-47F2-80AB-DAAA3E3E7EA2}"/>
    <cellStyle name="20% - Accent2 6 2 2" xfId="290" xr:uid="{0844CF50-4948-45F7-8C3E-775E22EA63FA}"/>
    <cellStyle name="20% - Accent2 6 2 2 2" xfId="4383" xr:uid="{54E6247E-6314-4892-AC43-BDB382F60EAF}"/>
    <cellStyle name="20% - Accent2 6 2 3" xfId="3160" xr:uid="{5EE5F53F-22EC-4A74-8C90-2C929FBD491E}"/>
    <cellStyle name="20% - Accent2 6 2_data" xfId="5892" xr:uid="{86026143-AF67-46DA-88A5-A8FDAE139428}"/>
    <cellStyle name="20% - Accent2 6 3" xfId="291" xr:uid="{642616EA-0E8F-4FC4-A7F3-FD7FC58DB7B0}"/>
    <cellStyle name="20% - Accent2 6 3 2" xfId="4382" xr:uid="{60B0D5BE-EE1B-4BAD-BFF4-09C574347D47}"/>
    <cellStyle name="20% - Accent2 6 4" xfId="3159" xr:uid="{7F56FE5E-2A38-4014-A0D5-3C1537F646E7}"/>
    <cellStyle name="20% - Accent2 6_data" xfId="5893" xr:uid="{D989C97B-E77A-408F-BEF8-20613CA5A629}"/>
    <cellStyle name="20% - Accent2 7" xfId="292" xr:uid="{E967E575-DDD1-416D-B2C6-DD2EE53D1FD7}"/>
    <cellStyle name="20% - Accent2 7 2" xfId="293" xr:uid="{A2970169-0F62-4ACA-AF43-831E258D563F}"/>
    <cellStyle name="20% - Accent2 7 2 2" xfId="294" xr:uid="{D371A10B-A97A-462C-BF1F-8E79ACF65D29}"/>
    <cellStyle name="20% - Accent2 7 2 2 2" xfId="4385" xr:uid="{FC79364A-E233-4781-A987-2AB499F38C28}"/>
    <cellStyle name="20% - Accent2 7 2 3" xfId="3162" xr:uid="{F44A1F50-2D5F-44AE-80F4-4FD0296A2339}"/>
    <cellStyle name="20% - Accent2 7 2_data" xfId="5890" xr:uid="{A9294051-2284-4876-9301-1521FAA7D37E}"/>
    <cellStyle name="20% - Accent2 7 3" xfId="295" xr:uid="{C0EB048E-51A5-4908-B174-48A26BBA6675}"/>
    <cellStyle name="20% - Accent2 7 3 2" xfId="4384" xr:uid="{EEB4E0F0-CC55-4464-9A72-07BDFB3F9F60}"/>
    <cellStyle name="20% - Accent2 7 4" xfId="3161" xr:uid="{4EAFFAE0-477C-493D-B2C4-786C21EFD05D}"/>
    <cellStyle name="20% - Accent2 7_data" xfId="5891" xr:uid="{00BCAFE2-3C1B-40BA-8C46-CAAE3AAD2ABD}"/>
    <cellStyle name="20% - Accent3 2" xfId="296" xr:uid="{C1D89D31-A64A-4931-9BF2-099D9535940F}"/>
    <cellStyle name="20% - Accent3 2 10" xfId="2258" xr:uid="{EA46C7AA-2211-4B96-A367-87D0F0866A93}"/>
    <cellStyle name="20% - Accent3 2 2" xfId="297" xr:uid="{B37DE2E0-00E8-44EC-BE62-738BBE4B468E}"/>
    <cellStyle name="20% - Accent3 2 2 2" xfId="298" xr:uid="{B90EDA07-EDD1-4759-B520-E651BCA9A671}"/>
    <cellStyle name="20% - Accent3 2 2 2 2" xfId="299" xr:uid="{3173C3E0-C503-4067-A33C-5042884D9941}"/>
    <cellStyle name="20% - Accent3 2 2 2 2 2" xfId="300" xr:uid="{3D19705E-3A85-4876-8E55-9BE7D148D18D}"/>
    <cellStyle name="20% - Accent3 2 2 2 2 2 2" xfId="301" xr:uid="{284B088D-7E13-40F8-A675-E0614D39ABAC}"/>
    <cellStyle name="20% - Accent3 2 2 2 2 2 2 2" xfId="4389" xr:uid="{89B2C365-9FA5-46BD-BB2E-51B4F4962235}"/>
    <cellStyle name="20% - Accent3 2 2 2 2 2 3" xfId="3167" xr:uid="{B1B50DAD-A423-4B02-8AC9-323C9F1AF980}"/>
    <cellStyle name="20% - Accent3 2 2 2 2 2_data" xfId="5887" xr:uid="{9E0FEE3E-551F-4CAA-8A6F-5168DCA7AF74}"/>
    <cellStyle name="20% - Accent3 2 2 2 2 3" xfId="302" xr:uid="{29F92E0F-E7DA-478A-86F5-A50CC72AD2B7}"/>
    <cellStyle name="20% - Accent3 2 2 2 2 3 2" xfId="4388" xr:uid="{57439203-DD1F-4E01-BF68-66246D12339E}"/>
    <cellStyle name="20% - Accent3 2 2 2 2 4" xfId="3166" xr:uid="{B9EEB604-75DD-4CF9-8707-0559E42C8117}"/>
    <cellStyle name="20% - Accent3 2 2 2 2_data" xfId="5888" xr:uid="{BBF79C06-0AA8-4DA4-B262-0E21875B543C}"/>
    <cellStyle name="20% - Accent3 2 2 2 3" xfId="303" xr:uid="{B7125913-5576-41E4-AC0B-86ABB0911581}"/>
    <cellStyle name="20% - Accent3 2 2 2 3 2" xfId="304" xr:uid="{AA6FCB07-397F-4104-A8A3-E70DFC6FCEA9}"/>
    <cellStyle name="20% - Accent3 2 2 2 3 2 2" xfId="4390" xr:uid="{69B773BC-22B1-4049-8A17-66E658B52477}"/>
    <cellStyle name="20% - Accent3 2 2 2 3 3" xfId="3168" xr:uid="{64486328-106D-4CA1-8683-0A744D55A6FC}"/>
    <cellStyle name="20% - Accent3 2 2 2 3_data" xfId="5886" xr:uid="{7F4ADAC8-5BEF-4C6E-9505-9720A7E2F9A6}"/>
    <cellStyle name="20% - Accent3 2 2 2 4" xfId="305" xr:uid="{28B87472-A086-4645-AFCD-8CE4546EBF30}"/>
    <cellStyle name="20% - Accent3 2 2 2 4 2" xfId="4387" xr:uid="{B59090D3-2087-4317-A51A-E07368C5EF63}"/>
    <cellStyle name="20% - Accent3 2 2 2 5" xfId="3165" xr:uid="{C6B6702B-16EC-40E4-89BB-F9BBE7392C93}"/>
    <cellStyle name="20% - Accent3 2 2 2_data" xfId="6282" xr:uid="{BDCAF45F-AD2A-494B-84AF-70FAE32764F3}"/>
    <cellStyle name="20% - Accent3 2 2 3" xfId="306" xr:uid="{10A9E037-A1B2-408E-AFEA-D065DC60D38C}"/>
    <cellStyle name="20% - Accent3 2 2 3 2" xfId="307" xr:uid="{0F0EB2F4-F9C3-42F6-8151-9D1F230EE4B5}"/>
    <cellStyle name="20% - Accent3 2 2 3 2 2" xfId="308" xr:uid="{BD8B7CEE-B0D2-441C-B9FA-141E2FA92367}"/>
    <cellStyle name="20% - Accent3 2 2 3 2 2 2" xfId="4392" xr:uid="{6B339B76-3FF1-4BFC-9A88-765CF3DA68E4}"/>
    <cellStyle name="20% - Accent3 2 2 3 2 3" xfId="3170" xr:uid="{348FF5F4-6A7F-4165-9D95-EFE6627F9D16}"/>
    <cellStyle name="20% - Accent3 2 2 3 2_data" xfId="6276" xr:uid="{0A7E7E84-8500-429D-8D9F-42C8AC7DA449}"/>
    <cellStyle name="20% - Accent3 2 2 3 3" xfId="309" xr:uid="{D9230DFF-185C-45BB-84D4-E51E491E0FE4}"/>
    <cellStyle name="20% - Accent3 2 2 3 3 2" xfId="4391" xr:uid="{632D6560-7E5D-474E-B7EA-5B5C26AF41A0}"/>
    <cellStyle name="20% - Accent3 2 2 3 4" xfId="3169" xr:uid="{1A49F35D-7B62-48CE-B389-DFBC3B4235A3}"/>
    <cellStyle name="20% - Accent3 2 2 3_data" xfId="5885" xr:uid="{C5A06AFD-E44E-43CD-93C9-30FFE689B3EC}"/>
    <cellStyle name="20% - Accent3 2 2 4" xfId="310" xr:uid="{DD2ECE43-93A4-4ADA-A8B0-DA2E2E088019}"/>
    <cellStyle name="20% - Accent3 2 2 4 2" xfId="311" xr:uid="{02FDB60E-1BF8-4335-AB24-96F5B8C3AB12}"/>
    <cellStyle name="20% - Accent3 2 2 4 2 2" xfId="4393" xr:uid="{189A7385-6068-4481-AFE1-8503C2717798}"/>
    <cellStyle name="20% - Accent3 2 2 4 3" xfId="3171" xr:uid="{FC4F1537-9BC0-4A04-BBBD-00A29F53CB7E}"/>
    <cellStyle name="20% - Accent3 2 2 4_data" xfId="5884" xr:uid="{0A1FE7B9-0318-4DC8-9196-259396E1A8B7}"/>
    <cellStyle name="20% - Accent3 2 2 5" xfId="312" xr:uid="{75AAA825-CFED-4143-A40D-C5AA9757EB7B}"/>
    <cellStyle name="20% - Accent3 2 2 5 2" xfId="4386" xr:uid="{277A15F5-3D75-43D0-A7F2-F9522906CD52}"/>
    <cellStyle name="20% - Accent3 2 2 6" xfId="3164" xr:uid="{9061D0AA-5BD9-4C30-A381-3A58CF74607F}"/>
    <cellStyle name="20% - Accent3 2 2_data" xfId="5889" xr:uid="{2CB31E2B-D96C-44D1-9E0D-18E469A3B27E}"/>
    <cellStyle name="20% - Accent3 2 3" xfId="313" xr:uid="{31E7EAB0-31C4-442F-A3DB-CFF34F902C6A}"/>
    <cellStyle name="20% - Accent3 2 3 2" xfId="314" xr:uid="{28872C5F-076D-4A0B-B633-0BAB64E4BB67}"/>
    <cellStyle name="20% - Accent3 2 3 2 2" xfId="315" xr:uid="{5AA835E5-7696-4BC1-8A5C-18C7F5160664}"/>
    <cellStyle name="20% - Accent3 2 3 2 2 2" xfId="316" xr:uid="{66560D60-78B4-4254-AEDC-01C815CA7022}"/>
    <cellStyle name="20% - Accent3 2 3 2 2 2 2" xfId="4396" xr:uid="{A7685226-F244-4E3B-98E2-40809CF142ED}"/>
    <cellStyle name="20% - Accent3 2 3 2 2 3" xfId="3174" xr:uid="{84EAB902-9631-4C4F-AF10-10FC39A60632}"/>
    <cellStyle name="20% - Accent3 2 3 2 2_data" xfId="5881" xr:uid="{082A6592-DA42-4D46-9566-539284361B0B}"/>
    <cellStyle name="20% - Accent3 2 3 2 3" xfId="317" xr:uid="{FD3207C3-A2A3-4D98-A27C-858C0F6DB5A2}"/>
    <cellStyle name="20% - Accent3 2 3 2 3 2" xfId="4395" xr:uid="{394B83DA-109E-46CC-85ED-E7EA7406D209}"/>
    <cellStyle name="20% - Accent3 2 3 2 4" xfId="3173" xr:uid="{4E2D0FEA-42AB-4AD3-A780-0F456987D40C}"/>
    <cellStyle name="20% - Accent3 2 3 2_data" xfId="5882" xr:uid="{E3B48117-944D-4019-8315-FDA2F57B69A1}"/>
    <cellStyle name="20% - Accent3 2 3 3" xfId="318" xr:uid="{B4590507-E60C-41FD-B818-3574350D107D}"/>
    <cellStyle name="20% - Accent3 2 3 3 2" xfId="319" xr:uid="{A11D7431-A27A-4DC0-939C-2CAFF3E90DAF}"/>
    <cellStyle name="20% - Accent3 2 3 3 2 2" xfId="4397" xr:uid="{10526AFD-A2C6-4FB3-A716-74C28F597098}"/>
    <cellStyle name="20% - Accent3 2 3 3 3" xfId="3175" xr:uid="{17688C65-E6AA-4EDE-990D-1C514A8ED36C}"/>
    <cellStyle name="20% - Accent3 2 3 3_data" xfId="5880" xr:uid="{A91384AA-E331-4D61-8DC8-419E69A82CE4}"/>
    <cellStyle name="20% - Accent3 2 3 4" xfId="320" xr:uid="{37F4D594-FE26-45A0-82D8-B9478BF2EBFA}"/>
    <cellStyle name="20% - Accent3 2 3 4 2" xfId="4394" xr:uid="{6AFD68FA-2B88-4830-8B72-ADAE8A1EDCEF}"/>
    <cellStyle name="20% - Accent3 2 3 5" xfId="3172" xr:uid="{8DE3F315-5F92-40FF-9328-583AC8CB3952}"/>
    <cellStyle name="20% - Accent3 2 3_data" xfId="5883" xr:uid="{29704DA9-EE74-4C99-94C6-8A316DAC8ADA}"/>
    <cellStyle name="20% - Accent3 2 4" xfId="321" xr:uid="{68D67F37-D8D3-4816-BEFE-E1E35BB21A39}"/>
    <cellStyle name="20% - Accent3 2 4 2" xfId="322" xr:uid="{2EF58371-47CA-4923-A7AF-FE30CC545301}"/>
    <cellStyle name="20% - Accent3 2 4 2 2" xfId="323" xr:uid="{8B678F5B-8140-4714-B48D-5E2CEC41B3E8}"/>
    <cellStyle name="20% - Accent3 2 4 2 2 2" xfId="324" xr:uid="{DA5BC842-4F71-4712-A957-8E503DF6FE34}"/>
    <cellStyle name="20% - Accent3 2 4 2 2 2 2" xfId="4400" xr:uid="{3377B27B-5879-4DC4-8521-D8310890977D}"/>
    <cellStyle name="20% - Accent3 2 4 2 2 3" xfId="3178" xr:uid="{7BF2DE93-67D0-4A07-9109-615C98E4BC27}"/>
    <cellStyle name="20% - Accent3 2 4 2 2_data" xfId="5877" xr:uid="{9300F85E-915A-4059-BB0C-88B6B7C54DF3}"/>
    <cellStyle name="20% - Accent3 2 4 2 3" xfId="325" xr:uid="{03F051DA-315D-4AEC-BDC6-7A45A0CACB99}"/>
    <cellStyle name="20% - Accent3 2 4 2 3 2" xfId="4399" xr:uid="{63BBE8B4-126D-48EA-9FBD-BF67DC8A2D5D}"/>
    <cellStyle name="20% - Accent3 2 4 2 4" xfId="3177" xr:uid="{3B5DE77F-6ACC-45F7-84D4-B71CFFC1D469}"/>
    <cellStyle name="20% - Accent3 2 4 2_data" xfId="5878" xr:uid="{D05A2C22-4CC3-4833-AA6A-852D07DB732B}"/>
    <cellStyle name="20% - Accent3 2 4 3" xfId="326" xr:uid="{826CE6AF-95AD-4615-85DB-C319CD372777}"/>
    <cellStyle name="20% - Accent3 2 4 3 2" xfId="327" xr:uid="{63C2515E-4A87-4FB8-B229-F4C2BBEB474F}"/>
    <cellStyle name="20% - Accent3 2 4 3 2 2" xfId="4401" xr:uid="{4D93B1B1-0738-4061-9473-691A18F501BA}"/>
    <cellStyle name="20% - Accent3 2 4 3 3" xfId="3179" xr:uid="{19A427AC-57AA-4E42-BD22-2975A1DA679B}"/>
    <cellStyle name="20% - Accent3 2 4 3_data" xfId="5876" xr:uid="{13E7BCC9-D3B0-46FF-9D79-049F008A9A9B}"/>
    <cellStyle name="20% - Accent3 2 4 4" xfId="328" xr:uid="{4A90142A-28E8-4818-A31A-B932D0646B0C}"/>
    <cellStyle name="20% - Accent3 2 4 4 2" xfId="4398" xr:uid="{CB130487-8428-4BFA-A300-7CB77A593F5B}"/>
    <cellStyle name="20% - Accent3 2 4 5" xfId="3176" xr:uid="{2394884B-CF6C-4A2F-B4B1-1F3E4797A801}"/>
    <cellStyle name="20% - Accent3 2 4_data" xfId="5879" xr:uid="{07C2CC25-0D10-4439-9360-DB7288A2E380}"/>
    <cellStyle name="20% - Accent3 2 5" xfId="329" xr:uid="{4099871A-0779-4E7E-83E9-B7F9ED2E58CA}"/>
    <cellStyle name="20% - Accent3 2 5 2" xfId="330" xr:uid="{B3BC5D0B-BC38-448D-9423-F584A89AEC4B}"/>
    <cellStyle name="20% - Accent3 2 5 2 2" xfId="331" xr:uid="{5F5EDFD6-B268-4325-B57F-9F110AC86C87}"/>
    <cellStyle name="20% - Accent3 2 5 2 2 2" xfId="4403" xr:uid="{E3D4769F-410A-4C91-9990-5220F12430DD}"/>
    <cellStyle name="20% - Accent3 2 5 2 3" xfId="3181" xr:uid="{98BC27C9-F0AF-4B7F-8D21-37CDA33BD977}"/>
    <cellStyle name="20% - Accent3 2 5 2_data" xfId="5874" xr:uid="{E399CD45-85E6-4A58-BF28-845749807E56}"/>
    <cellStyle name="20% - Accent3 2 5 3" xfId="332" xr:uid="{F621861E-18AA-4302-AE2A-70F6BEDFDA89}"/>
    <cellStyle name="20% - Accent3 2 5 3 2" xfId="4402" xr:uid="{CB8816F7-FA3D-4B68-8337-4AA067106CFB}"/>
    <cellStyle name="20% - Accent3 2 5 4" xfId="3180" xr:uid="{05BFBD32-2515-4CC4-8FED-43794EDB65FD}"/>
    <cellStyle name="20% - Accent3 2 5_data" xfId="5875" xr:uid="{821ADBD3-58CF-4E2E-A519-CBF4840204B7}"/>
    <cellStyle name="20% - Accent3 2 6" xfId="333" xr:uid="{3DFCD6B4-4223-4D84-BE4D-F61DF549F95B}"/>
    <cellStyle name="20% - Accent3 2 6 2" xfId="334" xr:uid="{243FC673-335E-49CE-B62B-9EB7812BE798}"/>
    <cellStyle name="20% - Accent3 2 6 2 2" xfId="335" xr:uid="{D165E840-C8CB-4E13-9A04-81740CBA0E3D}"/>
    <cellStyle name="20% - Accent3 2 6 2 2 2" xfId="4405" xr:uid="{1F4283B6-744A-4540-8301-DDBFE7A8D51A}"/>
    <cellStyle name="20% - Accent3 2 6 2 3" xfId="3183" xr:uid="{C917D231-F29D-4405-A27F-CCD309456FF1}"/>
    <cellStyle name="20% - Accent3 2 6 2_data" xfId="5872" xr:uid="{DB03029B-B2F5-4277-BDE7-E47106EA7F19}"/>
    <cellStyle name="20% - Accent3 2 6 3" xfId="336" xr:uid="{FC252E82-A7A7-415A-B0B3-D6DB4E3C3600}"/>
    <cellStyle name="20% - Accent3 2 6 3 2" xfId="4404" xr:uid="{CB417F2A-7C0F-4503-8309-29E169D5B7CC}"/>
    <cellStyle name="20% - Accent3 2 6 4" xfId="3182" xr:uid="{E0049FC2-4A4E-4474-B527-5E775415A01B}"/>
    <cellStyle name="20% - Accent3 2 6_data" xfId="5873" xr:uid="{41657C80-5CB5-48F0-B737-1296B577E862}"/>
    <cellStyle name="20% - Accent3 2 7" xfId="337" xr:uid="{DF7D5641-1181-4297-B5BC-0093C49A119F}"/>
    <cellStyle name="20% - Accent3 2 7 2" xfId="338" xr:uid="{A3078826-1768-4EA4-AED9-160889EC88BA}"/>
    <cellStyle name="20% - Accent3 2 7 2 2" xfId="4406" xr:uid="{6B2536F9-F787-4D36-882D-8D1A1E014A3F}"/>
    <cellStyle name="20% - Accent3 2 7 3" xfId="3184" xr:uid="{017E236C-C99B-4079-8781-9B6BCE075209}"/>
    <cellStyle name="20% - Accent3 2 7_data" xfId="5871" xr:uid="{CCC5BA44-EC62-48F9-A356-A931E094EF83}"/>
    <cellStyle name="20% - Accent3 2 8" xfId="339" xr:uid="{CFF1008D-A5AC-4A00-8340-6173EAED2EBB}"/>
    <cellStyle name="20% - Accent3 2 8 2" xfId="3163" xr:uid="{BDDEEFFD-E215-4734-B43E-1A2EBEC514FE}"/>
    <cellStyle name="20% - Accent3 2 9" xfId="4115" xr:uid="{652AE605-6B37-425D-BF88-8727655F7911}"/>
    <cellStyle name="20% - Accent3 2_data" xfId="6255" xr:uid="{3EB48829-BFDF-464D-9FD2-04723D595207}"/>
    <cellStyle name="20% - Accent3 3" xfId="340" xr:uid="{2076BE7B-A8FA-4117-8FDF-50CDC2A20CAA}"/>
    <cellStyle name="20% - Accent3 3 2" xfId="341" xr:uid="{75EB9AF4-E800-4037-9589-1F591BEB46FA}"/>
    <cellStyle name="20% - Accent3 3 2 2" xfId="342" xr:uid="{577E406B-3D7F-4E5F-B1F2-8D26925BAD53}"/>
    <cellStyle name="20% - Accent3 3 2 2 2" xfId="343" xr:uid="{B211AD83-0110-40D4-A224-5B019C1A1C3A}"/>
    <cellStyle name="20% - Accent3 3 2 2 2 2" xfId="344" xr:uid="{DB9B2901-EC35-4EDD-A7D8-0CFBBE4198E9}"/>
    <cellStyle name="20% - Accent3 3 2 2 2 2 2" xfId="4409" xr:uid="{9256F09C-47B7-4F1F-94CB-7A306C9B685E}"/>
    <cellStyle name="20% - Accent3 3 2 2 2 3" xfId="3188" xr:uid="{27EAE0ED-762A-4243-842B-9CEF88E97A38}"/>
    <cellStyle name="20% - Accent3 3 2 2 2_data" xfId="5868" xr:uid="{BCD58505-0966-441E-8D74-DA39106560B0}"/>
    <cellStyle name="20% - Accent3 3 2 2 3" xfId="345" xr:uid="{4F19CEF6-CE43-4281-9E9F-66E0FB5CB4DD}"/>
    <cellStyle name="20% - Accent3 3 2 2 3 2" xfId="4408" xr:uid="{4F9AC284-8BFD-472E-8AE3-3458DF7B5250}"/>
    <cellStyle name="20% - Accent3 3 2 2 4" xfId="3187" xr:uid="{82D129B8-6B1E-472A-9AD8-03E93045E072}"/>
    <cellStyle name="20% - Accent3 3 2 2_data" xfId="5869" xr:uid="{6B363FD5-625E-4992-B380-C14268ABE05B}"/>
    <cellStyle name="20% - Accent3 3 2 3" xfId="346" xr:uid="{153224D8-4C0E-4CD5-96EF-05BD44E1B201}"/>
    <cellStyle name="20% - Accent3 3 2 3 2" xfId="347" xr:uid="{3615F5D1-81C1-4AF1-B4A4-04FEE3D7F1B0}"/>
    <cellStyle name="20% - Accent3 3 2 3 2 2" xfId="4410" xr:uid="{4C2730D5-164F-4F4E-834F-0DDDBA9F1BE1}"/>
    <cellStyle name="20% - Accent3 3 2 3 3" xfId="3189" xr:uid="{3A183E17-B339-441D-BDD5-130D0A51BCE2}"/>
    <cellStyle name="20% - Accent3 3 2 3_data" xfId="5867" xr:uid="{68F3FFDB-CEB9-4033-8FA5-3579DB972E5A}"/>
    <cellStyle name="20% - Accent3 3 2 4" xfId="348" xr:uid="{FCDDD1F4-33A2-4785-BD18-A8F903F67E2A}"/>
    <cellStyle name="20% - Accent3 3 2 4 2" xfId="4407" xr:uid="{133FA9E9-8A33-4BC3-90BC-2FEB8F2217B2}"/>
    <cellStyle name="20% - Accent3 3 2 5" xfId="3186" xr:uid="{67CB5135-1365-41CF-80C4-68F274CA609B}"/>
    <cellStyle name="20% - Accent3 3 2_data" xfId="5870" xr:uid="{6003F82A-33ED-44AB-AC3B-D5A24022A1A0}"/>
    <cellStyle name="20% - Accent3 3 3" xfId="349" xr:uid="{B9CD084E-C0ED-4B83-A0CE-52ABE7B0A06E}"/>
    <cellStyle name="20% - Accent3 3 3 2" xfId="350" xr:uid="{038D385C-4F44-4FEF-BDF9-831303BAAC81}"/>
    <cellStyle name="20% - Accent3 3 3 2 2" xfId="351" xr:uid="{B8809BD4-1AC6-4314-A511-30B3258A5922}"/>
    <cellStyle name="20% - Accent3 3 3 2 2 2" xfId="4412" xr:uid="{C864B61B-3BD0-4B0F-B9BF-F2AB3558C4C4}"/>
    <cellStyle name="20% - Accent3 3 3 2 3" xfId="3191" xr:uid="{AD1FAD8A-66FC-4B16-A349-7C4809E2D901}"/>
    <cellStyle name="20% - Accent3 3 3 2_data" xfId="5865" xr:uid="{C6B43AAF-7E17-4EF0-B8D5-57D5104FFA17}"/>
    <cellStyle name="20% - Accent3 3 3 3" xfId="352" xr:uid="{7F6A6447-8F0C-40FD-AC62-D271C8BA7BA5}"/>
    <cellStyle name="20% - Accent3 3 3 3 2" xfId="4411" xr:uid="{673F5CDD-9375-4911-8D9C-0EE50207C2E3}"/>
    <cellStyle name="20% - Accent3 3 3 4" xfId="3190" xr:uid="{B093B6C8-3639-49F1-850A-B27632DC41DC}"/>
    <cellStyle name="20% - Accent3 3 3_data" xfId="5866" xr:uid="{57714392-5C89-4951-A5D3-AFDAC47DDE49}"/>
    <cellStyle name="20% - Accent3 3 4" xfId="353" xr:uid="{A5D50AF0-3C74-4E64-85A8-EED6DB808E5A}"/>
    <cellStyle name="20% - Accent3 3 4 2" xfId="354" xr:uid="{23CC8C97-794A-49F4-8081-131FA4A609E4}"/>
    <cellStyle name="20% - Accent3 3 4 2 2" xfId="4413" xr:uid="{5C9F2978-CEDE-4B6B-8714-947756059A6A}"/>
    <cellStyle name="20% - Accent3 3 4 3" xfId="3192" xr:uid="{595F5F36-CFFF-4209-A872-41388BECF750}"/>
    <cellStyle name="20% - Accent3 3 4_data" xfId="5864" xr:uid="{820B8A10-0F8C-4E12-BCA2-E5FBC32C3B37}"/>
    <cellStyle name="20% - Accent3 3 5" xfId="355" xr:uid="{82E0E6C9-296F-46C7-A543-31249B59433F}"/>
    <cellStyle name="20% - Accent3 3 5 2" xfId="3185" xr:uid="{B9214A0C-2457-41AE-89E6-B51A13D11925}"/>
    <cellStyle name="20% - Accent3 3 6" xfId="4116" xr:uid="{5489DE9C-AF55-47E3-8708-213B815D3E1B}"/>
    <cellStyle name="20% - Accent3 3 7" xfId="2259" xr:uid="{BABAC5A5-C4AC-41D3-8045-AEAD16E59C37}"/>
    <cellStyle name="20% - Accent3 3_data" xfId="6254" xr:uid="{CAE2B5A5-37BE-4586-9A9F-69A0AABB3A25}"/>
    <cellStyle name="20% - Accent3 4" xfId="356" xr:uid="{CCEC22A4-5002-47C2-839D-2C072E98BC71}"/>
    <cellStyle name="20% - Accent3 4 2" xfId="357" xr:uid="{8D4D40CC-AADF-452C-A043-F90183C356B7}"/>
    <cellStyle name="20% - Accent3 4 2 2" xfId="358" xr:uid="{9293A3E8-B984-4F70-9604-93E395294377}"/>
    <cellStyle name="20% - Accent3 4 2 2 2" xfId="359" xr:uid="{D7E98767-3ACB-4F97-9A9B-20385F5EF3E6}"/>
    <cellStyle name="20% - Accent3 4 2 2 2 2" xfId="4416" xr:uid="{E7CB1ADC-AAE0-4586-BE22-DA7CA39651DE}"/>
    <cellStyle name="20% - Accent3 4 2 2 3" xfId="3195" xr:uid="{7EA510BC-23D0-45AC-916B-849A2DB2F1B7}"/>
    <cellStyle name="20% - Accent3 4 2 2_data" xfId="5861" xr:uid="{D212526B-8809-455D-A102-2378FD93D0B1}"/>
    <cellStyle name="20% - Accent3 4 2 3" xfId="360" xr:uid="{D75CEB85-E6DB-4552-88F9-8DFE21CEF72A}"/>
    <cellStyle name="20% - Accent3 4 2 3 2" xfId="4415" xr:uid="{365A29B4-3D62-4000-B611-22FDE59EBB6F}"/>
    <cellStyle name="20% - Accent3 4 2 4" xfId="3194" xr:uid="{5F31EC10-DF55-4EB8-AB52-0F724D09F856}"/>
    <cellStyle name="20% - Accent3 4 2_data" xfId="5862" xr:uid="{6FD99993-B151-4AB7-9000-6D39EC5BCF23}"/>
    <cellStyle name="20% - Accent3 4 3" xfId="361" xr:uid="{5C026BCF-5367-44D4-8FC1-75F6D18E8A62}"/>
    <cellStyle name="20% - Accent3 4 3 2" xfId="362" xr:uid="{4E08F850-4905-4410-9545-F423BC793003}"/>
    <cellStyle name="20% - Accent3 4 3 2 2" xfId="4417" xr:uid="{F2E9E6E9-EEF8-4C65-A3C2-D311134527C3}"/>
    <cellStyle name="20% - Accent3 4 3 3" xfId="3196" xr:uid="{7F446B8D-520B-4AD6-B188-1F75AF887452}"/>
    <cellStyle name="20% - Accent3 4 3_data" xfId="5860" xr:uid="{0D9F7412-1DE9-44F7-B7E5-E86B7867F856}"/>
    <cellStyle name="20% - Accent3 4 4" xfId="363" xr:uid="{2AE43E4D-6FA0-4620-AF2F-0C1E63821BEA}"/>
    <cellStyle name="20% - Accent3 4 4 2" xfId="4414" xr:uid="{1EB79D33-CE40-49CE-8D13-EF5DFD91F4EF}"/>
    <cellStyle name="20% - Accent3 4 5" xfId="3193" xr:uid="{1D4D7ECF-6EB1-4371-9445-99CB89DBD2AC}"/>
    <cellStyle name="20% - Accent3 4_data" xfId="5863" xr:uid="{6CCA933E-F283-4080-A565-925CB02DB3A1}"/>
    <cellStyle name="20% - Accent3 5" xfId="364" xr:uid="{6246CC6D-26A4-44AF-9E14-AB589F7BD0DD}"/>
    <cellStyle name="20% - Accent3 5 2" xfId="365" xr:uid="{9574B6C7-B271-4D09-83AB-87970D991C1E}"/>
    <cellStyle name="20% - Accent3 5 2 2" xfId="366" xr:uid="{E12CB4DF-BC96-42E5-A058-5AD6821C5471}"/>
    <cellStyle name="20% - Accent3 5 2 2 2" xfId="367" xr:uid="{878DA5E2-124F-46EF-B4EC-938FC2B84419}"/>
    <cellStyle name="20% - Accent3 5 2 2 2 2" xfId="4420" xr:uid="{4A97FB27-9A64-4C6F-A8A4-05F1FA6FDB4C}"/>
    <cellStyle name="20% - Accent3 5 2 2 3" xfId="3199" xr:uid="{85961E47-F0AD-4200-B33B-E0BBFECDE33A}"/>
    <cellStyle name="20% - Accent3 5 2 2_data" xfId="5857" xr:uid="{89021BB2-269B-4DF4-B355-35C4F029ECF6}"/>
    <cellStyle name="20% - Accent3 5 2 3" xfId="368" xr:uid="{11F4DA53-DEB4-4D3D-91F8-6034219B830E}"/>
    <cellStyle name="20% - Accent3 5 2 3 2" xfId="4419" xr:uid="{DED40032-920E-43A6-BC26-CD5A2425BA6D}"/>
    <cellStyle name="20% - Accent3 5 2 4" xfId="3198" xr:uid="{9594047F-6C21-479E-9D01-A964F5CC0A51}"/>
    <cellStyle name="20% - Accent3 5 2_data" xfId="5858" xr:uid="{0118EE85-FB55-409B-B4C5-24D8DBB7F246}"/>
    <cellStyle name="20% - Accent3 5 3" xfId="369" xr:uid="{1E91EA4A-E022-44D7-86A9-A79352E38091}"/>
    <cellStyle name="20% - Accent3 5 3 2" xfId="370" xr:uid="{E7D51284-42DB-441C-81DB-E68E075CAAB5}"/>
    <cellStyle name="20% - Accent3 5 3 2 2" xfId="4421" xr:uid="{4E2D81FF-0C61-433D-9B6C-DDF70E6E79F3}"/>
    <cellStyle name="20% - Accent3 5 3 3" xfId="3200" xr:uid="{47845DC1-D0EE-4549-AC09-DAB83393DA3D}"/>
    <cellStyle name="20% - Accent3 5 3_data" xfId="5856" xr:uid="{1FBADD37-E697-471E-B7F6-79B87A027935}"/>
    <cellStyle name="20% - Accent3 5 4" xfId="371" xr:uid="{F2FC0669-7D1F-4E74-8C9F-316755CC358A}"/>
    <cellStyle name="20% - Accent3 5 4 2" xfId="4418" xr:uid="{5E3FF953-B5F2-455D-9677-6500B8618050}"/>
    <cellStyle name="20% - Accent3 5 5" xfId="3197" xr:uid="{0452FDC4-7631-4A72-A87C-9BCCDD71DC75}"/>
    <cellStyle name="20% - Accent3 5_data" xfId="5859" xr:uid="{F64D10FC-8F1A-421A-A088-BAE62AD9A581}"/>
    <cellStyle name="20% - Accent3 6" xfId="372" xr:uid="{9276889E-8E59-4273-A464-A8AE33988C93}"/>
    <cellStyle name="20% - Accent3 6 2" xfId="373" xr:uid="{04EDD7CF-27B9-4D34-B71B-227C5BC5C838}"/>
    <cellStyle name="20% - Accent3 6 2 2" xfId="374" xr:uid="{1A4F225B-37C6-4B09-8168-43CD24A86DF1}"/>
    <cellStyle name="20% - Accent3 6 2 2 2" xfId="4423" xr:uid="{3A1A9ACA-623B-4649-AB3B-A6A6F219BC67}"/>
    <cellStyle name="20% - Accent3 6 2 3" xfId="3202" xr:uid="{E926B70E-C99D-420E-9D75-322DB988A085}"/>
    <cellStyle name="20% - Accent3 6 2_data" xfId="5854" xr:uid="{13F9DB1E-E79C-44D9-A470-01E802FC7926}"/>
    <cellStyle name="20% - Accent3 6 3" xfId="375" xr:uid="{11B00479-6F3D-4DEA-ABD9-B504420EF402}"/>
    <cellStyle name="20% - Accent3 6 3 2" xfId="4422" xr:uid="{A9D15093-D830-4B5B-80A6-BA9E8125BF96}"/>
    <cellStyle name="20% - Accent3 6 4" xfId="3201" xr:uid="{A1A57316-0FC1-4679-B19D-5542DC86F429}"/>
    <cellStyle name="20% - Accent3 6_data" xfId="5855" xr:uid="{7BD84710-F20F-4CD1-829E-242656D9E0E7}"/>
    <cellStyle name="20% - Accent3 7" xfId="376" xr:uid="{3AECE89B-3D1C-4B37-9CB3-5E13CAC0B49C}"/>
    <cellStyle name="20% - Accent3 7 2" xfId="377" xr:uid="{D34F51AF-A0AE-4C9D-90A6-BEC693580D29}"/>
    <cellStyle name="20% - Accent3 7 2 2" xfId="378" xr:uid="{6D820971-76F3-4A31-9AC4-5EF718898482}"/>
    <cellStyle name="20% - Accent3 7 2 2 2" xfId="4425" xr:uid="{ED914486-1F65-40A6-8920-DF790C4CF7EA}"/>
    <cellStyle name="20% - Accent3 7 2 3" xfId="3204" xr:uid="{1F379F40-0EDC-4148-8D8A-E64F00BC9F42}"/>
    <cellStyle name="20% - Accent3 7 2_data" xfId="5847" xr:uid="{B9E21DEE-05D1-4088-A461-578FB6AB406A}"/>
    <cellStyle name="20% - Accent3 7 3" xfId="379" xr:uid="{E8DD88F0-7E01-4299-9CD6-9BE0DD4D0F73}"/>
    <cellStyle name="20% - Accent3 7 3 2" xfId="4424" xr:uid="{90D7186B-CAE1-46E2-B8CF-22E9B1EAE1ED}"/>
    <cellStyle name="20% - Accent3 7 4" xfId="3203" xr:uid="{82741A83-544B-4F41-8FE2-67BE26AC33D9}"/>
    <cellStyle name="20% - Accent3 7_data" xfId="5849" xr:uid="{0FB7E1CC-CA90-4B93-87F7-3E53B986A265}"/>
    <cellStyle name="20% - Accent4 2" xfId="380" xr:uid="{6F252E6B-C1D5-4146-A7DF-AEE3465B354E}"/>
    <cellStyle name="20% - Accent4 2 10" xfId="2260" xr:uid="{B63D8E65-ED72-4EEF-B541-EF1C8851849B}"/>
    <cellStyle name="20% - Accent4 2 2" xfId="381" xr:uid="{88293C1F-DE39-4CDF-A764-F3203BB18AB7}"/>
    <cellStyle name="20% - Accent4 2 2 2" xfId="382" xr:uid="{A0E9EC23-3067-4AB4-87CD-3EBCB3D46CB4}"/>
    <cellStyle name="20% - Accent4 2 2 2 2" xfId="383" xr:uid="{8917E649-E3CF-432D-BA6E-C5AD4E0A5286}"/>
    <cellStyle name="20% - Accent4 2 2 2 2 2" xfId="384" xr:uid="{D03D68B8-F53E-48EE-A29E-4913D09A8A50}"/>
    <cellStyle name="20% - Accent4 2 2 2 2 2 2" xfId="385" xr:uid="{59839E83-63BC-41FF-A0D0-ECCF2C3CE302}"/>
    <cellStyle name="20% - Accent4 2 2 2 2 2 2 2" xfId="4429" xr:uid="{1A61768F-9B1E-4ED0-90C8-2836DC01F66B}"/>
    <cellStyle name="20% - Accent4 2 2 2 2 2 3" xfId="3209" xr:uid="{DB1A9708-FE5F-4BBD-8A9C-A95E7D1B4CBC}"/>
    <cellStyle name="20% - Accent4 2 2 2 2 2_data" xfId="5843" xr:uid="{1355DED8-7A16-480E-9E2C-F82CFFFE3025}"/>
    <cellStyle name="20% - Accent4 2 2 2 2 3" xfId="386" xr:uid="{3B284E1A-D7CA-4F2D-BF5E-8DF994A56FBB}"/>
    <cellStyle name="20% - Accent4 2 2 2 2 3 2" xfId="4428" xr:uid="{F46BA1F2-4BED-43D8-9DCD-08C13496D575}"/>
    <cellStyle name="20% - Accent4 2 2 2 2 4" xfId="3208" xr:uid="{E427C883-F54C-4932-BA89-AB8112527845}"/>
    <cellStyle name="20% - Accent4 2 2 2 2_data" xfId="5844" xr:uid="{849D0282-C7D4-4BD9-8EFD-34BE055FDB18}"/>
    <cellStyle name="20% - Accent4 2 2 2 3" xfId="387" xr:uid="{6BF44937-4509-40C1-B364-2E1132A4C706}"/>
    <cellStyle name="20% - Accent4 2 2 2 3 2" xfId="388" xr:uid="{4EE76194-CB5F-4257-9CB7-08F1BD23300F}"/>
    <cellStyle name="20% - Accent4 2 2 2 3 2 2" xfId="4430" xr:uid="{EC19EE44-9AF8-4952-82F3-9EF7FE040127}"/>
    <cellStyle name="20% - Accent4 2 2 2 3 3" xfId="3210" xr:uid="{36212F5C-A722-46A1-A7C9-D6999C4568ED}"/>
    <cellStyle name="20% - Accent4 2 2 2 3_data" xfId="5842" xr:uid="{DF92C553-7B47-454E-8969-C7B74580BF75}"/>
    <cellStyle name="20% - Accent4 2 2 2 4" xfId="389" xr:uid="{244AB321-F2BE-4317-AD85-C5B6D2D43D14}"/>
    <cellStyle name="20% - Accent4 2 2 2 4 2" xfId="4427" xr:uid="{B9B85FAF-6F9C-4D40-B328-D108FDAA2E76}"/>
    <cellStyle name="20% - Accent4 2 2 2 5" xfId="3207" xr:uid="{06D517CC-5C0A-4560-A0B2-DE05E5364E98}"/>
    <cellStyle name="20% - Accent4 2 2 2_data" xfId="5845" xr:uid="{C625547C-CAE6-47F9-B0BC-3D3487B1870F}"/>
    <cellStyle name="20% - Accent4 2 2 3" xfId="390" xr:uid="{3BBC5F0E-CADD-444A-8D75-ED294FCF82A9}"/>
    <cellStyle name="20% - Accent4 2 2 3 2" xfId="391" xr:uid="{B805CBE9-9F10-4E7A-9595-90643D01085C}"/>
    <cellStyle name="20% - Accent4 2 2 3 2 2" xfId="392" xr:uid="{16BBF341-CA52-4587-8DAF-0A5842BED9AA}"/>
    <cellStyle name="20% - Accent4 2 2 3 2 2 2" xfId="4432" xr:uid="{D8A547E5-414A-44A1-8CAE-D083EA26B696}"/>
    <cellStyle name="20% - Accent4 2 2 3 2 3" xfId="3212" xr:uid="{42B3EBC7-9376-4544-A30D-E74062015DB0}"/>
    <cellStyle name="20% - Accent4 2 2 3 2_data" xfId="5840" xr:uid="{939D4C74-1A32-4701-8B2D-A27DD7885996}"/>
    <cellStyle name="20% - Accent4 2 2 3 3" xfId="393" xr:uid="{0F75F3C0-DA67-4E48-A68F-A0CA796D39AB}"/>
    <cellStyle name="20% - Accent4 2 2 3 3 2" xfId="4431" xr:uid="{BE98D85F-29E3-4E8F-B276-DEBFC6E36D9E}"/>
    <cellStyle name="20% - Accent4 2 2 3 4" xfId="3211" xr:uid="{1427BCE1-0FFA-4DB5-9578-5867321DD68B}"/>
    <cellStyle name="20% - Accent4 2 2 3_data" xfId="5841" xr:uid="{242525BB-79FC-42E5-9C38-2B8D620915A4}"/>
    <cellStyle name="20% - Accent4 2 2 4" xfId="394" xr:uid="{EAEECCD9-D7BC-4127-B19B-536027F0B459}"/>
    <cellStyle name="20% - Accent4 2 2 4 2" xfId="395" xr:uid="{0739092F-CCD7-4A0C-9254-9A45E98FA2D7}"/>
    <cellStyle name="20% - Accent4 2 2 4 2 2" xfId="4433" xr:uid="{DAA587F7-876F-46C7-BA77-2D47B0EF47F8}"/>
    <cellStyle name="20% - Accent4 2 2 4 3" xfId="3213" xr:uid="{1AA39582-8DF9-4A8D-AF51-92EE9C8B6685}"/>
    <cellStyle name="20% - Accent4 2 2 4_data" xfId="5839" xr:uid="{3BD168E8-37CD-4D5A-B637-1E877E56140E}"/>
    <cellStyle name="20% - Accent4 2 2 5" xfId="396" xr:uid="{3E6D5F33-533F-4AF7-95BE-D86DA11F1AFE}"/>
    <cellStyle name="20% - Accent4 2 2 5 2" xfId="4426" xr:uid="{58DB7A4C-9477-4207-9753-CD6C8D86595D}"/>
    <cellStyle name="20% - Accent4 2 2 6" xfId="3206" xr:uid="{D426AEAD-224D-47FA-BD9C-273D2E3D581E}"/>
    <cellStyle name="20% - Accent4 2 2_data" xfId="5846" xr:uid="{E9905EA4-F524-4E53-BDE5-2E06802F51B1}"/>
    <cellStyle name="20% - Accent4 2 3" xfId="397" xr:uid="{0B27BFC2-E333-4E13-B640-C6190B6EA53B}"/>
    <cellStyle name="20% - Accent4 2 3 2" xfId="398" xr:uid="{E675302B-D920-4A01-A5ED-9626CE508C4E}"/>
    <cellStyle name="20% - Accent4 2 3 2 2" xfId="399" xr:uid="{02761067-9873-4EA1-9F33-A2C2C3A9FBFC}"/>
    <cellStyle name="20% - Accent4 2 3 2 2 2" xfId="400" xr:uid="{06638D3E-AE9F-4BAE-ABE6-304EDE5F51C2}"/>
    <cellStyle name="20% - Accent4 2 3 2 2 2 2" xfId="4436" xr:uid="{05EB54BB-DB40-468C-B14B-8022A0FFFCBF}"/>
    <cellStyle name="20% - Accent4 2 3 2 2 3" xfId="3216" xr:uid="{862A7650-6306-4755-9717-F432E788E7C7}"/>
    <cellStyle name="20% - Accent4 2 3 2 2_data" xfId="5836" xr:uid="{AF8789A4-D2EE-4106-BD9F-5F8B8127C91D}"/>
    <cellStyle name="20% - Accent4 2 3 2 3" xfId="401" xr:uid="{3E9E2D7E-DDA5-4260-871D-DA68C98AB17A}"/>
    <cellStyle name="20% - Accent4 2 3 2 3 2" xfId="4435" xr:uid="{D19AE906-59D0-4FC1-A240-5812174DE392}"/>
    <cellStyle name="20% - Accent4 2 3 2 4" xfId="3215" xr:uid="{69A0995C-E855-4027-89B0-1B08CC59CB2A}"/>
    <cellStyle name="20% - Accent4 2 3 2_data" xfId="5837" xr:uid="{FE2604FA-2CA3-4F29-B116-DB7788208B64}"/>
    <cellStyle name="20% - Accent4 2 3 3" xfId="402" xr:uid="{65479BCD-170C-429D-B21C-9343CE2D0078}"/>
    <cellStyle name="20% - Accent4 2 3 3 2" xfId="403" xr:uid="{226B553C-2F6A-48FF-B3F6-6E8DD9B41E2A}"/>
    <cellStyle name="20% - Accent4 2 3 3 2 2" xfId="4437" xr:uid="{B6C5E6A3-5C8A-4246-B039-3E127958E40E}"/>
    <cellStyle name="20% - Accent4 2 3 3 3" xfId="3217" xr:uid="{83A3D915-F9B2-406E-B05B-19B2BC46182B}"/>
    <cellStyle name="20% - Accent4 2 3 3_data" xfId="5835" xr:uid="{2A7C5CA4-BA86-413B-8AA0-D74859B19CB8}"/>
    <cellStyle name="20% - Accent4 2 3 4" xfId="404" xr:uid="{F934F595-F633-4B80-9ACE-9143545B78C1}"/>
    <cellStyle name="20% - Accent4 2 3 4 2" xfId="4434" xr:uid="{157B402E-0956-4559-B7FA-D8FB15AEFA11}"/>
    <cellStyle name="20% - Accent4 2 3 5" xfId="3214" xr:uid="{845B089B-9FBC-4CBF-A8F6-25FB78FA2D7B}"/>
    <cellStyle name="20% - Accent4 2 3_data" xfId="5838" xr:uid="{FD11F6FA-EC19-4BE5-8EAB-A3BD2FA1C737}"/>
    <cellStyle name="20% - Accent4 2 4" xfId="405" xr:uid="{C6792A2B-1918-4B2C-ADC5-F642BBFD791F}"/>
    <cellStyle name="20% - Accent4 2 4 2" xfId="406" xr:uid="{0159A883-58EF-477F-AB9C-69F426E75E2C}"/>
    <cellStyle name="20% - Accent4 2 4 2 2" xfId="407" xr:uid="{C92CB41D-8B29-4B5A-B490-89488483A9CF}"/>
    <cellStyle name="20% - Accent4 2 4 2 2 2" xfId="408" xr:uid="{D67B780B-88CE-4D69-A165-19D86B4F3DFF}"/>
    <cellStyle name="20% - Accent4 2 4 2 2 2 2" xfId="4440" xr:uid="{63B083F0-2264-438B-A546-381CB7133F94}"/>
    <cellStyle name="20% - Accent4 2 4 2 2 3" xfId="3220" xr:uid="{E94B2EFF-E0FC-420B-A61C-9CD3F5D4838E}"/>
    <cellStyle name="20% - Accent4 2 4 2 2_data" xfId="5831" xr:uid="{21F518F6-F012-442A-BAEF-ED915AC2222C}"/>
    <cellStyle name="20% - Accent4 2 4 2 3" xfId="409" xr:uid="{53593567-05CF-4148-B533-8EEC456E3B67}"/>
    <cellStyle name="20% - Accent4 2 4 2 3 2" xfId="4439" xr:uid="{BD633BE9-EAF6-4B05-8CA5-31C44A92AADD}"/>
    <cellStyle name="20% - Accent4 2 4 2 4" xfId="3219" xr:uid="{8D6E5479-8D25-40D9-9BFD-98463E045FFB}"/>
    <cellStyle name="20% - Accent4 2 4 2_data" xfId="5832" xr:uid="{03B82E40-E635-4FF9-971F-F55A74E472C2}"/>
    <cellStyle name="20% - Accent4 2 4 3" xfId="410" xr:uid="{96F15470-D07F-447B-A7AE-C39A098825C5}"/>
    <cellStyle name="20% - Accent4 2 4 3 2" xfId="411" xr:uid="{52435934-270A-4BFB-B44F-28C0706A5CCF}"/>
    <cellStyle name="20% - Accent4 2 4 3 2 2" xfId="4441" xr:uid="{48C30432-776B-4D1A-A6D9-1FA932CDC9E2}"/>
    <cellStyle name="20% - Accent4 2 4 3 3" xfId="3221" xr:uid="{0243EBB1-9454-426E-87DD-EB2CE5744521}"/>
    <cellStyle name="20% - Accent4 2 4 3_data" xfId="5830" xr:uid="{D70131DE-63DA-4C7D-BA7B-F3996619E6B2}"/>
    <cellStyle name="20% - Accent4 2 4 4" xfId="412" xr:uid="{A1F81CA6-79BF-431F-8FA6-46E8AC01186A}"/>
    <cellStyle name="20% - Accent4 2 4 4 2" xfId="4438" xr:uid="{331894DB-BD5D-4A4D-9CD4-79CFF84C27BF}"/>
    <cellStyle name="20% - Accent4 2 4 5" xfId="3218" xr:uid="{5E3217D2-3ADA-4588-8699-6E6917AC69D1}"/>
    <cellStyle name="20% - Accent4 2 4_data" xfId="5833" xr:uid="{5048A7D3-93DA-4702-AE49-4A0047469EFB}"/>
    <cellStyle name="20% - Accent4 2 5" xfId="413" xr:uid="{2361583A-9289-4407-8AE8-2A4DF52DD5A4}"/>
    <cellStyle name="20% - Accent4 2 5 2" xfId="414" xr:uid="{7C5F27C5-55BE-4CCD-9A42-8BA5FE41A663}"/>
    <cellStyle name="20% - Accent4 2 5 2 2" xfId="415" xr:uid="{DFBE709C-D1FA-4277-B1DB-3902189964EB}"/>
    <cellStyle name="20% - Accent4 2 5 2 2 2" xfId="4443" xr:uid="{5FA1247D-4246-4343-BFC2-51BFE5296AE8}"/>
    <cellStyle name="20% - Accent4 2 5 2 3" xfId="3223" xr:uid="{DAE5C008-06C2-48A0-8160-AF73592F1235}"/>
    <cellStyle name="20% - Accent4 2 5 2_data" xfId="5827" xr:uid="{AC6BDCDB-1385-41CF-AA80-87F46B299228}"/>
    <cellStyle name="20% - Accent4 2 5 3" xfId="416" xr:uid="{2344B3E2-7192-46C3-974B-F0C1F7E8B2DA}"/>
    <cellStyle name="20% - Accent4 2 5 3 2" xfId="4442" xr:uid="{2BD23C3D-A4EF-43E7-9455-3F9645659F3F}"/>
    <cellStyle name="20% - Accent4 2 5 4" xfId="3222" xr:uid="{84D5C670-BC83-42E2-8A9D-7821F27CE04B}"/>
    <cellStyle name="20% - Accent4 2 5_data" xfId="5828" xr:uid="{C95B44F5-C2DD-4CD3-B0B0-451E0AA8DF3D}"/>
    <cellStyle name="20% - Accent4 2 6" xfId="417" xr:uid="{B7D85DAD-B7BE-4963-BF99-C08500D024D1}"/>
    <cellStyle name="20% - Accent4 2 6 2" xfId="418" xr:uid="{CD9F1B37-5784-4AC4-8F0D-9FC258AF452E}"/>
    <cellStyle name="20% - Accent4 2 6 2 2" xfId="419" xr:uid="{41CEBA10-4881-4C44-88DA-1B462F7FBCFC}"/>
    <cellStyle name="20% - Accent4 2 6 2 2 2" xfId="4445" xr:uid="{51AB7D2A-05E5-4272-9F46-C790D1FAFB47}"/>
    <cellStyle name="20% - Accent4 2 6 2 3" xfId="3225" xr:uid="{F5A2BF74-0EA5-4012-A8A3-2C7461377B40}"/>
    <cellStyle name="20% - Accent4 2 6 2_data" xfId="5825" xr:uid="{F350508C-91DE-44A3-A92A-9C32A4AAECFC}"/>
    <cellStyle name="20% - Accent4 2 6 3" xfId="420" xr:uid="{D4DFD12E-E8AC-4030-ABF1-7EFD3A163196}"/>
    <cellStyle name="20% - Accent4 2 6 3 2" xfId="4444" xr:uid="{842EEBD5-C06E-4969-8281-F834F6FBB780}"/>
    <cellStyle name="20% - Accent4 2 6 4" xfId="3224" xr:uid="{273ED3AF-C2E4-4234-ADAB-DF7623459914}"/>
    <cellStyle name="20% - Accent4 2 6_data" xfId="5826" xr:uid="{4F792353-D7C1-414E-B43D-BE94F3FB8531}"/>
    <cellStyle name="20% - Accent4 2 7" xfId="421" xr:uid="{13D27386-34CB-424C-BA0C-3D688808ED93}"/>
    <cellStyle name="20% - Accent4 2 7 2" xfId="422" xr:uid="{A8EFA9AA-941E-49C6-98B5-2CFE471712DB}"/>
    <cellStyle name="20% - Accent4 2 7 2 2" xfId="4446" xr:uid="{14CF4190-DED1-4EA0-B6CF-F50C054A7D15}"/>
    <cellStyle name="20% - Accent4 2 7 3" xfId="3226" xr:uid="{37470850-F1B0-45A9-B15A-94918F6B0F0A}"/>
    <cellStyle name="20% - Accent4 2 7_data" xfId="5824" xr:uid="{5C7528D6-ECE7-4932-A759-CF53F4902E8C}"/>
    <cellStyle name="20% - Accent4 2 8" xfId="423" xr:uid="{4D3F0B1D-E43B-46EE-9772-7C8AEE3B8D2B}"/>
    <cellStyle name="20% - Accent4 2 8 2" xfId="3205" xr:uid="{7158F62C-FD84-4940-858D-7BBC0FE1B641}"/>
    <cellStyle name="20% - Accent4 2 9" xfId="4117" xr:uid="{B11B0AC1-A38F-4D8D-AC07-0C48BC392D68}"/>
    <cellStyle name="20% - Accent4 2_data" xfId="6253" xr:uid="{9AC49102-9965-47A1-B18A-5CC47C9037C7}"/>
    <cellStyle name="20% - Accent4 3" xfId="424" xr:uid="{EB1E9B12-B1D5-4FC5-A09E-FF55A4171E23}"/>
    <cellStyle name="20% - Accent4 3 2" xfId="425" xr:uid="{38CF7E5D-E3BC-48D0-95EA-38C11C3F895F}"/>
    <cellStyle name="20% - Accent4 3 2 2" xfId="426" xr:uid="{09B139EC-6A77-4F1B-8E29-1C66216265D6}"/>
    <cellStyle name="20% - Accent4 3 2 2 2" xfId="427" xr:uid="{50376CC9-4476-4A12-93CD-7A4A09CB9314}"/>
    <cellStyle name="20% - Accent4 3 2 2 2 2" xfId="428" xr:uid="{CB07A970-6C90-45CB-86C2-99F522D332E4}"/>
    <cellStyle name="20% - Accent4 3 2 2 2 2 2" xfId="4449" xr:uid="{0A27C5E4-E530-4B5B-BD3C-12881931FA01}"/>
    <cellStyle name="20% - Accent4 3 2 2 2 3" xfId="3230" xr:uid="{DEFACB5D-3FB2-4FF4-BF37-D256F650C35C}"/>
    <cellStyle name="20% - Accent4 3 2 2 2_data" xfId="5821" xr:uid="{A53B7D67-8A05-417D-A23D-DB405E18235A}"/>
    <cellStyle name="20% - Accent4 3 2 2 3" xfId="429" xr:uid="{84303A36-8E0A-471C-B7A8-DF743164B473}"/>
    <cellStyle name="20% - Accent4 3 2 2 3 2" xfId="4448" xr:uid="{553F9CFE-326D-4753-83FB-DB819401F668}"/>
    <cellStyle name="20% - Accent4 3 2 2 4" xfId="3229" xr:uid="{69734F66-3A6C-4C76-8038-68BDAB54C206}"/>
    <cellStyle name="20% - Accent4 3 2 2_data" xfId="5822" xr:uid="{312C8E88-9376-4924-9ACC-411648303F46}"/>
    <cellStyle name="20% - Accent4 3 2 3" xfId="430" xr:uid="{D1EC1766-09BC-4965-BC68-547AF19AC6E3}"/>
    <cellStyle name="20% - Accent4 3 2 3 2" xfId="431" xr:uid="{EC162223-62C9-43A1-A407-7B30305D6FC6}"/>
    <cellStyle name="20% - Accent4 3 2 3 2 2" xfId="4450" xr:uid="{A922E746-E953-479E-A297-CD19A5A38054}"/>
    <cellStyle name="20% - Accent4 3 2 3 3" xfId="3231" xr:uid="{95B831CE-BAB0-40B3-8A3B-1BC8A5C1709B}"/>
    <cellStyle name="20% - Accent4 3 2 3_data" xfId="5820" xr:uid="{8A1F7678-2471-45AC-9FC2-95EF687C4EB7}"/>
    <cellStyle name="20% - Accent4 3 2 4" xfId="432" xr:uid="{2DB0FEF3-F394-4FB5-B22C-33802EA908EB}"/>
    <cellStyle name="20% - Accent4 3 2 4 2" xfId="4447" xr:uid="{4D344D7C-AA1C-474B-8BE9-EA55837A3171}"/>
    <cellStyle name="20% - Accent4 3 2 5" xfId="3228" xr:uid="{395BB8E4-9267-4D73-832B-34DC385C7481}"/>
    <cellStyle name="20% - Accent4 3 2_data" xfId="5823" xr:uid="{681B3FE0-C819-45A9-ADD8-C56072CAC33E}"/>
    <cellStyle name="20% - Accent4 3 3" xfId="433" xr:uid="{BD53A6F4-6246-4A40-8E09-3116F6D7607E}"/>
    <cellStyle name="20% - Accent4 3 3 2" xfId="434" xr:uid="{04B5C08A-9BF6-4A73-B132-630C4CF3A406}"/>
    <cellStyle name="20% - Accent4 3 3 2 2" xfId="435" xr:uid="{8089680A-0FFB-43F1-9E01-E370B3EA4FC6}"/>
    <cellStyle name="20% - Accent4 3 3 2 2 2" xfId="4452" xr:uid="{91D2762C-32F5-4691-9EDF-12F9B602DDAF}"/>
    <cellStyle name="20% - Accent4 3 3 2 3" xfId="3233" xr:uid="{925EE943-4B00-4255-80E7-8757AC40EB99}"/>
    <cellStyle name="20% - Accent4 3 3 2_data" xfId="5818" xr:uid="{9E813739-F048-4CC4-BA10-9D7DB5A71FB7}"/>
    <cellStyle name="20% - Accent4 3 3 3" xfId="436" xr:uid="{759A7FBF-F2B2-4B9D-B575-CCD8568B5B0F}"/>
    <cellStyle name="20% - Accent4 3 3 3 2" xfId="4451" xr:uid="{E47B468F-EE2D-493D-8FF4-231AD4253D86}"/>
    <cellStyle name="20% - Accent4 3 3 4" xfId="3232" xr:uid="{405414BD-7DA3-42FD-8D25-9297E5FF3BE9}"/>
    <cellStyle name="20% - Accent4 3 3_data" xfId="5819" xr:uid="{AADCBB36-BB57-4FE6-A103-7E5039885B3E}"/>
    <cellStyle name="20% - Accent4 3 4" xfId="437" xr:uid="{6AD688DC-1241-44F8-88F5-FB0F738D0BB4}"/>
    <cellStyle name="20% - Accent4 3 4 2" xfId="438" xr:uid="{96306F35-A91D-441E-A8F8-517266AC0BC7}"/>
    <cellStyle name="20% - Accent4 3 4 2 2" xfId="4453" xr:uid="{F81DB813-3F70-4653-A3CC-3C2B38E4C55C}"/>
    <cellStyle name="20% - Accent4 3 4 3" xfId="3234" xr:uid="{80B377B1-88D5-4145-9863-9C6591352486}"/>
    <cellStyle name="20% - Accent4 3 4_data" xfId="5817" xr:uid="{044CE714-FADD-4D1A-A97E-9DF9BD7060BA}"/>
    <cellStyle name="20% - Accent4 3 5" xfId="439" xr:uid="{38F9A02C-06FE-4D47-8CC8-0F7E5D260BAE}"/>
    <cellStyle name="20% - Accent4 3 5 2" xfId="3227" xr:uid="{C269843F-E4F0-46AC-B69E-606104AAA31F}"/>
    <cellStyle name="20% - Accent4 3 6" xfId="4118" xr:uid="{0961CF33-136B-4D6E-96B1-2AB366DE1DE4}"/>
    <cellStyle name="20% - Accent4 3 7" xfId="2261" xr:uid="{1252F607-EDEE-4E50-AEBC-D5CFB5DAA885}"/>
    <cellStyle name="20% - Accent4 3_data" xfId="6252" xr:uid="{0DEEDC98-14F0-4117-B067-44D59FFA681C}"/>
    <cellStyle name="20% - Accent4 4" xfId="440" xr:uid="{2D5E0A58-409B-47AD-AC7C-BB5B381FCEF1}"/>
    <cellStyle name="20% - Accent4 4 2" xfId="441" xr:uid="{D1F6FDA0-1947-405E-98A9-537650429209}"/>
    <cellStyle name="20% - Accent4 4 2 2" xfId="442" xr:uid="{BFBD9B19-E3AD-47AA-A372-17A31E6560A4}"/>
    <cellStyle name="20% - Accent4 4 2 2 2" xfId="443" xr:uid="{2595DA8F-8C5A-450F-B6A9-B49BAC0BBD96}"/>
    <cellStyle name="20% - Accent4 4 2 2 2 2" xfId="4456" xr:uid="{A4526C60-61F2-4F98-8D5D-FBFC6189FA7C}"/>
    <cellStyle name="20% - Accent4 4 2 2 3" xfId="3237" xr:uid="{0CCF9988-FF81-44F6-B8A3-34FB5F816813}"/>
    <cellStyle name="20% - Accent4 4 2 2_data" xfId="5804" xr:uid="{B3D22890-918B-4228-97F1-56F70CDE67C2}"/>
    <cellStyle name="20% - Accent4 4 2 3" xfId="444" xr:uid="{F3A4D423-6BB4-4861-912F-AEA25E18F806}"/>
    <cellStyle name="20% - Accent4 4 2 3 2" xfId="4455" xr:uid="{837639EA-797A-4EF9-A748-11730C3D30FA}"/>
    <cellStyle name="20% - Accent4 4 2 4" xfId="3236" xr:uid="{01174963-C0D4-42D2-AFBD-BB8A2C77985D}"/>
    <cellStyle name="20% - Accent4 4 2_data" xfId="5805" xr:uid="{BCBC39AF-DA9E-4C9F-A773-5D551468F5FA}"/>
    <cellStyle name="20% - Accent4 4 3" xfId="445" xr:uid="{8468E94A-49EF-4D76-B755-9667CA20DFD4}"/>
    <cellStyle name="20% - Accent4 4 3 2" xfId="446" xr:uid="{618BAE42-3FEB-4611-8944-E7F1445A3738}"/>
    <cellStyle name="20% - Accent4 4 3 2 2" xfId="4457" xr:uid="{06D1BFFF-9EFA-4048-8230-16DDB7B69350}"/>
    <cellStyle name="20% - Accent4 4 3 3" xfId="3238" xr:uid="{A387A40C-721B-4AD2-A976-00A89D782746}"/>
    <cellStyle name="20% - Accent4 4 3_data" xfId="5803" xr:uid="{B86F5EE4-5D99-425A-ADBF-3F16DF2C223D}"/>
    <cellStyle name="20% - Accent4 4 4" xfId="447" xr:uid="{A751CB51-F243-4709-A6F1-BFA4D47AA401}"/>
    <cellStyle name="20% - Accent4 4 4 2" xfId="4454" xr:uid="{7DA17050-80B9-4736-B598-748408F83159}"/>
    <cellStyle name="20% - Accent4 4 5" xfId="3235" xr:uid="{B56AC49A-E941-4934-A05C-5A15B3463370}"/>
    <cellStyle name="20% - Accent4 4_data" xfId="5806" xr:uid="{7AFA85E9-CF90-451C-B220-AC4F7CC67F3C}"/>
    <cellStyle name="20% - Accent4 5" xfId="448" xr:uid="{7DA221F3-38BC-48D5-A22B-155CB06FA8C7}"/>
    <cellStyle name="20% - Accent4 5 2" xfId="449" xr:uid="{587C705C-983F-4269-945B-2EED7CA19A3A}"/>
    <cellStyle name="20% - Accent4 5 2 2" xfId="450" xr:uid="{5CED2DEC-28BC-4854-974D-B38D42E20FD5}"/>
    <cellStyle name="20% - Accent4 5 2 2 2" xfId="451" xr:uid="{2C3AF655-AEEE-4296-B8EB-2490070A344F}"/>
    <cellStyle name="20% - Accent4 5 2 2 2 2" xfId="4460" xr:uid="{C9955B3C-49B2-490F-849E-50C3578487C4}"/>
    <cellStyle name="20% - Accent4 5 2 2 3" xfId="3241" xr:uid="{7819E7DB-4354-44A5-812F-EAF13B1E5C43}"/>
    <cellStyle name="20% - Accent4 5 2 2_data" xfId="5790" xr:uid="{80274DA2-9A4F-45C5-BA40-AAC86AED3873}"/>
    <cellStyle name="20% - Accent4 5 2 3" xfId="452" xr:uid="{E74A3062-2F70-4FC5-84AD-4B6EAE68AC3B}"/>
    <cellStyle name="20% - Accent4 5 2 3 2" xfId="4459" xr:uid="{E2A94BF1-429D-4FE9-B4D2-FC6FCB342C8B}"/>
    <cellStyle name="20% - Accent4 5 2 4" xfId="3240" xr:uid="{48F67199-081D-41F5-A536-59E718ECB041}"/>
    <cellStyle name="20% - Accent4 5 2_data" xfId="5791" xr:uid="{219616E2-C942-48CA-A8E2-770A7A21379D}"/>
    <cellStyle name="20% - Accent4 5 3" xfId="453" xr:uid="{36A8BD4A-1F35-40FD-9630-854D3A3E164E}"/>
    <cellStyle name="20% - Accent4 5 3 2" xfId="454" xr:uid="{3E5B0828-95C0-49CE-A13E-37B2A73ADF96}"/>
    <cellStyle name="20% - Accent4 5 3 2 2" xfId="4461" xr:uid="{7C36ED66-928F-4C5C-BC28-72EE19BC910E}"/>
    <cellStyle name="20% - Accent4 5 3 3" xfId="3242" xr:uid="{5FC6A241-16C7-4474-828B-C62FBC86B623}"/>
    <cellStyle name="20% - Accent4 5 3_data" xfId="5789" xr:uid="{C297C179-DC0E-4866-8728-42E25A7584E0}"/>
    <cellStyle name="20% - Accent4 5 4" xfId="455" xr:uid="{63A8DA05-A4ED-4E1D-B778-A5F6A82F4960}"/>
    <cellStyle name="20% - Accent4 5 4 2" xfId="4458" xr:uid="{9B181AF7-549F-4807-B5D9-419E82AD638C}"/>
    <cellStyle name="20% - Accent4 5 5" xfId="3239" xr:uid="{CB426F09-AB5E-4813-811D-3A6C5B609564}"/>
    <cellStyle name="20% - Accent4 5_data" xfId="5802" xr:uid="{5AD250FF-FCCF-4732-AC14-8BE47E0256A9}"/>
    <cellStyle name="20% - Accent4 6" xfId="456" xr:uid="{7C12A55B-0156-41AD-AC65-AB142561D03F}"/>
    <cellStyle name="20% - Accent4 6 2" xfId="457" xr:uid="{5757D283-FAE5-439F-B3D9-AF1B42CAD711}"/>
    <cellStyle name="20% - Accent4 6 2 2" xfId="458" xr:uid="{925B87BD-CE09-4221-B1FC-A4E07D40627D}"/>
    <cellStyle name="20% - Accent4 6 2 2 2" xfId="4463" xr:uid="{C772D02A-1F18-42BF-995B-6C0CE0C89669}"/>
    <cellStyle name="20% - Accent4 6 2 3" xfId="3244" xr:uid="{9A503462-EF2D-4DC3-ACEC-7F49D889229C}"/>
    <cellStyle name="20% - Accent4 6 2_data" xfId="5777" xr:uid="{3679B2F3-B795-49DC-8707-49822889A72B}"/>
    <cellStyle name="20% - Accent4 6 3" xfId="459" xr:uid="{6C84DF86-E9F2-4D3C-8FBD-83319602B87D}"/>
    <cellStyle name="20% - Accent4 6 3 2" xfId="4462" xr:uid="{9ACC11F7-1AEA-48B1-8733-485515F2454C}"/>
    <cellStyle name="20% - Accent4 6 4" xfId="3243" xr:uid="{7E3B03B9-906B-417D-A43D-C18365D168C1}"/>
    <cellStyle name="20% - Accent4 6_data" xfId="5778" xr:uid="{7EC01663-3B38-4024-A3C8-97760F94DD93}"/>
    <cellStyle name="20% - Accent4 7" xfId="460" xr:uid="{383F3CBF-C2A4-4980-97D2-65758AF9B8FA}"/>
    <cellStyle name="20% - Accent4 7 2" xfId="461" xr:uid="{EE6224D7-EC37-46FC-90EA-9F50E45172AC}"/>
    <cellStyle name="20% - Accent4 7 2 2" xfId="462" xr:uid="{6E78B48D-3803-4FE4-B1ED-603BC7FE55EA}"/>
    <cellStyle name="20% - Accent4 7 2 2 2" xfId="4465" xr:uid="{B03E58F5-D030-40CD-A26B-A58AA227B1E8}"/>
    <cellStyle name="20% - Accent4 7 2 3" xfId="3246" xr:uid="{E495DC80-7068-459B-94E0-2D6141174FE2}"/>
    <cellStyle name="20% - Accent4 7 2_data" xfId="5775" xr:uid="{A62EE101-A125-47FB-A43E-A0B9BBD006BD}"/>
    <cellStyle name="20% - Accent4 7 3" xfId="463" xr:uid="{1E0D19C0-82DF-4FF9-AF68-6510BDFCB16E}"/>
    <cellStyle name="20% - Accent4 7 3 2" xfId="4464" xr:uid="{6C2473D8-8E0F-4D2A-8DA8-66F984FF5719}"/>
    <cellStyle name="20% - Accent4 7 4" xfId="3245" xr:uid="{8F1D8A1D-9FF1-4703-AFF4-3F50046185DE}"/>
    <cellStyle name="20% - Accent4 7_data" xfId="5776" xr:uid="{D55817DF-FA9B-4176-BC4A-37F075CAD576}"/>
    <cellStyle name="20% - Accent5 2" xfId="464" xr:uid="{24617419-08D2-479B-9B18-36945512B335}"/>
    <cellStyle name="20% - Accent5 2 10" xfId="2262" xr:uid="{7F016B74-38C6-48A5-8C92-BB515DB863DF}"/>
    <cellStyle name="20% - Accent5 2 2" xfId="465" xr:uid="{3247869A-221E-4E5D-BA53-FA6803186103}"/>
    <cellStyle name="20% - Accent5 2 2 2" xfId="466" xr:uid="{FEDADAB6-1DEF-42F5-B597-D4E0CFDF3C61}"/>
    <cellStyle name="20% - Accent5 2 2 2 2" xfId="467" xr:uid="{69E1C485-920F-40AC-A525-603B9181B294}"/>
    <cellStyle name="20% - Accent5 2 2 2 2 2" xfId="468" xr:uid="{846B33AD-925E-47AD-9505-F2F9165E0CDB}"/>
    <cellStyle name="20% - Accent5 2 2 2 2 2 2" xfId="469" xr:uid="{C216367D-73E8-4D63-896F-930FC799E877}"/>
    <cellStyle name="20% - Accent5 2 2 2 2 2 2 2" xfId="4469" xr:uid="{EB61774C-F5FE-4EAF-98C9-EF739C5ED3AC}"/>
    <cellStyle name="20% - Accent5 2 2 2 2 2 3" xfId="3251" xr:uid="{908BB76C-69A9-4041-A0EA-5A5156131E5D}"/>
    <cellStyle name="20% - Accent5 2 2 2 2 2_data" xfId="5758" xr:uid="{5294C1ED-CC90-449C-A63E-A24D622C596B}"/>
    <cellStyle name="20% - Accent5 2 2 2 2 3" xfId="470" xr:uid="{2FC98FD8-E081-40DE-9ACE-E8EC937F8E85}"/>
    <cellStyle name="20% - Accent5 2 2 2 2 3 2" xfId="4468" xr:uid="{741712B0-3B04-47FD-A23E-DB697FD446A8}"/>
    <cellStyle name="20% - Accent5 2 2 2 2 4" xfId="3250" xr:uid="{3A205490-D7C4-4BB9-B534-B2C2D974911B}"/>
    <cellStyle name="20% - Accent5 2 2 2 2_data" xfId="5759" xr:uid="{86734637-90ED-429F-BAA7-7F9375C8263C}"/>
    <cellStyle name="20% - Accent5 2 2 2 3" xfId="471" xr:uid="{6BD9DC75-5558-4D03-9656-3564A97EB146}"/>
    <cellStyle name="20% - Accent5 2 2 2 3 2" xfId="472" xr:uid="{AC65A614-30AA-4E9A-96B9-E9540969E2F5}"/>
    <cellStyle name="20% - Accent5 2 2 2 3 2 2" xfId="4470" xr:uid="{2C7CBD43-BA4D-482B-8219-5B7CBA0BA9D0}"/>
    <cellStyle name="20% - Accent5 2 2 2 3 3" xfId="3252" xr:uid="{E2DBC11C-883D-45D4-9F56-618B9E902AC7}"/>
    <cellStyle name="20% - Accent5 2 2 2 3_data" xfId="6281" xr:uid="{D10B30D8-FD2D-498A-8140-08AC0AA35B82}"/>
    <cellStyle name="20% - Accent5 2 2 2 4" xfId="473" xr:uid="{525F943E-FD86-4902-9D2A-0698E1A04074}"/>
    <cellStyle name="20% - Accent5 2 2 2 4 2" xfId="4467" xr:uid="{D3E19805-F37B-4940-AC6F-22CC4EC32CF4}"/>
    <cellStyle name="20% - Accent5 2 2 2 5" xfId="3249" xr:uid="{E9BDE824-BBD4-4081-80FD-164A505E2B5C}"/>
    <cellStyle name="20% - Accent5 2 2 2_data" xfId="5760" xr:uid="{E40FC224-9C86-4390-A83C-BB6E55C539C0}"/>
    <cellStyle name="20% - Accent5 2 2 3" xfId="474" xr:uid="{FC602D45-3507-49FB-A1DE-E29FF75FB002}"/>
    <cellStyle name="20% - Accent5 2 2 3 2" xfId="475" xr:uid="{58A9FF09-4DD4-45B7-8832-17325360A466}"/>
    <cellStyle name="20% - Accent5 2 2 3 2 2" xfId="476" xr:uid="{3F829E07-8395-4FAD-B049-4D4924873936}"/>
    <cellStyle name="20% - Accent5 2 2 3 2 2 2" xfId="4472" xr:uid="{453AD095-57D6-464A-9571-1C5FA57B57AE}"/>
    <cellStyle name="20% - Accent5 2 2 3 2 3" xfId="3254" xr:uid="{AEFBB084-1074-4F07-B474-85C0B4C8DA02}"/>
    <cellStyle name="20% - Accent5 2 2 3 2_data" xfId="6292" xr:uid="{E9D8045E-D71F-4F63-BC6C-60945014A457}"/>
    <cellStyle name="20% - Accent5 2 2 3 3" xfId="477" xr:uid="{D78F0CB9-7B10-48C3-878B-97CE3B782979}"/>
    <cellStyle name="20% - Accent5 2 2 3 3 2" xfId="4471" xr:uid="{0BE1A859-D18B-494C-9BAE-C21F841D110E}"/>
    <cellStyle name="20% - Accent5 2 2 3 4" xfId="3253" xr:uid="{E25226C9-0AD2-4F39-AB49-854060FD7DDF}"/>
    <cellStyle name="20% - Accent5 2 2 3_data" xfId="6293" xr:uid="{166A9783-C902-4FBA-8968-53616AE2B792}"/>
    <cellStyle name="20% - Accent5 2 2 4" xfId="478" xr:uid="{CC587974-EAD5-43DB-87E1-209399EAF932}"/>
    <cellStyle name="20% - Accent5 2 2 4 2" xfId="479" xr:uid="{CCA4ED51-712A-4BC7-8778-9D5A54FF7B4C}"/>
    <cellStyle name="20% - Accent5 2 2 4 2 2" xfId="4473" xr:uid="{50B9D1DD-0A0C-42A9-9655-7613963C503E}"/>
    <cellStyle name="20% - Accent5 2 2 4 3" xfId="3255" xr:uid="{55EC6030-0567-47DC-890E-305072B3259D}"/>
    <cellStyle name="20% - Accent5 2 2 4_data" xfId="6290" xr:uid="{825A7152-8051-4442-A37E-8AC7AC2DB7C0}"/>
    <cellStyle name="20% - Accent5 2 2 5" xfId="480" xr:uid="{A4E5FABC-5BDB-4BE6-8575-0373EE4F434E}"/>
    <cellStyle name="20% - Accent5 2 2 5 2" xfId="4466" xr:uid="{7001EF74-DCFC-4A6D-8E62-4844C7E5E9DF}"/>
    <cellStyle name="20% - Accent5 2 2 6" xfId="3248" xr:uid="{48D1E416-21EA-4F26-8498-957A99C078BD}"/>
    <cellStyle name="20% - Accent5 2 2_data" xfId="5761" xr:uid="{4B5B62BD-3D0E-4062-A3E9-5C6EBD5CEAAB}"/>
    <cellStyle name="20% - Accent5 2 3" xfId="481" xr:uid="{FEDA2287-35ED-4F44-89C1-FC570DE4745B}"/>
    <cellStyle name="20% - Accent5 2 3 2" xfId="482" xr:uid="{06A26DDA-4EF0-4FF7-82CC-295A68A93DA3}"/>
    <cellStyle name="20% - Accent5 2 3 2 2" xfId="483" xr:uid="{26CF8BA5-7A97-4767-A896-A458B561CD97}"/>
    <cellStyle name="20% - Accent5 2 3 2 2 2" xfId="484" xr:uid="{75824DD4-7777-4976-AB97-4204020E7758}"/>
    <cellStyle name="20% - Accent5 2 3 2 2 2 2" xfId="4476" xr:uid="{C7F2AA90-934D-46E2-98F5-10ED0FDED0B7}"/>
    <cellStyle name="20% - Accent5 2 3 2 2 3" xfId="3258" xr:uid="{D4E7B7B5-ED42-4D94-A1C0-20F3F4A42CC1}"/>
    <cellStyle name="20% - Accent5 2 3 2 2_data" xfId="6280" xr:uid="{416728C9-1545-4785-A2F5-843C7A7D7B77}"/>
    <cellStyle name="20% - Accent5 2 3 2 3" xfId="485" xr:uid="{BE5EAC06-0002-4DF2-AAE4-959BEF02CE8A}"/>
    <cellStyle name="20% - Accent5 2 3 2 3 2" xfId="4475" xr:uid="{6C2D890E-66EF-426A-A28F-6A628DE27E3C}"/>
    <cellStyle name="20% - Accent5 2 3 2 4" xfId="3257" xr:uid="{2EEB619A-54ED-4F8A-9BD5-B449AB3FED32}"/>
    <cellStyle name="20% - Accent5 2 3 2_data" xfId="6283" xr:uid="{D88A03D5-11C7-4D3B-958A-0696EDA9FDBE}"/>
    <cellStyle name="20% - Accent5 2 3 3" xfId="486" xr:uid="{C5C6DFE8-57D9-4522-ACCD-834E7BF49FF5}"/>
    <cellStyle name="20% - Accent5 2 3 3 2" xfId="487" xr:uid="{9FB44E04-0D35-4DBC-AF57-27E9C1C69FBC}"/>
    <cellStyle name="20% - Accent5 2 3 3 2 2" xfId="4477" xr:uid="{3E83B6FE-2695-4AC1-9252-0194996E7E65}"/>
    <cellStyle name="20% - Accent5 2 3 3 3" xfId="3259" xr:uid="{230D684F-7243-4B03-8335-1B95FA54287D}"/>
    <cellStyle name="20% - Accent5 2 3 3_data" xfId="5745" xr:uid="{72CA186D-8699-4EF2-B965-10E556743A3E}"/>
    <cellStyle name="20% - Accent5 2 3 4" xfId="488" xr:uid="{352C12E2-8AEA-407A-B0CB-9071D638B4A3}"/>
    <cellStyle name="20% - Accent5 2 3 4 2" xfId="4474" xr:uid="{59B091A7-7139-4241-92A3-EF37E5D9F268}"/>
    <cellStyle name="20% - Accent5 2 3 5" xfId="3256" xr:uid="{0E329874-CD64-44F9-AC2F-7A5151BB6B31}"/>
    <cellStyle name="20% - Accent5 2 3_data" xfId="6285" xr:uid="{9ADA1C4F-7D59-4924-9596-19525225B14B}"/>
    <cellStyle name="20% - Accent5 2 4" xfId="489" xr:uid="{58C415C3-D5CC-49B0-AE2E-3D96ADF6D792}"/>
    <cellStyle name="20% - Accent5 2 4 2" xfId="490" xr:uid="{56C90476-017D-457E-B4B5-9574E49BDFC7}"/>
    <cellStyle name="20% - Accent5 2 4 2 2" xfId="491" xr:uid="{5E636B5A-36CF-4A09-AD03-8A8289629ECD}"/>
    <cellStyle name="20% - Accent5 2 4 2 2 2" xfId="492" xr:uid="{48EE3761-C487-4B44-86F2-5D7FD6786523}"/>
    <cellStyle name="20% - Accent5 2 4 2 2 2 2" xfId="4480" xr:uid="{7B6FECF5-BCE8-4A12-BC46-D105E4A36847}"/>
    <cellStyle name="20% - Accent5 2 4 2 2 3" xfId="3262" xr:uid="{D8504012-A19B-4928-8342-C4752998BE6F}"/>
    <cellStyle name="20% - Accent5 2 4 2 2_data" xfId="5741" xr:uid="{7B77FFB4-AD54-430E-A027-5306DA407846}"/>
    <cellStyle name="20% - Accent5 2 4 2 3" xfId="493" xr:uid="{0AABF948-440A-4D0E-BED3-7BD4A84DF470}"/>
    <cellStyle name="20% - Accent5 2 4 2 3 2" xfId="4479" xr:uid="{C126D5F3-9EAB-4573-B5B7-B1CAE67CBFBB}"/>
    <cellStyle name="20% - Accent5 2 4 2 4" xfId="3261" xr:uid="{018B26BE-67B4-4757-A82A-968045CBAA09}"/>
    <cellStyle name="20% - Accent5 2 4 2_data" xfId="5742" xr:uid="{E0965D6A-BA1C-45ED-8390-324EFB008404}"/>
    <cellStyle name="20% - Accent5 2 4 3" xfId="494" xr:uid="{1CA06B35-E07A-46C3-A518-259C1FBC3122}"/>
    <cellStyle name="20% - Accent5 2 4 3 2" xfId="495" xr:uid="{84E959D2-971A-4215-9A2C-15E6F57C05E6}"/>
    <cellStyle name="20% - Accent5 2 4 3 2 2" xfId="4481" xr:uid="{5B55C6C1-D7CF-4228-88B2-DAA2F38D4203}"/>
    <cellStyle name="20% - Accent5 2 4 3 3" xfId="3263" xr:uid="{419408C1-26A0-4F1F-BAF9-C5417521A256}"/>
    <cellStyle name="20% - Accent5 2 4 3_data" xfId="5728" xr:uid="{856D246E-A6F0-4A70-A269-EBE3698CDE44}"/>
    <cellStyle name="20% - Accent5 2 4 4" xfId="496" xr:uid="{FC226302-C192-48F7-B781-C374885E908A}"/>
    <cellStyle name="20% - Accent5 2 4 4 2" xfId="4478" xr:uid="{6CDC2D04-019D-4CAA-A327-31E1F0F893C6}"/>
    <cellStyle name="20% - Accent5 2 4 5" xfId="3260" xr:uid="{1561E035-BDB6-4D8C-BAF1-754CECAFB4C8}"/>
    <cellStyle name="20% - Accent5 2 4_data" xfId="5743" xr:uid="{3DD1D25F-0341-46F1-8C80-CD8892F7D4A3}"/>
    <cellStyle name="20% - Accent5 2 5" xfId="497" xr:uid="{791FC132-8C16-4823-A457-7BE811B53C9E}"/>
    <cellStyle name="20% - Accent5 2 5 2" xfId="498" xr:uid="{972653D4-B8BE-4089-8089-90E5B01D5566}"/>
    <cellStyle name="20% - Accent5 2 5 2 2" xfId="499" xr:uid="{615820D3-5B22-47B7-BA47-7F0253BA137A}"/>
    <cellStyle name="20% - Accent5 2 5 2 2 2" xfId="4483" xr:uid="{C00EEE78-8D39-496F-AEC2-05AD4B741F5D}"/>
    <cellStyle name="20% - Accent5 2 5 2 3" xfId="3265" xr:uid="{DE1950C9-73AF-4A31-BBFA-61FBDBBB0154}"/>
    <cellStyle name="20% - Accent5 2 5 2_data" xfId="5726" xr:uid="{20A66C51-7FD9-40E5-B7C2-08EED8948C5B}"/>
    <cellStyle name="20% - Accent5 2 5 3" xfId="500" xr:uid="{2822A393-9941-4DAE-AE5D-9D8FB7B4F38A}"/>
    <cellStyle name="20% - Accent5 2 5 3 2" xfId="4482" xr:uid="{73FF8400-0DA9-4525-84BE-66AC14E51D00}"/>
    <cellStyle name="20% - Accent5 2 5 4" xfId="3264" xr:uid="{CA688E18-D1BD-4BD8-852B-4314163A8816}"/>
    <cellStyle name="20% - Accent5 2 5_data" xfId="5727" xr:uid="{776B3F25-D5E0-4DA3-846D-83118CBFCAD1}"/>
    <cellStyle name="20% - Accent5 2 6" xfId="501" xr:uid="{1ADAD278-6136-4846-9E71-45A9ABA8D9AC}"/>
    <cellStyle name="20% - Accent5 2 6 2" xfId="502" xr:uid="{22356EAA-C913-4C5C-8383-8FE0DCD55975}"/>
    <cellStyle name="20% - Accent5 2 6 2 2" xfId="503" xr:uid="{4DBFB2BB-1433-4D06-984B-19F666440BFE}"/>
    <cellStyle name="20% - Accent5 2 6 2 2 2" xfId="4485" xr:uid="{0725839E-684E-4495-809E-698F7C79C921}"/>
    <cellStyle name="20% - Accent5 2 6 2 3" xfId="3267" xr:uid="{5A8356A8-1AD5-447C-8D67-6584C42A79CB}"/>
    <cellStyle name="20% - Accent5 2 6 2_data" xfId="5724" xr:uid="{AFFDDFB7-7506-4FE0-AA12-D09FF03D1B38}"/>
    <cellStyle name="20% - Accent5 2 6 3" xfId="504" xr:uid="{5EFBBE2D-0337-4E4E-B391-ED3B98B548B6}"/>
    <cellStyle name="20% - Accent5 2 6 3 2" xfId="4484" xr:uid="{998774FF-BB6D-4845-AC46-9B77579DEEBA}"/>
    <cellStyle name="20% - Accent5 2 6 4" xfId="3266" xr:uid="{3B5F07D4-A2CE-4C2A-90A2-2F60104B69FE}"/>
    <cellStyle name="20% - Accent5 2 6_data" xfId="5725" xr:uid="{7FCF7F4C-B67E-400A-883D-E7A070692ED3}"/>
    <cellStyle name="20% - Accent5 2 7" xfId="505" xr:uid="{55BC07F6-2D33-47D2-9F6F-735001AC9F99}"/>
    <cellStyle name="20% - Accent5 2 7 2" xfId="506" xr:uid="{C51C8085-7FF2-419F-A8DB-8DD3DECA0735}"/>
    <cellStyle name="20% - Accent5 2 7 2 2" xfId="4486" xr:uid="{92FB6EC8-F0BE-4401-91A8-A6F51ED65B1B}"/>
    <cellStyle name="20% - Accent5 2 7 3" xfId="3268" xr:uid="{7F89F3C1-572D-4AA7-8BC4-5AFD20A47479}"/>
    <cellStyle name="20% - Accent5 2 7_data" xfId="5723" xr:uid="{53C2234E-073C-496B-9122-8ECCF6DC876E}"/>
    <cellStyle name="20% - Accent5 2 8" xfId="507" xr:uid="{7C7A4C46-120F-40EC-9374-44271145222F}"/>
    <cellStyle name="20% - Accent5 2 8 2" xfId="3247" xr:uid="{2236FCE3-5E9D-4C59-9B7B-948F91A05FB5}"/>
    <cellStyle name="20% - Accent5 2 9" xfId="4119" xr:uid="{D948345A-7E5A-4862-81F3-84CED9F4B915}"/>
    <cellStyle name="20% - Accent5 2_data" xfId="6251" xr:uid="{53FF7CD3-C924-49EF-8CD9-95D59E73657C}"/>
    <cellStyle name="20% - Accent5 3" xfId="508" xr:uid="{79FBE0FE-415D-4DD6-B2A6-6601E676DE23}"/>
    <cellStyle name="20% - Accent5 3 2" xfId="509" xr:uid="{88E2B661-0F14-47A3-8834-D618A5561E69}"/>
    <cellStyle name="20% - Accent5 3 2 2" xfId="510" xr:uid="{873EAD1C-9D3F-4772-BB21-FF4855A5F65E}"/>
    <cellStyle name="20% - Accent5 3 2 2 2" xfId="511" xr:uid="{2BF0AB47-59BA-476A-B17D-C10C728C11D8}"/>
    <cellStyle name="20% - Accent5 3 2 2 2 2" xfId="512" xr:uid="{52FA44F7-149F-44B1-9B79-951DFC01D060}"/>
    <cellStyle name="20% - Accent5 3 2 2 2 2 2" xfId="4489" xr:uid="{5BA1291F-EC35-444A-B743-7C87E88EAF37}"/>
    <cellStyle name="20% - Accent5 3 2 2 2 3" xfId="3272" xr:uid="{6D51BA74-0549-45F1-9863-E9590CEB7B2B}"/>
    <cellStyle name="20% - Accent5 3 2 2 2_data" xfId="5720" xr:uid="{F84B025B-64AB-44DA-9263-FD373069443D}"/>
    <cellStyle name="20% - Accent5 3 2 2 3" xfId="513" xr:uid="{DA4D9EB5-C936-4CC0-9F14-4F05C7925309}"/>
    <cellStyle name="20% - Accent5 3 2 2 3 2" xfId="4488" xr:uid="{9D980515-2A51-4A58-B120-703AE8376439}"/>
    <cellStyle name="20% - Accent5 3 2 2 4" xfId="3271" xr:uid="{187E21C8-8D1A-4DE1-9171-4EBE59A7C7A8}"/>
    <cellStyle name="20% - Accent5 3 2 2_data" xfId="5721" xr:uid="{1FC7A1DD-0026-4387-8C4B-E74C9D52DF49}"/>
    <cellStyle name="20% - Accent5 3 2 3" xfId="514" xr:uid="{DF45CF19-E2B1-4591-A3B9-E1E81E2B6FFB}"/>
    <cellStyle name="20% - Accent5 3 2 3 2" xfId="515" xr:uid="{6819ACC9-58DC-48CA-B3BF-17FE3B8F0D94}"/>
    <cellStyle name="20% - Accent5 3 2 3 2 2" xfId="4490" xr:uid="{669C867D-1B25-461D-BABE-F8387562C851}"/>
    <cellStyle name="20% - Accent5 3 2 3 3" xfId="3273" xr:uid="{8831348A-6D5B-445C-8FE1-4A76644CB091}"/>
    <cellStyle name="20% - Accent5 3 2 3_data" xfId="5716" xr:uid="{075B7376-1CFF-428F-A411-FA1477B38B45}"/>
    <cellStyle name="20% - Accent5 3 2 4" xfId="516" xr:uid="{1BA03A85-90BB-407D-8F18-4A35C0D92FCD}"/>
    <cellStyle name="20% - Accent5 3 2 4 2" xfId="4487" xr:uid="{12172ECB-A2BC-4256-B54A-D8AA0E6299A8}"/>
    <cellStyle name="20% - Accent5 3 2 5" xfId="3270" xr:uid="{408F4CCA-B46E-4069-9E49-8168E32EA1A1}"/>
    <cellStyle name="20% - Accent5 3 2_data" xfId="5722" xr:uid="{F803A91A-0DD2-4795-9BB3-111B23FC1FEA}"/>
    <cellStyle name="20% - Accent5 3 3" xfId="517" xr:uid="{6802D7DE-4604-45E7-8B0A-6D995E754FF0}"/>
    <cellStyle name="20% - Accent5 3 3 2" xfId="518" xr:uid="{35D0C6B7-12E8-45AD-86F8-0F8FDBEB9312}"/>
    <cellStyle name="20% - Accent5 3 3 2 2" xfId="519" xr:uid="{E9EF6B24-F50A-4881-A973-D37CB9830B44}"/>
    <cellStyle name="20% - Accent5 3 3 2 2 2" xfId="4492" xr:uid="{A857A0E0-B6AF-4E90-8037-F34C0AE9C5E8}"/>
    <cellStyle name="20% - Accent5 3 3 2 3" xfId="3275" xr:uid="{8FAC3B71-8794-4AD2-BB38-77A1DDF39A15}"/>
    <cellStyle name="20% - Accent5 3 3 2_data" xfId="5713" xr:uid="{15112F6D-9A23-4142-97D4-B66F3F4646CE}"/>
    <cellStyle name="20% - Accent5 3 3 3" xfId="520" xr:uid="{7D71D42D-5260-460F-A6B0-565B4CFEEB31}"/>
    <cellStyle name="20% - Accent5 3 3 3 2" xfId="4491" xr:uid="{219AE166-6FFC-471E-950C-55F72D10A095}"/>
    <cellStyle name="20% - Accent5 3 3 4" xfId="3274" xr:uid="{6F539B35-07E3-4B0A-A821-AB2A933B4106}"/>
    <cellStyle name="20% - Accent5 3 3_data" xfId="5715" xr:uid="{036F7FB7-6B1C-4072-A81F-6F3A5CAA7C6E}"/>
    <cellStyle name="20% - Accent5 3 4" xfId="521" xr:uid="{3A2C23E3-5098-4841-8620-60A4BC635EC2}"/>
    <cellStyle name="20% - Accent5 3 4 2" xfId="522" xr:uid="{BB0A5453-8A75-4EE3-82E5-3BB5DBEABA7B}"/>
    <cellStyle name="20% - Accent5 3 4 2 2" xfId="4493" xr:uid="{EB3CFCEB-85B5-453C-A150-58A0616779BC}"/>
    <cellStyle name="20% - Accent5 3 4 3" xfId="3276" xr:uid="{F85D06B7-31CC-4564-8C63-219577DAA3D4}"/>
    <cellStyle name="20% - Accent5 3 4_data" xfId="5711" xr:uid="{C0AE170F-808D-4C33-A60E-D5A1A7B98740}"/>
    <cellStyle name="20% - Accent5 3 5" xfId="523" xr:uid="{45D661A8-1313-4466-A52C-E3C2E6EC12B9}"/>
    <cellStyle name="20% - Accent5 3 5 2" xfId="3269" xr:uid="{C0E92493-E407-4E4E-B7F5-098DD52FD92A}"/>
    <cellStyle name="20% - Accent5 3 6" xfId="4120" xr:uid="{88221313-E117-470B-8DC7-CB8BC7C7E9B7}"/>
    <cellStyle name="20% - Accent5 3 7" xfId="2263" xr:uid="{27314FE0-7EE1-4EA9-8DAA-DDEC997D2437}"/>
    <cellStyle name="20% - Accent5 3_data" xfId="6250" xr:uid="{7B038FBD-51BA-4842-B140-52DE2B3047F8}"/>
    <cellStyle name="20% - Accent5 4" xfId="524" xr:uid="{03775084-DB5E-40ED-A050-EA6037A9B518}"/>
    <cellStyle name="20% - Accent5 4 2" xfId="525" xr:uid="{C6EA24D0-0DC3-4E93-B8F5-159D9C77C64C}"/>
    <cellStyle name="20% - Accent5 4 2 2" xfId="526" xr:uid="{BA5D334A-28D1-4918-8797-B0057E7DC8C6}"/>
    <cellStyle name="20% - Accent5 4 2 2 2" xfId="527" xr:uid="{1732D2D9-6933-4006-9A5D-E9CDF88C9CC1}"/>
    <cellStyle name="20% - Accent5 4 2 2 2 2" xfId="4496" xr:uid="{DFD49EC0-875E-4113-9C09-211A05A43209}"/>
    <cellStyle name="20% - Accent5 4 2 2 3" xfId="3279" xr:uid="{14550B71-1CDF-41AB-BDB9-2610C3E35461}"/>
    <cellStyle name="20% - Accent5 4 2 2_data" xfId="5708" xr:uid="{114823BA-2465-4986-9AAA-924EFE1982A4}"/>
    <cellStyle name="20% - Accent5 4 2 3" xfId="528" xr:uid="{27A2B8D5-2201-4A63-8D03-AAF5B0CE1A4B}"/>
    <cellStyle name="20% - Accent5 4 2 3 2" xfId="4495" xr:uid="{172DAF6A-2D24-4822-A49B-F05825A61DD0}"/>
    <cellStyle name="20% - Accent5 4 2 4" xfId="3278" xr:uid="{F9C37A19-35EE-43F7-865A-070600308807}"/>
    <cellStyle name="20% - Accent5 4 2_data" xfId="5709" xr:uid="{E51E1A24-4615-4D12-83E6-E950ACF58AD1}"/>
    <cellStyle name="20% - Accent5 4 3" xfId="529" xr:uid="{27B5E4E5-5DD8-41B4-977D-6B7A14C31919}"/>
    <cellStyle name="20% - Accent5 4 3 2" xfId="530" xr:uid="{B9A442E5-D331-48E6-A5FC-38AD59082B20}"/>
    <cellStyle name="20% - Accent5 4 3 2 2" xfId="4497" xr:uid="{D22B8C94-835C-4D78-9EC2-288E4DBC375C}"/>
    <cellStyle name="20% - Accent5 4 3 3" xfId="3280" xr:uid="{7485391C-9290-4B91-96E7-49D33729DE43}"/>
    <cellStyle name="20% - Accent5 4 3_data" xfId="5707" xr:uid="{1CB86E5B-53A1-4752-9E7E-22C705FB9BBF}"/>
    <cellStyle name="20% - Accent5 4 4" xfId="531" xr:uid="{13ADF4C5-6684-4B31-8EDD-0AF1386B292F}"/>
    <cellStyle name="20% - Accent5 4 4 2" xfId="4494" xr:uid="{09CF030B-3B82-4D6B-848F-05FEF417A0C3}"/>
    <cellStyle name="20% - Accent5 4 5" xfId="3277" xr:uid="{9F9AFCA1-6105-42BA-B21B-54915CB1C374}"/>
    <cellStyle name="20% - Accent5 4_data" xfId="5710" xr:uid="{C6FAD6AC-4578-4B1C-89DE-B8F9F1C67F45}"/>
    <cellStyle name="20% - Accent5 5" xfId="532" xr:uid="{0C9BD06D-4EB2-4688-ACE9-56E78AE6F6AF}"/>
    <cellStyle name="20% - Accent5 5 2" xfId="533" xr:uid="{FA4DE211-7ED8-42DA-B0BB-787F2C69AA03}"/>
    <cellStyle name="20% - Accent5 5 2 2" xfId="534" xr:uid="{D0C583E9-5047-4AE0-A70D-955842876A0E}"/>
    <cellStyle name="20% - Accent5 5 2 2 2" xfId="535" xr:uid="{929C8161-0426-43E1-9A11-5CCD9C8D5C5F}"/>
    <cellStyle name="20% - Accent5 5 2 2 2 2" xfId="4500" xr:uid="{DB600444-45FC-4889-BD60-062D724B2A79}"/>
    <cellStyle name="20% - Accent5 5 2 2 3" xfId="3283" xr:uid="{62418D01-F17F-4F2E-AAA4-56F724A10C18}"/>
    <cellStyle name="20% - Accent5 5 2 2_data" xfId="5695" xr:uid="{B938688D-0BA6-4C36-9758-26CE2F8CCFD5}"/>
    <cellStyle name="20% - Accent5 5 2 3" xfId="536" xr:uid="{686CC895-EF7E-4DB3-A7D6-990684BAD62E}"/>
    <cellStyle name="20% - Accent5 5 2 3 2" xfId="4499" xr:uid="{D1AC5598-497D-4028-B3B5-C1C50414509C}"/>
    <cellStyle name="20% - Accent5 5 2 4" xfId="3282" xr:uid="{3926B8E7-FBD6-4B88-A681-14882C304975}"/>
    <cellStyle name="20% - Accent5 5 2_data" xfId="5696" xr:uid="{16C6E257-B6BA-4E32-8F8A-BD9123E99E2D}"/>
    <cellStyle name="20% - Accent5 5 3" xfId="537" xr:uid="{15852968-FA1A-49AF-B363-04FFAEC8C114}"/>
    <cellStyle name="20% - Accent5 5 3 2" xfId="538" xr:uid="{24C6D621-F399-424B-925F-17735634077C}"/>
    <cellStyle name="20% - Accent5 5 3 2 2" xfId="4501" xr:uid="{31059BC9-50F0-429E-83BB-684877BDF819}"/>
    <cellStyle name="20% - Accent5 5 3 3" xfId="3284" xr:uid="{8AAD51C1-C6BA-490B-A317-8C2AF91B7A8A}"/>
    <cellStyle name="20% - Accent5 5 3_data" xfId="5694" xr:uid="{D7E5903B-0249-497C-89FB-527B1030D625}"/>
    <cellStyle name="20% - Accent5 5 4" xfId="539" xr:uid="{0CE30C82-FBD6-46D6-ABE2-C434C74B1411}"/>
    <cellStyle name="20% - Accent5 5 4 2" xfId="4498" xr:uid="{CE79494E-4130-4B6D-B8D0-064B87F3B956}"/>
    <cellStyle name="20% - Accent5 5 5" xfId="3281" xr:uid="{17908505-9943-4946-9393-02FBA0BA3A05}"/>
    <cellStyle name="20% - Accent5 5_data" xfId="5706" xr:uid="{537BF25F-E7DA-4CB1-9665-145D06ED8CF0}"/>
    <cellStyle name="20% - Accent5 6" xfId="540" xr:uid="{3B347272-4A8E-4B5E-8E59-B018A1E8407A}"/>
    <cellStyle name="20% - Accent5 6 2" xfId="541" xr:uid="{E3FBC8CF-01A1-4BE8-98E0-E0F3F6C98ED5}"/>
    <cellStyle name="20% - Accent5 6 2 2" xfId="542" xr:uid="{CDFA1728-D288-41C7-8B3F-4C5713BFE1CF}"/>
    <cellStyle name="20% - Accent5 6 2 2 2" xfId="4503" xr:uid="{77D83F16-E7CC-47E4-B6AF-72E68E25A1C4}"/>
    <cellStyle name="20% - Accent5 6 2 3" xfId="3286" xr:uid="{EE97B689-86BC-4125-9163-BD288163465D}"/>
    <cellStyle name="20% - Accent5 6 2_data" xfId="5692" xr:uid="{90842C85-A73F-4FD7-ABF8-ACE29D3FDF62}"/>
    <cellStyle name="20% - Accent5 6 3" xfId="543" xr:uid="{35202315-0278-4005-BD2A-012BCC54125C}"/>
    <cellStyle name="20% - Accent5 6 3 2" xfId="4502" xr:uid="{31DF83B3-541E-4A84-B12E-50B147392C23}"/>
    <cellStyle name="20% - Accent5 6 4" xfId="3285" xr:uid="{DD496B98-3188-4C4C-A983-91B03F8BC894}"/>
    <cellStyle name="20% - Accent5 6_data" xfId="5693" xr:uid="{D6DEC5E3-88F4-4D09-A3D6-7F4F5788288B}"/>
    <cellStyle name="20% - Accent5 7" xfId="544" xr:uid="{D1A74165-20A5-412F-880E-1E3E12681512}"/>
    <cellStyle name="20% - Accent5 7 2" xfId="545" xr:uid="{95230AA6-5975-4556-9B67-C6DC9B99C511}"/>
    <cellStyle name="20% - Accent5 7 2 2" xfId="546" xr:uid="{3CDD7D80-44B7-497F-A9F4-C33B67F0C8FD}"/>
    <cellStyle name="20% - Accent5 7 2 2 2" xfId="4505" xr:uid="{2CBA62D7-BA68-47B2-9CD1-489723A359E5}"/>
    <cellStyle name="20% - Accent5 7 2 3" xfId="3288" xr:uid="{14EF1132-1FCD-4160-BE00-D8A9617315EC}"/>
    <cellStyle name="20% - Accent5 7 2_data" xfId="5690" xr:uid="{2868F9FD-DB4A-4BA6-A85D-032E6E5D8DB5}"/>
    <cellStyle name="20% - Accent5 7 3" xfId="547" xr:uid="{D7E219E2-EE75-490F-8016-120D18C8CBD1}"/>
    <cellStyle name="20% - Accent5 7 3 2" xfId="4504" xr:uid="{DCDA967F-BAAF-4DBF-A116-D7AF3D596FA8}"/>
    <cellStyle name="20% - Accent5 7 4" xfId="3287" xr:uid="{4174B1C2-5A4A-4D4B-B9B2-04E7748E8D20}"/>
    <cellStyle name="20% - Accent5 7_data" xfId="5691" xr:uid="{C95C4188-5006-4CC2-A862-8A4EC9F9685E}"/>
    <cellStyle name="20% - Accent6 2" xfId="548" xr:uid="{A7DE9E4A-09FB-4A28-8372-AEE9D537D578}"/>
    <cellStyle name="20% - Accent6 2 10" xfId="2264" xr:uid="{7F2D1161-5049-402D-8007-5C107DBE17BB}"/>
    <cellStyle name="20% - Accent6 2 2" xfId="549" xr:uid="{255B4559-12F2-4068-BE4A-8FC7A2E86CD1}"/>
    <cellStyle name="20% - Accent6 2 2 2" xfId="550" xr:uid="{4BBEA9BF-4AEC-43F8-9C44-77AED879769F}"/>
    <cellStyle name="20% - Accent6 2 2 2 2" xfId="551" xr:uid="{818479B3-B527-42AF-BF21-1F3E2F9FC050}"/>
    <cellStyle name="20% - Accent6 2 2 2 2 2" xfId="552" xr:uid="{69DC6F52-1604-486D-A90B-BB6CAFC16631}"/>
    <cellStyle name="20% - Accent6 2 2 2 2 2 2" xfId="553" xr:uid="{1A68C9CD-B070-4AD2-B19C-4651D178F85A}"/>
    <cellStyle name="20% - Accent6 2 2 2 2 2 2 2" xfId="4509" xr:uid="{7C288CB2-FE31-4605-8051-3902D01EC31E}"/>
    <cellStyle name="20% - Accent6 2 2 2 2 2 3" xfId="3293" xr:uid="{A1C2BD84-61C0-4AF3-B797-C7D4C8AF89B9}"/>
    <cellStyle name="20% - Accent6 2 2 2 2 2_data" xfId="5685" xr:uid="{C75FFB53-AED5-4718-B1B5-B71B6F9C9BAF}"/>
    <cellStyle name="20% - Accent6 2 2 2 2 3" xfId="554" xr:uid="{51D798C9-B2C2-4355-BDF9-EDB290E2BEDF}"/>
    <cellStyle name="20% - Accent6 2 2 2 2 3 2" xfId="4508" xr:uid="{2BEF36C8-01FC-436B-9C74-CFC2EC463E4B}"/>
    <cellStyle name="20% - Accent6 2 2 2 2 4" xfId="3292" xr:uid="{2B2F062F-3082-4186-B2F3-A497893B8D57}"/>
    <cellStyle name="20% - Accent6 2 2 2 2_data" xfId="5686" xr:uid="{B45BDA35-CD2A-4963-836A-E2257116AC0A}"/>
    <cellStyle name="20% - Accent6 2 2 2 3" xfId="555" xr:uid="{77C4630A-E5F5-4DB4-AA39-1FB7E3F657E5}"/>
    <cellStyle name="20% - Accent6 2 2 2 3 2" xfId="556" xr:uid="{10BE1EF4-5AFE-428D-92DB-C4C9C964F9A3}"/>
    <cellStyle name="20% - Accent6 2 2 2 3 2 2" xfId="4510" xr:uid="{908E7E49-535B-45DA-9B24-92D994168430}"/>
    <cellStyle name="20% - Accent6 2 2 2 3 3" xfId="3294" xr:uid="{146F01CC-1C8E-4EB4-A660-9746930DC365}"/>
    <cellStyle name="20% - Accent6 2 2 2 3_data" xfId="6371" xr:uid="{A3C8EFBC-FBD6-4E73-AA57-92D255095262}"/>
    <cellStyle name="20% - Accent6 2 2 2 4" xfId="557" xr:uid="{BBC92D34-DB41-4091-B036-4968D0D3E250}"/>
    <cellStyle name="20% - Accent6 2 2 2 4 2" xfId="4507" xr:uid="{50C1ACC6-6AA9-4F21-AB23-DBCD463D616A}"/>
    <cellStyle name="20% - Accent6 2 2 2 5" xfId="3291" xr:uid="{8BED2E0B-85B2-48FC-8114-0B37C1982DB4}"/>
    <cellStyle name="20% - Accent6 2 2 2_data" xfId="5688" xr:uid="{171D1A0D-B76C-44D8-A66C-5C27F8C2FF1F}"/>
    <cellStyle name="20% - Accent6 2 2 3" xfId="558" xr:uid="{505F7625-9546-4B27-A21D-5BDFFF7B86DE}"/>
    <cellStyle name="20% - Accent6 2 2 3 2" xfId="559" xr:uid="{EF891727-30E3-4F26-B98C-6D57577C89AE}"/>
    <cellStyle name="20% - Accent6 2 2 3 2 2" xfId="560" xr:uid="{87D3F57B-316F-49C9-91AC-C5A91BC8CD79}"/>
    <cellStyle name="20% - Accent6 2 2 3 2 2 2" xfId="4512" xr:uid="{E12E1DD4-599F-47A6-ABAB-201A8A3EF17C}"/>
    <cellStyle name="20% - Accent6 2 2 3 2 3" xfId="3296" xr:uid="{9535A5EF-69C0-4E61-A81A-5992B65B8202}"/>
    <cellStyle name="20% - Accent6 2 2 3 2_data" xfId="5683" xr:uid="{AE0657C5-9C0F-4534-82EA-49FE6212F902}"/>
    <cellStyle name="20% - Accent6 2 2 3 3" xfId="561" xr:uid="{84ECC1CE-3E35-4E1F-8F75-C4230E859114}"/>
    <cellStyle name="20% - Accent6 2 2 3 3 2" xfId="4511" xr:uid="{79CA995F-7595-4953-9B48-F6DB0F0CBC6B}"/>
    <cellStyle name="20% - Accent6 2 2 3 4" xfId="3295" xr:uid="{BEE8269D-6DC3-4ADB-AC39-14175441C728}"/>
    <cellStyle name="20% - Accent6 2 2 3_data" xfId="5684" xr:uid="{60337555-626C-439A-AEFC-E69E45016361}"/>
    <cellStyle name="20% - Accent6 2 2 4" xfId="562" xr:uid="{612A2DB5-4CAF-4AF0-A530-559A8D4308FE}"/>
    <cellStyle name="20% - Accent6 2 2 4 2" xfId="563" xr:uid="{2DE1FFC3-2365-4DF4-875B-9D7303305B3E}"/>
    <cellStyle name="20% - Accent6 2 2 4 2 2" xfId="4513" xr:uid="{8B742D86-2950-4170-93D0-1032BCE87F19}"/>
    <cellStyle name="20% - Accent6 2 2 4 3" xfId="3297" xr:uid="{8899766E-DED0-41D9-926B-3DEB5598A0E7}"/>
    <cellStyle name="20% - Accent6 2 2 4_data" xfId="5681" xr:uid="{0D900396-11D3-429D-8CBE-2EE8D518EA3C}"/>
    <cellStyle name="20% - Accent6 2 2 5" xfId="564" xr:uid="{83204CC3-F544-45C1-8547-50ADA687FC27}"/>
    <cellStyle name="20% - Accent6 2 2 5 2" xfId="4506" xr:uid="{CD97D4B3-212D-472B-8DA6-A0F833D75C97}"/>
    <cellStyle name="20% - Accent6 2 2 6" xfId="3290" xr:uid="{E819FC00-471C-4BFF-95FD-121C6A5473D6}"/>
    <cellStyle name="20% - Accent6 2 2_data" xfId="5689" xr:uid="{5A1D60EB-A3AA-4744-9875-1AD9C94BBA7D}"/>
    <cellStyle name="20% - Accent6 2 3" xfId="565" xr:uid="{15C2D104-248D-470C-A291-EA715AE9970D}"/>
    <cellStyle name="20% - Accent6 2 3 2" xfId="566" xr:uid="{BDA76005-3C39-49E7-A304-956B75D9FC4F}"/>
    <cellStyle name="20% - Accent6 2 3 2 2" xfId="567" xr:uid="{328621FB-6A22-4228-ADCE-6BEA6877CD35}"/>
    <cellStyle name="20% - Accent6 2 3 2 2 2" xfId="568" xr:uid="{6F947BA8-7FE3-4870-8A37-9035056279D8}"/>
    <cellStyle name="20% - Accent6 2 3 2 2 2 2" xfId="4516" xr:uid="{84BA7BA2-2452-4C5F-BF7D-2B836E860D9F}"/>
    <cellStyle name="20% - Accent6 2 3 2 2 3" xfId="3300" xr:uid="{99EC81F7-11A9-467E-9874-A46DA054C31B}"/>
    <cellStyle name="20% - Accent6 2 3 2 2_data" xfId="5678" xr:uid="{6C2E9921-F082-4460-8CFE-B10D3CE0A47D}"/>
    <cellStyle name="20% - Accent6 2 3 2 3" xfId="569" xr:uid="{125E5FBE-F38C-4B4C-AB46-2ECA17EE719D}"/>
    <cellStyle name="20% - Accent6 2 3 2 3 2" xfId="4515" xr:uid="{42217F9B-6F67-43D0-87DB-DB5C9431834C}"/>
    <cellStyle name="20% - Accent6 2 3 2 4" xfId="3299" xr:uid="{3842D4BF-6F2C-454B-8B2F-6E1F05E217DD}"/>
    <cellStyle name="20% - Accent6 2 3 2_data" xfId="5679" xr:uid="{18F2DB60-1A8D-4CF5-81F8-325E55869183}"/>
    <cellStyle name="20% - Accent6 2 3 3" xfId="570" xr:uid="{47559E48-956C-4E6A-894F-B7C3B5D0057A}"/>
    <cellStyle name="20% - Accent6 2 3 3 2" xfId="571" xr:uid="{9ADC688F-62EE-4592-9DE6-4528F8BBEFD2}"/>
    <cellStyle name="20% - Accent6 2 3 3 2 2" xfId="4517" xr:uid="{EF6A0762-2268-4D48-B4CD-D90AD911E68F}"/>
    <cellStyle name="20% - Accent6 2 3 3 3" xfId="3301" xr:uid="{3494759A-BD41-4E70-B33A-5C8F9F2A58AA}"/>
    <cellStyle name="20% - Accent6 2 3 3_data" xfId="5677" xr:uid="{4164B3A1-E939-410E-973B-425BCD7755FA}"/>
    <cellStyle name="20% - Accent6 2 3 4" xfId="572" xr:uid="{E2CB3B15-3623-452D-B392-EDD3CCD57135}"/>
    <cellStyle name="20% - Accent6 2 3 4 2" xfId="4514" xr:uid="{BFC95C1C-3434-4D2E-B0AF-51837FCD3AD1}"/>
    <cellStyle name="20% - Accent6 2 3 5" xfId="3298" xr:uid="{6A63B139-10B7-48CC-810C-1495C44837D7}"/>
    <cellStyle name="20% - Accent6 2 3_data" xfId="5680" xr:uid="{73F42730-90C5-4A07-88AA-9C1950409991}"/>
    <cellStyle name="20% - Accent6 2 4" xfId="573" xr:uid="{7FFCF223-B493-4F18-984D-F444B292A71B}"/>
    <cellStyle name="20% - Accent6 2 4 2" xfId="574" xr:uid="{DF5C892C-0F5A-49E8-A386-216F99B2FA7D}"/>
    <cellStyle name="20% - Accent6 2 4 2 2" xfId="575" xr:uid="{F2D1722C-ACC2-458F-A727-1FD03F332082}"/>
    <cellStyle name="20% - Accent6 2 4 2 2 2" xfId="576" xr:uid="{05C5623B-1733-4420-B824-C7FF941D3C18}"/>
    <cellStyle name="20% - Accent6 2 4 2 2 2 2" xfId="4520" xr:uid="{26EA3724-4CDE-4F51-A32A-7ABEB8AA85B9}"/>
    <cellStyle name="20% - Accent6 2 4 2 2 3" xfId="3304" xr:uid="{3B0C4BC0-46E7-47F8-A4A9-F6DD403EE824}"/>
    <cellStyle name="20% - Accent6 2 4 2 2_data" xfId="5674" xr:uid="{4BA29AF4-2485-4A2E-8822-78FDFA879ECE}"/>
    <cellStyle name="20% - Accent6 2 4 2 3" xfId="577" xr:uid="{FD3F3046-7ACC-4A3F-AC4B-394E3BC7B3C0}"/>
    <cellStyle name="20% - Accent6 2 4 2 3 2" xfId="4519" xr:uid="{7F70B6A7-96DF-4DB6-A5D7-CC8E94AD05E0}"/>
    <cellStyle name="20% - Accent6 2 4 2 4" xfId="3303" xr:uid="{FD57264B-3F4E-4D0E-AA76-7507AC2F7D21}"/>
    <cellStyle name="20% - Accent6 2 4 2_data" xfId="5675" xr:uid="{52FA339A-AB3A-47EA-A5CC-308116B0FF25}"/>
    <cellStyle name="20% - Accent6 2 4 3" xfId="578" xr:uid="{E4A0CB5D-B2A3-4C28-B05C-7097D4A4D0DD}"/>
    <cellStyle name="20% - Accent6 2 4 3 2" xfId="579" xr:uid="{22EABDA8-5415-4E3D-B170-7D520294E098}"/>
    <cellStyle name="20% - Accent6 2 4 3 2 2" xfId="4521" xr:uid="{9DF461BD-0F30-446B-BB0F-F2802BB1836B}"/>
    <cellStyle name="20% - Accent6 2 4 3 3" xfId="3305" xr:uid="{5E988644-417F-4DD1-AD05-E7842D85FB1F}"/>
    <cellStyle name="20% - Accent6 2 4 3_data" xfId="5673" xr:uid="{C2BB316D-6F33-49E3-BBBC-D541A1E001D4}"/>
    <cellStyle name="20% - Accent6 2 4 4" xfId="580" xr:uid="{4A39305E-C293-46BF-A99F-14DD9342072E}"/>
    <cellStyle name="20% - Accent6 2 4 4 2" xfId="4518" xr:uid="{5F776106-268A-4505-ABD9-025F08C34C07}"/>
    <cellStyle name="20% - Accent6 2 4 5" xfId="3302" xr:uid="{2DA80CC0-40A6-4E49-A64A-6C45ACCF5D00}"/>
    <cellStyle name="20% - Accent6 2 4_data" xfId="5676" xr:uid="{EA713341-3E1B-469E-87C6-7B8251649558}"/>
    <cellStyle name="20% - Accent6 2 5" xfId="581" xr:uid="{54FFED0F-1832-4481-803A-E9B80938EF66}"/>
    <cellStyle name="20% - Accent6 2 5 2" xfId="582" xr:uid="{FA1CB3DE-BFE6-451B-8271-A81A040142CF}"/>
    <cellStyle name="20% - Accent6 2 5 2 2" xfId="583" xr:uid="{1C23925B-F362-4822-BB47-F34D851FA1E7}"/>
    <cellStyle name="20% - Accent6 2 5 2 2 2" xfId="4523" xr:uid="{0A6AB8E4-A64A-4796-A863-BA7C813E298D}"/>
    <cellStyle name="20% - Accent6 2 5 2 3" xfId="3307" xr:uid="{42EB8092-EC8A-406A-9506-6F1B9397712E}"/>
    <cellStyle name="20% - Accent6 2 5 2_data" xfId="5671" xr:uid="{96ECDFC9-66F0-4566-8F93-CFA9BE71E744}"/>
    <cellStyle name="20% - Accent6 2 5 3" xfId="584" xr:uid="{623471D7-FDD8-4361-A72F-621B5B1A99FB}"/>
    <cellStyle name="20% - Accent6 2 5 3 2" xfId="4522" xr:uid="{5316E7E7-A8F6-4E47-A945-A2AC92438C1B}"/>
    <cellStyle name="20% - Accent6 2 5 4" xfId="3306" xr:uid="{A2189099-AE74-4B95-A1D9-EE8DF5764235}"/>
    <cellStyle name="20% - Accent6 2 5_data" xfId="5672" xr:uid="{EC06625A-2772-4649-9CEF-089DB856758B}"/>
    <cellStyle name="20% - Accent6 2 6" xfId="585" xr:uid="{2FCCED9E-B857-44AD-A77F-73B1AA4B7192}"/>
    <cellStyle name="20% - Accent6 2 6 2" xfId="586" xr:uid="{562EF24D-5D80-4D0F-B172-32C3C86F18E9}"/>
    <cellStyle name="20% - Accent6 2 6 2 2" xfId="587" xr:uid="{DA6BAA0B-5D97-4AD3-9DD7-DAF975BA9AB9}"/>
    <cellStyle name="20% - Accent6 2 6 2 2 2" xfId="4525" xr:uid="{CD409D30-2432-4A23-B374-6BA6D07DF564}"/>
    <cellStyle name="20% - Accent6 2 6 2 3" xfId="3309" xr:uid="{DB0FB432-5724-4E65-8A91-D064DE9EC0AC}"/>
    <cellStyle name="20% - Accent6 2 6 2_data" xfId="5669" xr:uid="{192D6FE3-E4E8-409E-B3B9-3414E51836D2}"/>
    <cellStyle name="20% - Accent6 2 6 3" xfId="588" xr:uid="{EB56B515-490E-4BCE-87C3-C2D10B533C30}"/>
    <cellStyle name="20% - Accent6 2 6 3 2" xfId="4524" xr:uid="{8EAA40C7-DE8C-4CC6-9B08-9443FC86803F}"/>
    <cellStyle name="20% - Accent6 2 6 4" xfId="3308" xr:uid="{5A734855-ACCB-4095-9984-68A8E5E86533}"/>
    <cellStyle name="20% - Accent6 2 6_data" xfId="5670" xr:uid="{EC36721B-B474-4AC7-BF47-266FA3B260EA}"/>
    <cellStyle name="20% - Accent6 2 7" xfId="589" xr:uid="{F980843A-E4E5-4F70-B5D5-EB516EB72A57}"/>
    <cellStyle name="20% - Accent6 2 7 2" xfId="590" xr:uid="{B78925B2-0CD2-4AFC-8130-0891DEC2558A}"/>
    <cellStyle name="20% - Accent6 2 7 2 2" xfId="4526" xr:uid="{3A1304EC-17C0-48B8-9A36-6734AEE76595}"/>
    <cellStyle name="20% - Accent6 2 7 3" xfId="3310" xr:uid="{A3B69881-BCF9-4690-AAA9-31BA90459E02}"/>
    <cellStyle name="20% - Accent6 2 7_data" xfId="5668" xr:uid="{B284D039-EF85-4BF3-B974-AA08764C557C}"/>
    <cellStyle name="20% - Accent6 2 8" xfId="591" xr:uid="{E60EE15A-3348-4093-BAB6-34010DD76D03}"/>
    <cellStyle name="20% - Accent6 2 8 2" xfId="3289" xr:uid="{495F635C-74F7-418D-8938-47A35D13E9D5}"/>
    <cellStyle name="20% - Accent6 2 9" xfId="4121" xr:uid="{2DD111F7-603B-4CE3-87D9-B5D0C8FACC0E}"/>
    <cellStyle name="20% - Accent6 2_data" xfId="6249" xr:uid="{401B2E27-62A1-4EA5-9C7B-E99DED7702BA}"/>
    <cellStyle name="20% - Accent6 3" xfId="592" xr:uid="{06D46F2F-EB1C-4C6D-B825-05D45A840E50}"/>
    <cellStyle name="20% - Accent6 3 2" xfId="593" xr:uid="{E8D458CC-FB0F-4F82-8435-CB12EFE7CC88}"/>
    <cellStyle name="20% - Accent6 3 2 2" xfId="594" xr:uid="{1F147506-31D9-42D3-BAA6-82D30DA37C61}"/>
    <cellStyle name="20% - Accent6 3 2 2 2" xfId="595" xr:uid="{C92096BB-324C-4E9E-AA81-F907FB6BF31D}"/>
    <cellStyle name="20% - Accent6 3 2 2 2 2" xfId="596" xr:uid="{14577599-AFFA-4093-8732-C554710C8D34}"/>
    <cellStyle name="20% - Accent6 3 2 2 2 2 2" xfId="4529" xr:uid="{FB9432E4-D812-4CD2-8636-2D9CFA3131A6}"/>
    <cellStyle name="20% - Accent6 3 2 2 2 3" xfId="3314" xr:uid="{7A67B103-C825-4C68-81CA-B2270B5F82C8}"/>
    <cellStyle name="20% - Accent6 3 2 2 2_data" xfId="5665" xr:uid="{8885B926-9D06-495B-868B-66622CFABC8C}"/>
    <cellStyle name="20% - Accent6 3 2 2 3" xfId="597" xr:uid="{92356FD2-082C-43D2-869E-D4872A1FE9E6}"/>
    <cellStyle name="20% - Accent6 3 2 2 3 2" xfId="4528" xr:uid="{E2E74D6F-262A-4C49-9711-27184B098850}"/>
    <cellStyle name="20% - Accent6 3 2 2 4" xfId="3313" xr:uid="{9E6CD354-74AF-4398-9056-CFA7320E4FEA}"/>
    <cellStyle name="20% - Accent6 3 2 2_data" xfId="5666" xr:uid="{E8B938AF-9DA7-4877-A9A9-FF5245443896}"/>
    <cellStyle name="20% - Accent6 3 2 3" xfId="598" xr:uid="{8D315B0F-CFC3-4B74-BA7A-3A2700984CF4}"/>
    <cellStyle name="20% - Accent6 3 2 3 2" xfId="599" xr:uid="{C486BDE7-9744-4F19-AD60-E54B9C9BEB5A}"/>
    <cellStyle name="20% - Accent6 3 2 3 2 2" xfId="4530" xr:uid="{19C72D24-7879-45DE-ABDD-AEF3305E8F87}"/>
    <cellStyle name="20% - Accent6 3 2 3 3" xfId="3315" xr:uid="{46F054EA-0994-4BE3-A179-2D19ACE14FFC}"/>
    <cellStyle name="20% - Accent6 3 2 3_data" xfId="5664" xr:uid="{0C4DC053-7366-4A0A-89AD-56B7A15C13F0}"/>
    <cellStyle name="20% - Accent6 3 2 4" xfId="600" xr:uid="{869DD343-4D23-4AF8-B9D3-FF386D9C99F5}"/>
    <cellStyle name="20% - Accent6 3 2 4 2" xfId="4527" xr:uid="{CDC2F003-5978-4DE4-8987-6D07B28BFE1C}"/>
    <cellStyle name="20% - Accent6 3 2 5" xfId="3312" xr:uid="{61612E6B-B647-4A5C-A70B-C41D1EEF5D36}"/>
    <cellStyle name="20% - Accent6 3 2_data" xfId="5667" xr:uid="{280D03A9-BA9D-4EEA-8FBD-F6C27AE0A0C8}"/>
    <cellStyle name="20% - Accent6 3 3" xfId="601" xr:uid="{1209D388-3077-4568-BD81-75C9DD442709}"/>
    <cellStyle name="20% - Accent6 3 3 2" xfId="602" xr:uid="{82357551-57F7-4DF8-9971-96727CEC30BC}"/>
    <cellStyle name="20% - Accent6 3 3 2 2" xfId="603" xr:uid="{F9D14343-E745-4434-966E-A4A03C33D374}"/>
    <cellStyle name="20% - Accent6 3 3 2 2 2" xfId="4532" xr:uid="{A7DC329A-4AE7-4541-B952-7C05E76BCFA6}"/>
    <cellStyle name="20% - Accent6 3 3 2 3" xfId="3317" xr:uid="{D4AB8834-492E-45B9-B192-553D34AE14FF}"/>
    <cellStyle name="20% - Accent6 3 3 2_data" xfId="5662" xr:uid="{72CAD28A-7415-4DA7-8A99-9F1583B1D5B9}"/>
    <cellStyle name="20% - Accent6 3 3 3" xfId="604" xr:uid="{7C8B7512-6804-45DC-BA06-8F0AF83908FF}"/>
    <cellStyle name="20% - Accent6 3 3 3 2" xfId="4531" xr:uid="{F93950C8-E566-47E8-AE77-311C664DF285}"/>
    <cellStyle name="20% - Accent6 3 3 4" xfId="3316" xr:uid="{E709EC2B-8F78-4787-B830-970C2E716D36}"/>
    <cellStyle name="20% - Accent6 3 3_data" xfId="5663" xr:uid="{5BE864C4-FEDC-4430-A58A-D3A579EB5410}"/>
    <cellStyle name="20% - Accent6 3 4" xfId="605" xr:uid="{B336D7C0-D9B0-44CC-AF87-8A6CDDA2A2FE}"/>
    <cellStyle name="20% - Accent6 3 4 2" xfId="606" xr:uid="{E87B6126-B016-4F7F-AED8-F3B237A72A84}"/>
    <cellStyle name="20% - Accent6 3 4 2 2" xfId="4533" xr:uid="{CD313CC5-8265-4033-8CBE-A18CB9B7209D}"/>
    <cellStyle name="20% - Accent6 3 4 3" xfId="3318" xr:uid="{BB8BABD7-C55B-4AA6-ABBF-38BF74B5A496}"/>
    <cellStyle name="20% - Accent6 3 4_data" xfId="5661" xr:uid="{53CAD8C4-84A0-496A-9593-18D5D1C20105}"/>
    <cellStyle name="20% - Accent6 3 5" xfId="607" xr:uid="{C9700324-D238-45B6-BD8F-2EB5A8BA33A5}"/>
    <cellStyle name="20% - Accent6 3 5 2" xfId="3311" xr:uid="{4E7C87E3-DD63-412B-829B-0D6E48E78BAF}"/>
    <cellStyle name="20% - Accent6 3 6" xfId="4122" xr:uid="{88F6959A-0CAF-425C-93A6-4ECE0986BF75}"/>
    <cellStyle name="20% - Accent6 3 7" xfId="2265" xr:uid="{03B31224-756F-43B9-B17A-6FE356C337C8}"/>
    <cellStyle name="20% - Accent6 3_data" xfId="6248" xr:uid="{4132F642-9DE5-44C2-8EC9-628A3D062BC0}"/>
    <cellStyle name="20% - Accent6 4" xfId="608" xr:uid="{476ECE2A-7A22-4473-80AE-93C05430BC69}"/>
    <cellStyle name="20% - Accent6 4 2" xfId="609" xr:uid="{484B322D-9EB8-4EAA-A129-6926DB968866}"/>
    <cellStyle name="20% - Accent6 4 2 2" xfId="610" xr:uid="{535AF5D1-5010-4948-8307-E0AB1DF65D8C}"/>
    <cellStyle name="20% - Accent6 4 2 2 2" xfId="611" xr:uid="{B3AC41D2-7958-460B-A224-64C9F9C7A647}"/>
    <cellStyle name="20% - Accent6 4 2 2 2 2" xfId="4536" xr:uid="{8EC3DB79-A310-48E0-AEDB-4FF35C10FAAF}"/>
    <cellStyle name="20% - Accent6 4 2 2 3" xfId="3321" xr:uid="{C527F413-1893-4000-8D43-A185AA40C8DA}"/>
    <cellStyle name="20% - Accent6 4 2 2_data" xfId="5658" xr:uid="{18367BD0-E152-4378-8469-7B945741D209}"/>
    <cellStyle name="20% - Accent6 4 2 3" xfId="612" xr:uid="{B871042A-7337-4C1E-8825-0CED6E3E5F7C}"/>
    <cellStyle name="20% - Accent6 4 2 3 2" xfId="4535" xr:uid="{0C062922-EB14-462A-A614-362763965A31}"/>
    <cellStyle name="20% - Accent6 4 2 4" xfId="3320" xr:uid="{4EEEE4B4-A294-4B3E-A268-A44784E9EF52}"/>
    <cellStyle name="20% - Accent6 4 2_data" xfId="5659" xr:uid="{A7F52BE9-628F-4894-9A63-3A7CD2A48FCF}"/>
    <cellStyle name="20% - Accent6 4 3" xfId="613" xr:uid="{A352790D-5F34-4974-BA14-05B9B1104C61}"/>
    <cellStyle name="20% - Accent6 4 3 2" xfId="614" xr:uid="{19AD3B92-55E7-468B-AFC5-8A674F91DF29}"/>
    <cellStyle name="20% - Accent6 4 3 2 2" xfId="4537" xr:uid="{9DA06AA1-C9C1-4C23-AD29-F8940F56FB8E}"/>
    <cellStyle name="20% - Accent6 4 3 3" xfId="3322" xr:uid="{C517D656-BFFF-450D-A536-EAB9AED908B6}"/>
    <cellStyle name="20% - Accent6 4 3_data" xfId="5657" xr:uid="{DC6B0FE4-E27A-48B8-B3B6-27BE7BEB9B4D}"/>
    <cellStyle name="20% - Accent6 4 4" xfId="615" xr:uid="{9BD0E833-C0AD-4440-8717-B775C7C58BC4}"/>
    <cellStyle name="20% - Accent6 4 4 2" xfId="4534" xr:uid="{D66B7792-CEF7-48C4-93C9-4B268C4145C6}"/>
    <cellStyle name="20% - Accent6 4 5" xfId="3319" xr:uid="{C1CE8E81-051A-468B-9B5F-7AC3C18295A9}"/>
    <cellStyle name="20% - Accent6 4_data" xfId="5660" xr:uid="{9C8C0278-7526-4023-A07B-8C95124C413B}"/>
    <cellStyle name="20% - Accent6 5" xfId="616" xr:uid="{2EEF5845-5B3B-4ECD-8CFE-00BF3A17FE34}"/>
    <cellStyle name="20% - Accent6 5 2" xfId="617" xr:uid="{A6EBA932-F3DC-4E1F-8BE7-6D244C49917F}"/>
    <cellStyle name="20% - Accent6 5 2 2" xfId="618" xr:uid="{DA4E6CB9-D79B-4E9A-8FAA-644104874F15}"/>
    <cellStyle name="20% - Accent6 5 2 2 2" xfId="619" xr:uid="{EF86C472-2110-4291-9BB0-C1C475501F49}"/>
    <cellStyle name="20% - Accent6 5 2 2 2 2" xfId="4540" xr:uid="{2AB2A84B-CBBB-40A3-B34C-059F93B34608}"/>
    <cellStyle name="20% - Accent6 5 2 2 3" xfId="3325" xr:uid="{2A68B3C6-6A33-481A-8393-6FCE571CB35B}"/>
    <cellStyle name="20% - Accent6 5 2 2_data" xfId="5654" xr:uid="{6AE02CBC-9FCA-4FF6-ACB6-DC9C06E795A8}"/>
    <cellStyle name="20% - Accent6 5 2 3" xfId="620" xr:uid="{A59C6310-14D7-44B6-879C-88A338EEC194}"/>
    <cellStyle name="20% - Accent6 5 2 3 2" xfId="4539" xr:uid="{62DF3A97-9829-48A0-A84A-0D07D174D32B}"/>
    <cellStyle name="20% - Accent6 5 2 4" xfId="3324" xr:uid="{ED9291F8-6394-4092-B48B-0C81D09A9AF2}"/>
    <cellStyle name="20% - Accent6 5 2_data" xfId="5655" xr:uid="{C1C52F0F-6756-4F6B-BCB6-72BA25390CFE}"/>
    <cellStyle name="20% - Accent6 5 3" xfId="621" xr:uid="{0BC18E39-33EF-4062-A830-D88F64C27C68}"/>
    <cellStyle name="20% - Accent6 5 3 2" xfId="622" xr:uid="{A6324AD1-5DAA-46CA-8948-710148D0D6EF}"/>
    <cellStyle name="20% - Accent6 5 3 2 2" xfId="4541" xr:uid="{DA8D4DC8-C0F8-4C0A-A22B-D8ABC6A05B4A}"/>
    <cellStyle name="20% - Accent6 5 3 3" xfId="3326" xr:uid="{5092F9A1-AE8C-42C4-956F-C73A94071A31}"/>
    <cellStyle name="20% - Accent6 5 3_data" xfId="5653" xr:uid="{0109AC77-C4E4-4159-A351-EF67A0C28938}"/>
    <cellStyle name="20% - Accent6 5 4" xfId="623" xr:uid="{D4D05429-061B-47A8-BE86-B64CE17AF8AC}"/>
    <cellStyle name="20% - Accent6 5 4 2" xfId="4538" xr:uid="{091CB8BC-21DA-4DAB-9D97-2F38FD4025DC}"/>
    <cellStyle name="20% - Accent6 5 5" xfId="3323" xr:uid="{F4502890-E4E3-49E7-9197-EEFABAEBACBF}"/>
    <cellStyle name="20% - Accent6 5_data" xfId="5656" xr:uid="{B3BA4CAD-16D1-4630-9F16-7C579253E2A8}"/>
    <cellStyle name="20% - Accent6 6" xfId="624" xr:uid="{AE56B88F-61EF-42D8-BC9B-B388C938737E}"/>
    <cellStyle name="20% - Accent6 6 2" xfId="625" xr:uid="{73B7AEC2-E3AB-43E5-8518-3CD6DC285C55}"/>
    <cellStyle name="20% - Accent6 6 2 2" xfId="626" xr:uid="{5B9D5810-6B48-4A36-B995-1C2436FCF8B7}"/>
    <cellStyle name="20% - Accent6 6 2 2 2" xfId="4543" xr:uid="{D90B42C4-3D77-49CE-9742-0E55F7499C3C}"/>
    <cellStyle name="20% - Accent6 6 2 3" xfId="3328" xr:uid="{C48021C0-60A8-45FB-B9D9-E8806282BA14}"/>
    <cellStyle name="20% - Accent6 6 2_data" xfId="5651" xr:uid="{DE2431C6-26A1-4F4C-A81C-E73C213229A0}"/>
    <cellStyle name="20% - Accent6 6 3" xfId="627" xr:uid="{6E659FCE-ECCF-4E34-B6FF-1547C3A128B6}"/>
    <cellStyle name="20% - Accent6 6 3 2" xfId="4542" xr:uid="{083D2949-589A-43F9-A912-D7742311F019}"/>
    <cellStyle name="20% - Accent6 6 4" xfId="3327" xr:uid="{F5B666CD-5936-4D77-833E-73005CD2275F}"/>
    <cellStyle name="20% - Accent6 6_data" xfId="5652" xr:uid="{4B8FECC8-6FAE-4573-A074-730C8A53EBED}"/>
    <cellStyle name="20% - Accent6 7" xfId="628" xr:uid="{C511CF5A-03F0-4050-BE7E-39B7091022AD}"/>
    <cellStyle name="20% - Accent6 7 2" xfId="629" xr:uid="{98B169E4-5E1A-4AC9-A18B-2B5B8DF52F41}"/>
    <cellStyle name="20% - Accent6 7 2 2" xfId="630" xr:uid="{0B173422-47C9-4A4A-B971-E2FF22A96E47}"/>
    <cellStyle name="20% - Accent6 7 2 2 2" xfId="4545" xr:uid="{F4938200-5DBC-4C5F-B229-DF5CEC5F150F}"/>
    <cellStyle name="20% - Accent6 7 2 3" xfId="3330" xr:uid="{09C90892-D0FE-489B-9A95-9918CA6F339B}"/>
    <cellStyle name="20% - Accent6 7 2_data" xfId="5649" xr:uid="{39F9B774-C4F2-4EEB-8845-432434C97917}"/>
    <cellStyle name="20% - Accent6 7 3" xfId="631" xr:uid="{8254E519-235B-48AB-A312-42339BB3E35F}"/>
    <cellStyle name="20% - Accent6 7 3 2" xfId="4544" xr:uid="{A5E65D5D-471F-4370-A89F-CC2B46C43B44}"/>
    <cellStyle name="20% - Accent6 7 4" xfId="3329" xr:uid="{A230FE2E-2568-47CC-895B-975D292D48AD}"/>
    <cellStyle name="20% - Accent6 7_data" xfId="5650" xr:uid="{BFE4387F-7BCB-45C0-A44A-16F1B442D2A6}"/>
    <cellStyle name="40% - Accent1 2" xfId="632" xr:uid="{73BA494F-6932-4719-9CDF-3237AA54CC29}"/>
    <cellStyle name="40% - Accent1 2 10" xfId="2266" xr:uid="{17239E7C-E9F2-495F-AECA-5F2EABB76475}"/>
    <cellStyle name="40% - Accent1 2 2" xfId="633" xr:uid="{FC314FE4-37E3-4AEC-A078-FE9FE699FFDE}"/>
    <cellStyle name="40% - Accent1 2 2 2" xfId="634" xr:uid="{6A2A1E8D-7E9F-4918-A56D-7295C8003469}"/>
    <cellStyle name="40% - Accent1 2 2 2 2" xfId="635" xr:uid="{EFF2D196-4952-4A6B-AF98-49BC25A24C8F}"/>
    <cellStyle name="40% - Accent1 2 2 2 2 2" xfId="636" xr:uid="{BF4E4024-6A29-4C0A-9679-BD48C9CEE80E}"/>
    <cellStyle name="40% - Accent1 2 2 2 2 2 2" xfId="637" xr:uid="{4421CC5C-EA2B-415A-A6B2-F88C1A72AEC5}"/>
    <cellStyle name="40% - Accent1 2 2 2 2 2 2 2" xfId="4549" xr:uid="{24B5F261-A6A3-4515-B17A-0A422667EC77}"/>
    <cellStyle name="40% - Accent1 2 2 2 2 2 3" xfId="3335" xr:uid="{61911B04-DCD3-42D3-B673-627F01FDB85B}"/>
    <cellStyle name="40% - Accent1 2 2 2 2 2_data" xfId="5646" xr:uid="{3EBE0ABF-7D05-4D90-85AE-0F0EB725F365}"/>
    <cellStyle name="40% - Accent1 2 2 2 2 3" xfId="638" xr:uid="{D753D09C-DF2A-4CA8-9A60-1396CF1594DA}"/>
    <cellStyle name="40% - Accent1 2 2 2 2 3 2" xfId="4548" xr:uid="{9E182C8B-536A-47AB-8D40-EC90346B615D}"/>
    <cellStyle name="40% - Accent1 2 2 2 2 4" xfId="3334" xr:uid="{D8E352B5-CB6B-4879-996D-C008E8203D6F}"/>
    <cellStyle name="40% - Accent1 2 2 2 2_data" xfId="5647" xr:uid="{51DAA63C-6781-44DD-9148-792BD93CE0D8}"/>
    <cellStyle name="40% - Accent1 2 2 2 3" xfId="639" xr:uid="{57497C4C-E059-4C6B-A888-917AA1BE497E}"/>
    <cellStyle name="40% - Accent1 2 2 2 3 2" xfId="640" xr:uid="{1DDA43A5-CDE7-4B92-AC72-98B66544F13F}"/>
    <cellStyle name="40% - Accent1 2 2 2 3 2 2" xfId="4550" xr:uid="{5195F1F0-A3C2-42DD-9258-5226DF45FABE}"/>
    <cellStyle name="40% - Accent1 2 2 2 3 3" xfId="3336" xr:uid="{BA54B0B7-F3A2-445A-B6F3-206E563F1338}"/>
    <cellStyle name="40% - Accent1 2 2 2 3_data" xfId="5645" xr:uid="{FDEB0429-A956-4949-9DF0-AB7BA4F2ACE7}"/>
    <cellStyle name="40% - Accent1 2 2 2 4" xfId="641" xr:uid="{ED441F4D-366C-445D-A8F9-6B2C3B3FE7B3}"/>
    <cellStyle name="40% - Accent1 2 2 2 4 2" xfId="4547" xr:uid="{54C7EDF6-76F5-4B65-90EC-739216A271A9}"/>
    <cellStyle name="40% - Accent1 2 2 2 5" xfId="3333" xr:uid="{95FB001A-47D4-4EEB-B4D0-2592E04D20ED}"/>
    <cellStyle name="40% - Accent1 2 2 2_data" xfId="6370" xr:uid="{E0026F4E-DE18-4ABC-A025-1D2711854CF6}"/>
    <cellStyle name="40% - Accent1 2 2 3" xfId="642" xr:uid="{5EB4BCB1-2BCD-4B26-9130-0D1D09A44F15}"/>
    <cellStyle name="40% - Accent1 2 2 3 2" xfId="643" xr:uid="{7A9C30D0-AEC9-4C3F-AFFD-DBF19DD24FAD}"/>
    <cellStyle name="40% - Accent1 2 2 3 2 2" xfId="644" xr:uid="{EB06BA41-FCB0-4928-BA9A-A5CC4403804E}"/>
    <cellStyle name="40% - Accent1 2 2 3 2 2 2" xfId="4552" xr:uid="{8EC6EB1B-295E-472C-B766-50EC67438A71}"/>
    <cellStyle name="40% - Accent1 2 2 3 2 3" xfId="3338" xr:uid="{E491E901-E5B5-4C40-B57C-54F358C75278}"/>
    <cellStyle name="40% - Accent1 2 2 3 2_data" xfId="5643" xr:uid="{0C5416A0-80BE-4E43-8594-FF3D451815E2}"/>
    <cellStyle name="40% - Accent1 2 2 3 3" xfId="645" xr:uid="{882A8C22-901B-4C3A-8C46-53CAAB97E049}"/>
    <cellStyle name="40% - Accent1 2 2 3 3 2" xfId="4551" xr:uid="{87ACD778-FAB0-427B-BB0F-92A181D8E56E}"/>
    <cellStyle name="40% - Accent1 2 2 3 4" xfId="3337" xr:uid="{84B522D1-EB3F-4C66-AC03-9C985C5D9666}"/>
    <cellStyle name="40% - Accent1 2 2 3_data" xfId="5644" xr:uid="{10B1C10B-8AA3-4869-87F4-00C159F9C4C0}"/>
    <cellStyle name="40% - Accent1 2 2 4" xfId="646" xr:uid="{A9B37054-72CC-4F1E-AFD5-A7CADBE2DF6C}"/>
    <cellStyle name="40% - Accent1 2 2 4 2" xfId="647" xr:uid="{781C97A6-43B8-4DBB-A7AA-6A953BBEC730}"/>
    <cellStyle name="40% - Accent1 2 2 4 2 2" xfId="4553" xr:uid="{6477D20B-BD61-4423-B147-E020AF128DB6}"/>
    <cellStyle name="40% - Accent1 2 2 4 3" xfId="3339" xr:uid="{C1C00C62-1B21-474C-882D-4D10DF7E60B7}"/>
    <cellStyle name="40% - Accent1 2 2 4_data" xfId="5642" xr:uid="{7E701A72-D747-4AAD-81E7-BF57541934A3}"/>
    <cellStyle name="40% - Accent1 2 2 5" xfId="648" xr:uid="{3613B3F5-EA9A-4249-9AA7-CAC27E901445}"/>
    <cellStyle name="40% - Accent1 2 2 5 2" xfId="4546" xr:uid="{9A671082-9E20-4FEE-92F2-75C67296641C}"/>
    <cellStyle name="40% - Accent1 2 2 6" xfId="3332" xr:uid="{C189AB7A-2AAB-4F94-9968-61F3DD03575A}"/>
    <cellStyle name="40% - Accent1 2 2_data" xfId="5648" xr:uid="{744F9B00-183F-4B6D-B2ED-964209715D28}"/>
    <cellStyle name="40% - Accent1 2 3" xfId="649" xr:uid="{B4C0111C-FB42-4AC4-80C4-306C9E9FA729}"/>
    <cellStyle name="40% - Accent1 2 3 2" xfId="650" xr:uid="{31A06770-8BC2-419F-AE79-E848710C1A12}"/>
    <cellStyle name="40% - Accent1 2 3 2 2" xfId="651" xr:uid="{DD2B2C13-F955-447F-B2EA-628C394DA89D}"/>
    <cellStyle name="40% - Accent1 2 3 2 2 2" xfId="652" xr:uid="{A0639FCE-AA86-4F12-8D50-FA2EEE9C39CB}"/>
    <cellStyle name="40% - Accent1 2 3 2 2 2 2" xfId="4556" xr:uid="{32115002-A6F4-4F02-9701-DE2705FFB124}"/>
    <cellStyle name="40% - Accent1 2 3 2 2 3" xfId="3342" xr:uid="{C453180B-9E1D-4FE8-B2E9-47DB929AC869}"/>
    <cellStyle name="40% - Accent1 2 3 2 2_data" xfId="5639" xr:uid="{59F922EF-6177-4171-9439-6F83B0F37914}"/>
    <cellStyle name="40% - Accent1 2 3 2 3" xfId="653" xr:uid="{7012A73D-F310-4218-8CCD-9744B0F75224}"/>
    <cellStyle name="40% - Accent1 2 3 2 3 2" xfId="4555" xr:uid="{6EA5CACE-D2E9-489C-911D-F5D87D2BE28C}"/>
    <cellStyle name="40% - Accent1 2 3 2 4" xfId="3341" xr:uid="{D28F56D5-5E55-4257-A4D8-37EDE1B7F8D5}"/>
    <cellStyle name="40% - Accent1 2 3 2_data" xfId="5640" xr:uid="{F83CF6FC-D99F-4336-A0E8-40DDDED5ACB1}"/>
    <cellStyle name="40% - Accent1 2 3 3" xfId="654" xr:uid="{10FB5A83-6803-4684-A8AB-78DDB02E1435}"/>
    <cellStyle name="40% - Accent1 2 3 3 2" xfId="655" xr:uid="{4E713B86-1996-4B14-96EC-60893CD3937E}"/>
    <cellStyle name="40% - Accent1 2 3 3 2 2" xfId="4557" xr:uid="{117F8DDC-F118-42B0-867C-68C123F0990D}"/>
    <cellStyle name="40% - Accent1 2 3 3 3" xfId="3343" xr:uid="{28750973-0770-493C-832E-2B72452E8627}"/>
    <cellStyle name="40% - Accent1 2 3 3_data" xfId="5638" xr:uid="{72D1E2AB-B0F5-47B0-B7E0-A143DBD4F3DC}"/>
    <cellStyle name="40% - Accent1 2 3 4" xfId="656" xr:uid="{20F11C91-E7EF-4F04-A3F2-CDAEF6AE1DA5}"/>
    <cellStyle name="40% - Accent1 2 3 4 2" xfId="4554" xr:uid="{25E18DBF-7D39-4215-8D72-F100D9607CC1}"/>
    <cellStyle name="40% - Accent1 2 3 5" xfId="3340" xr:uid="{79B4062A-E723-40B3-958C-9A326DE71C5B}"/>
    <cellStyle name="40% - Accent1 2 3_data" xfId="5641" xr:uid="{CDF00E8C-CF23-40D2-838C-01302C40D0E9}"/>
    <cellStyle name="40% - Accent1 2 4" xfId="657" xr:uid="{6CDFF978-51C2-4E0E-8972-659D45CC879E}"/>
    <cellStyle name="40% - Accent1 2 4 2" xfId="658" xr:uid="{F567D14C-AE8C-432F-91F3-A1E94E8831EB}"/>
    <cellStyle name="40% - Accent1 2 4 2 2" xfId="659" xr:uid="{084EAD6F-1FBE-4AB9-87DD-87ABCBA49E51}"/>
    <cellStyle name="40% - Accent1 2 4 2 2 2" xfId="660" xr:uid="{47782F99-0FCF-42A2-9B93-AE6B0A77403F}"/>
    <cellStyle name="40% - Accent1 2 4 2 2 2 2" xfId="4560" xr:uid="{531CC4B3-70F0-4E83-950C-24A7951C0787}"/>
    <cellStyle name="40% - Accent1 2 4 2 2 3" xfId="3346" xr:uid="{DAEC3263-5ECF-49C6-9176-C9613A48A70A}"/>
    <cellStyle name="40% - Accent1 2 4 2 2_data" xfId="5636" xr:uid="{38E33BC4-C67D-4C6A-8352-922801BE54BB}"/>
    <cellStyle name="40% - Accent1 2 4 2 3" xfId="661" xr:uid="{AD0B33D4-6F04-4B02-95B9-007217EAE723}"/>
    <cellStyle name="40% - Accent1 2 4 2 3 2" xfId="4559" xr:uid="{D3FB29A2-77CC-414B-B5A6-85C71B8456EA}"/>
    <cellStyle name="40% - Accent1 2 4 2 4" xfId="3345" xr:uid="{E4516916-6F3D-424D-AEF2-352B42836DFE}"/>
    <cellStyle name="40% - Accent1 2 4 2_data" xfId="6296" xr:uid="{306844A2-FC94-49E7-B4D9-D29B4128547E}"/>
    <cellStyle name="40% - Accent1 2 4 3" xfId="662" xr:uid="{A6DFA4F7-A909-4E76-93B0-E511EE959F56}"/>
    <cellStyle name="40% - Accent1 2 4 3 2" xfId="663" xr:uid="{65D85813-3E35-42E2-9D78-D49D6613A7E2}"/>
    <cellStyle name="40% - Accent1 2 4 3 2 2" xfId="4561" xr:uid="{95AA37D4-E5BA-4AF8-A350-9B69CB03399A}"/>
    <cellStyle name="40% - Accent1 2 4 3 3" xfId="3347" xr:uid="{5AF471B6-E979-4378-A5FC-9C3F8C83ABE6}"/>
    <cellStyle name="40% - Accent1 2 4 3_data" xfId="5635" xr:uid="{1D93CA67-A1A3-4793-8916-9B1BAB48A6A2}"/>
    <cellStyle name="40% - Accent1 2 4 4" xfId="664" xr:uid="{CF4CA255-D76C-450E-9CB1-CCC954A8E582}"/>
    <cellStyle name="40% - Accent1 2 4 4 2" xfId="4558" xr:uid="{FC46A371-0A59-46A7-9A68-A7ACE8E236A6}"/>
    <cellStyle name="40% - Accent1 2 4 5" xfId="3344" xr:uid="{58857103-C900-4A48-8344-0919481AA3E9}"/>
    <cellStyle name="40% - Accent1 2 4_data" xfId="5637" xr:uid="{7182C057-712D-4208-A211-6B09CFA11224}"/>
    <cellStyle name="40% - Accent1 2 5" xfId="665" xr:uid="{657CEBE8-61E6-46EE-A79A-9AB1EBA6682A}"/>
    <cellStyle name="40% - Accent1 2 5 2" xfId="666" xr:uid="{8C1FF0B5-A3D6-4076-AF3C-55D1E8BD47F3}"/>
    <cellStyle name="40% - Accent1 2 5 2 2" xfId="667" xr:uid="{A41E279A-6476-47E9-B9DC-CB53ED425BA8}"/>
    <cellStyle name="40% - Accent1 2 5 2 2 2" xfId="4563" xr:uid="{2038A49A-E9E7-4ABF-AE00-1D679A821899}"/>
    <cellStyle name="40% - Accent1 2 5 2 3" xfId="3349" xr:uid="{E114B5C7-CCBA-49CF-B71C-5AFB38670B2F}"/>
    <cellStyle name="40% - Accent1 2 5 2_data" xfId="5633" xr:uid="{C6DCE17B-7B93-4D7A-B267-8155860A3DFF}"/>
    <cellStyle name="40% - Accent1 2 5 3" xfId="668" xr:uid="{5CEF83BF-8F23-4A04-9A53-347F9132824D}"/>
    <cellStyle name="40% - Accent1 2 5 3 2" xfId="4562" xr:uid="{C7F30605-8A84-41E2-8B7E-D25326F56F28}"/>
    <cellStyle name="40% - Accent1 2 5 4" xfId="3348" xr:uid="{1F9AA89C-8ACA-424D-A576-37BF3AEE3543}"/>
    <cellStyle name="40% - Accent1 2 5_data" xfId="5634" xr:uid="{7491A4A9-406F-4B78-B773-E5A96059E27C}"/>
    <cellStyle name="40% - Accent1 2 6" xfId="669" xr:uid="{8936E1AB-0754-4BB4-AADD-C3DE9A827A55}"/>
    <cellStyle name="40% - Accent1 2 6 2" xfId="670" xr:uid="{ABBCD039-65DC-48ED-9FBF-F7FD0BDDC2B6}"/>
    <cellStyle name="40% - Accent1 2 6 2 2" xfId="671" xr:uid="{43947171-E363-448D-A524-2EDC0142AAEC}"/>
    <cellStyle name="40% - Accent1 2 6 2 2 2" xfId="4565" xr:uid="{90BFD503-5914-4E1F-A0C6-D11CD29D853B}"/>
    <cellStyle name="40% - Accent1 2 6 2 3" xfId="3351" xr:uid="{1565E5E4-468C-44DA-A488-45781C02AF26}"/>
    <cellStyle name="40% - Accent1 2 6 2_data" xfId="5631" xr:uid="{F66E2227-5430-4C3A-91FC-02AFB9633BEF}"/>
    <cellStyle name="40% - Accent1 2 6 3" xfId="672" xr:uid="{463F285D-4921-4723-8755-713C66AA1A84}"/>
    <cellStyle name="40% - Accent1 2 6 3 2" xfId="4564" xr:uid="{0686B800-3DEB-40CB-8868-5CD203F51652}"/>
    <cellStyle name="40% - Accent1 2 6 4" xfId="3350" xr:uid="{7CA8E91E-4859-40A2-8095-4243F4F4BB55}"/>
    <cellStyle name="40% - Accent1 2 6_data" xfId="5632" xr:uid="{5ED1FE10-0E67-4FA0-A7C7-5CD1D94BCBEC}"/>
    <cellStyle name="40% - Accent1 2 7" xfId="673" xr:uid="{BC8A76FC-8DD7-4F83-A495-6208A3C95CA9}"/>
    <cellStyle name="40% - Accent1 2 7 2" xfId="674" xr:uid="{830FAAC9-8A26-4288-932F-D1FBE811E4B5}"/>
    <cellStyle name="40% - Accent1 2 7 2 2" xfId="4566" xr:uid="{F0DCD528-4E1E-4F11-A460-84136325B2FF}"/>
    <cellStyle name="40% - Accent1 2 7 3" xfId="3352" xr:uid="{C4BB1981-1849-4163-8265-4B79F8E1A3D4}"/>
    <cellStyle name="40% - Accent1 2 7_data" xfId="5630" xr:uid="{E9F39148-249A-4BD0-B3A8-A8B3AE7A58B0}"/>
    <cellStyle name="40% - Accent1 2 8" xfId="675" xr:uid="{130C27FD-E29D-4C49-A040-C31D8F6ECD8E}"/>
    <cellStyle name="40% - Accent1 2 8 2" xfId="3331" xr:uid="{6F10EAAE-FC62-4AB9-9A8E-669A03FC0ADB}"/>
    <cellStyle name="40% - Accent1 2 9" xfId="4123" xr:uid="{C79A88A0-3D8A-4EB8-80B0-F05AFEC9AADC}"/>
    <cellStyle name="40% - Accent1 2_data" xfId="6247" xr:uid="{52B91BD2-4EA9-4EA5-A20B-434B261EBCB3}"/>
    <cellStyle name="40% - Accent1 3" xfId="676" xr:uid="{9DBB8CE4-6FAC-4D64-9AED-55C7DE701A86}"/>
    <cellStyle name="40% - Accent1 3 2" xfId="677" xr:uid="{9DA6AB2B-9D6B-4447-969F-8227926AD464}"/>
    <cellStyle name="40% - Accent1 3 2 2" xfId="678" xr:uid="{918CB886-C298-4CE0-9C48-D66A4AB0FBEB}"/>
    <cellStyle name="40% - Accent1 3 2 2 2" xfId="679" xr:uid="{8ED631DC-E3FE-4D73-8BF2-5B59FE59BCD9}"/>
    <cellStyle name="40% - Accent1 3 2 2 2 2" xfId="680" xr:uid="{FF576161-571E-4944-BB04-C9871B24A45D}"/>
    <cellStyle name="40% - Accent1 3 2 2 2 2 2" xfId="4569" xr:uid="{204ED9A1-8D70-49C4-A068-C21AB8E56B3C}"/>
    <cellStyle name="40% - Accent1 3 2 2 2 3" xfId="3356" xr:uid="{DF55696C-06CA-4DE4-A54D-A985E7CAA7C1}"/>
    <cellStyle name="40% - Accent1 3 2 2 2_data" xfId="5625" xr:uid="{DE7C5733-FC89-4A6F-911C-212EE62E57B8}"/>
    <cellStyle name="40% - Accent1 3 2 2 3" xfId="681" xr:uid="{8B37E646-C2A6-44B4-99D1-FB37D70542F5}"/>
    <cellStyle name="40% - Accent1 3 2 2 3 2" xfId="4568" xr:uid="{032D98C7-3CFC-4811-8EA7-FDFFCCE4B716}"/>
    <cellStyle name="40% - Accent1 3 2 2 4" xfId="3355" xr:uid="{0785B57B-5DB6-4392-9C86-5728C3EB82E3}"/>
    <cellStyle name="40% - Accent1 3 2 2_data" xfId="5627" xr:uid="{109A2003-43F9-4A64-B135-3887A7F30E93}"/>
    <cellStyle name="40% - Accent1 3 2 3" xfId="682" xr:uid="{6BE6EC7A-FC27-4ACF-AABA-051E492FB45F}"/>
    <cellStyle name="40% - Accent1 3 2 3 2" xfId="683" xr:uid="{3E56D81B-AC1A-434F-98A7-2C7E8D42AE6A}"/>
    <cellStyle name="40% - Accent1 3 2 3 2 2" xfId="4570" xr:uid="{F6AFE48F-9F77-494A-BBAC-5677D44AC871}"/>
    <cellStyle name="40% - Accent1 3 2 3 3" xfId="3357" xr:uid="{9975CE8A-6D35-4EF1-9068-E9F09E60FC2E}"/>
    <cellStyle name="40% - Accent1 3 2 3_data" xfId="5624" xr:uid="{7E642809-03B4-47D3-81D5-055929E09098}"/>
    <cellStyle name="40% - Accent1 3 2 4" xfId="684" xr:uid="{94D27C2D-1CF4-4039-B6C1-6BE315FA64C6}"/>
    <cellStyle name="40% - Accent1 3 2 4 2" xfId="4567" xr:uid="{57EAD523-2E65-41A0-9302-FF8FB6DAF321}"/>
    <cellStyle name="40% - Accent1 3 2 5" xfId="3354" xr:uid="{F458A20E-DD48-46B7-AFF5-F18A27BF6164}"/>
    <cellStyle name="40% - Accent1 3 2_data" xfId="5628" xr:uid="{DFC9FEAD-B895-4BE3-AE22-826FCEF99989}"/>
    <cellStyle name="40% - Accent1 3 3" xfId="685" xr:uid="{28AF3D3C-66F1-4669-96EF-8F89F132583E}"/>
    <cellStyle name="40% - Accent1 3 3 2" xfId="686" xr:uid="{D3FD9086-0CE7-4D6A-ABB1-8DC0CCF46217}"/>
    <cellStyle name="40% - Accent1 3 3 2 2" xfId="687" xr:uid="{359DA5B7-2AC2-41F5-898E-4661642BEC58}"/>
    <cellStyle name="40% - Accent1 3 3 2 2 2" xfId="4572" xr:uid="{A1A40399-B44F-4676-A8DF-EDAB0A68E501}"/>
    <cellStyle name="40% - Accent1 3 3 2 3" xfId="3359" xr:uid="{E36533A9-33DF-450B-8A8F-32BBD8B5846D}"/>
    <cellStyle name="40% - Accent1 3 3 2_data" xfId="5622" xr:uid="{56349EF0-D990-42B0-993C-E12B7CEABC2F}"/>
    <cellStyle name="40% - Accent1 3 3 3" xfId="688" xr:uid="{BD5AFF2F-EC72-492D-A92D-A9018BE329B2}"/>
    <cellStyle name="40% - Accent1 3 3 3 2" xfId="4571" xr:uid="{B04C9469-A604-4292-9BBE-07F9C011423C}"/>
    <cellStyle name="40% - Accent1 3 3 4" xfId="3358" xr:uid="{5CBD98F5-E5FE-400A-8EDC-A95172D2E1D8}"/>
    <cellStyle name="40% - Accent1 3 3_data" xfId="5623" xr:uid="{058FD7FF-7F32-4A2A-90C8-48102522633D}"/>
    <cellStyle name="40% - Accent1 3 4" xfId="689" xr:uid="{F11A53C2-0265-4E5F-814C-2A5E845F9DF6}"/>
    <cellStyle name="40% - Accent1 3 4 2" xfId="690" xr:uid="{D5F384AC-E6A4-41D8-A054-BC3CB9014D46}"/>
    <cellStyle name="40% - Accent1 3 4 2 2" xfId="4573" xr:uid="{1DAA06C4-B844-4278-844A-3136C3A7B1D9}"/>
    <cellStyle name="40% - Accent1 3 4 3" xfId="3360" xr:uid="{A27E5967-5A90-49B9-954E-A1B6AC0FD5AD}"/>
    <cellStyle name="40% - Accent1 3 4_data" xfId="5621" xr:uid="{7E419F38-437C-4FDA-9631-2FA58464A9B5}"/>
    <cellStyle name="40% - Accent1 3 5" xfId="691" xr:uid="{A54A63FB-D367-4EAA-96F9-C7AA394668C6}"/>
    <cellStyle name="40% - Accent1 3 5 2" xfId="3353" xr:uid="{D4493690-CF0C-464D-A352-39E61A7CBCB3}"/>
    <cellStyle name="40% - Accent1 3 6" xfId="4124" xr:uid="{0F7E6C77-4241-4355-BEB3-FC722A046151}"/>
    <cellStyle name="40% - Accent1 3 7" xfId="2267" xr:uid="{98A3D6CC-1BB7-4CAE-9ED9-5820769F8E6B}"/>
    <cellStyle name="40% - Accent1 3_data" xfId="6246" xr:uid="{1E011B17-F777-4059-BA3D-7FD535BC7B04}"/>
    <cellStyle name="40% - Accent1 4" xfId="692" xr:uid="{6B1E63C2-2CA9-486B-A481-F8A1A5C42E25}"/>
    <cellStyle name="40% - Accent1 4 2" xfId="693" xr:uid="{D86F886A-2154-4968-BFB6-08026B952B0E}"/>
    <cellStyle name="40% - Accent1 4 2 2" xfId="694" xr:uid="{0567BCA9-7E0A-44AF-8D90-D4FB8CD1DA0D}"/>
    <cellStyle name="40% - Accent1 4 2 2 2" xfId="695" xr:uid="{55EA739D-B669-426E-86BB-2E64897F6980}"/>
    <cellStyle name="40% - Accent1 4 2 2 2 2" xfId="4576" xr:uid="{7C615B68-F963-45FA-8672-C99BEE75E102}"/>
    <cellStyle name="40% - Accent1 4 2 2 3" xfId="3363" xr:uid="{20D48D06-4AA1-4218-AE30-36D326550887}"/>
    <cellStyle name="40% - Accent1 4 2 2_data" xfId="5618" xr:uid="{6FF32F97-697E-475B-9D10-26FFA37BF503}"/>
    <cellStyle name="40% - Accent1 4 2 3" xfId="696" xr:uid="{CDAD2EFA-BC04-4C36-8036-F53995BC2976}"/>
    <cellStyle name="40% - Accent1 4 2 3 2" xfId="4575" xr:uid="{4D0DB6FB-12BF-46BC-96E7-20463C25B03B}"/>
    <cellStyle name="40% - Accent1 4 2 4" xfId="3362" xr:uid="{F7D0A267-B581-485F-8CD1-0B305BB8D613}"/>
    <cellStyle name="40% - Accent1 4 2_data" xfId="5619" xr:uid="{360B4359-499E-41A1-9E49-18EEC62CB7E4}"/>
    <cellStyle name="40% - Accent1 4 3" xfId="697" xr:uid="{9AC79106-45BF-466A-9C83-A54A702096D1}"/>
    <cellStyle name="40% - Accent1 4 3 2" xfId="698" xr:uid="{AF79DEF7-FEEE-4736-BF21-445538FD4976}"/>
    <cellStyle name="40% - Accent1 4 3 2 2" xfId="4577" xr:uid="{7C7D803D-832B-468D-BBDF-AED905C546A1}"/>
    <cellStyle name="40% - Accent1 4 3 3" xfId="3364" xr:uid="{BAECEE64-A8BA-4DCD-B7F0-F12F8126C15D}"/>
    <cellStyle name="40% - Accent1 4 3_data" xfId="5617" xr:uid="{4CAE6CC3-AA26-4C53-80FD-6E7BDA2180D3}"/>
    <cellStyle name="40% - Accent1 4 4" xfId="699" xr:uid="{56E82D1D-6AB2-4BEC-83BA-4FA5DF693389}"/>
    <cellStyle name="40% - Accent1 4 4 2" xfId="4574" xr:uid="{F51F2BC0-EA61-4152-961D-C9E3EDBC5B28}"/>
    <cellStyle name="40% - Accent1 4 5" xfId="3361" xr:uid="{50792495-2019-4A35-99B4-9EFA214B2394}"/>
    <cellStyle name="40% - Accent1 4_data" xfId="5620" xr:uid="{5E6850BB-9C8D-4654-945A-BCA80017A6A1}"/>
    <cellStyle name="40% - Accent1 5" xfId="700" xr:uid="{34E476CA-7C2F-4610-82D6-C26954AA29FF}"/>
    <cellStyle name="40% - Accent1 5 2" xfId="701" xr:uid="{C296BCDF-1650-41C3-8848-631BCC8B9D0B}"/>
    <cellStyle name="40% - Accent1 5 2 2" xfId="702" xr:uid="{8C1F04AF-3C13-4D32-BAC8-5B5EED74D6D9}"/>
    <cellStyle name="40% - Accent1 5 2 2 2" xfId="703" xr:uid="{A8487F37-80AB-410C-8C91-EC0E59355F20}"/>
    <cellStyle name="40% - Accent1 5 2 2 2 2" xfId="4580" xr:uid="{54E68FFE-66A1-464A-947A-E4FFCA604EF1}"/>
    <cellStyle name="40% - Accent1 5 2 2 3" xfId="3367" xr:uid="{D5DE8FE3-D86D-4745-9187-D028A9B1E0A8}"/>
    <cellStyle name="40% - Accent1 5 2 2_data" xfId="5614" xr:uid="{14527F58-8745-47E0-8E99-BE5FA9825DAF}"/>
    <cellStyle name="40% - Accent1 5 2 3" xfId="704" xr:uid="{B81565CB-2D06-4C87-B06D-999542A4E630}"/>
    <cellStyle name="40% - Accent1 5 2 3 2" xfId="4579" xr:uid="{4482E67B-150F-41DA-8B14-6C14FBC7C141}"/>
    <cellStyle name="40% - Accent1 5 2 4" xfId="3366" xr:uid="{10BCD639-C039-464C-92D0-4EDF60B753E6}"/>
    <cellStyle name="40% - Accent1 5 2_data" xfId="5615" xr:uid="{BD890684-A0FA-4E15-A6F5-EC6079D037F6}"/>
    <cellStyle name="40% - Accent1 5 3" xfId="705" xr:uid="{E315FFA1-7D1A-4183-BA56-A339FB32A44D}"/>
    <cellStyle name="40% - Accent1 5 3 2" xfId="706" xr:uid="{01EE3A55-84C5-4C28-8FD7-79D2ABF57961}"/>
    <cellStyle name="40% - Accent1 5 3 2 2" xfId="4581" xr:uid="{216A5189-279B-4034-A9A6-313C339D67FB}"/>
    <cellStyle name="40% - Accent1 5 3 3" xfId="3368" xr:uid="{CC721E05-B441-4775-8BA5-F5FE1D0A7169}"/>
    <cellStyle name="40% - Accent1 5 3_data" xfId="5613" xr:uid="{B47ACA08-589F-45D2-8141-278963B58FA7}"/>
    <cellStyle name="40% - Accent1 5 4" xfId="707" xr:uid="{4AE3B916-001D-46C6-8AAA-0EECDAB78791}"/>
    <cellStyle name="40% - Accent1 5 4 2" xfId="4578" xr:uid="{72F247E0-1B99-494C-AF8F-C481DCB0C19A}"/>
    <cellStyle name="40% - Accent1 5 5" xfId="3365" xr:uid="{9126A81C-9185-42D7-90CD-365CDEC2381A}"/>
    <cellStyle name="40% - Accent1 5_data" xfId="5616" xr:uid="{48FD7E20-F222-4DF4-960D-200892466C24}"/>
    <cellStyle name="40% - Accent1 6" xfId="708" xr:uid="{D471CFD4-0CC6-4E2D-892D-180B5C4ED99F}"/>
    <cellStyle name="40% - Accent1 6 2" xfId="709" xr:uid="{A848637D-52AA-44E0-89CF-2394B448ECCF}"/>
    <cellStyle name="40% - Accent1 6 2 2" xfId="710" xr:uid="{7E290E6A-4568-4AC9-8F0E-D4F576759FA4}"/>
    <cellStyle name="40% - Accent1 6 2 2 2" xfId="4583" xr:uid="{84C02EF5-25CE-4050-8C4A-3DBF8E603E88}"/>
    <cellStyle name="40% - Accent1 6 2 3" xfId="3370" xr:uid="{E206D963-5475-4C44-B6C0-0F98974EE364}"/>
    <cellStyle name="40% - Accent1 6 2_data" xfId="5611" xr:uid="{F40D73A2-1319-4CDD-838E-8E05109288E9}"/>
    <cellStyle name="40% - Accent1 6 3" xfId="711" xr:uid="{5F92FE90-4727-4FC5-93E8-34C82983D0A9}"/>
    <cellStyle name="40% - Accent1 6 3 2" xfId="4582" xr:uid="{26C537F8-7B79-4E59-8AB3-89A52E410566}"/>
    <cellStyle name="40% - Accent1 6 4" xfId="3369" xr:uid="{5040CAED-D379-4D0C-B384-9DCB02691150}"/>
    <cellStyle name="40% - Accent1 6_data" xfId="5612" xr:uid="{0F1BB180-A42B-4569-A475-971131DC2BEB}"/>
    <cellStyle name="40% - Accent1 7" xfId="712" xr:uid="{13306025-2F7F-4741-B8D4-F69EB839FADE}"/>
    <cellStyle name="40% - Accent1 7 2" xfId="713" xr:uid="{A892EC3C-1CC8-426D-8289-2F897D45B33B}"/>
    <cellStyle name="40% - Accent1 7 2 2" xfId="714" xr:uid="{2453C0E2-FA6D-4747-A79D-CE3129B89BA8}"/>
    <cellStyle name="40% - Accent1 7 2 2 2" xfId="4585" xr:uid="{8D1AD877-B3FE-4E90-B3F4-78D45FBC7746}"/>
    <cellStyle name="40% - Accent1 7 2 3" xfId="3372" xr:uid="{AEB36073-367D-4D60-9E6E-975CC9AFA4BF}"/>
    <cellStyle name="40% - Accent1 7 2_data" xfId="5609" xr:uid="{E8E63044-7A29-45BE-94A8-B3CAF2A50A92}"/>
    <cellStyle name="40% - Accent1 7 3" xfId="715" xr:uid="{7E840D4D-A8A1-4516-9CE2-53332668E131}"/>
    <cellStyle name="40% - Accent1 7 3 2" xfId="4584" xr:uid="{64232FFF-2442-48C2-B1E3-8FB1A411BB0B}"/>
    <cellStyle name="40% - Accent1 7 4" xfId="3371" xr:uid="{907B82A0-2C43-4625-AEB1-063A1A4EC119}"/>
    <cellStyle name="40% - Accent1 7_data" xfId="5610" xr:uid="{5F0034EE-5A8C-4FE0-B2D1-FBAB1AE1DBF0}"/>
    <cellStyle name="40% - Accent2 2" xfId="716" xr:uid="{33CB9107-F7BD-4E8C-871D-D4A1CC6B269C}"/>
    <cellStyle name="40% - Accent2 2 10" xfId="2268" xr:uid="{FE2137B2-D9E9-4912-B48A-C05357C4B10D}"/>
    <cellStyle name="40% - Accent2 2 2" xfId="717" xr:uid="{B9171869-A75F-4E67-8110-FE0696EEBF2F}"/>
    <cellStyle name="40% - Accent2 2 2 2" xfId="718" xr:uid="{AA6922D2-6C5E-4DED-AA29-B883DC97C2E1}"/>
    <cellStyle name="40% - Accent2 2 2 2 2" xfId="719" xr:uid="{F1E93BD9-CDD3-440F-B75D-56FF8BA126BC}"/>
    <cellStyle name="40% - Accent2 2 2 2 2 2" xfId="720" xr:uid="{2A2A71A1-249E-43DF-81D1-D93BD1B26F9D}"/>
    <cellStyle name="40% - Accent2 2 2 2 2 2 2" xfId="721" xr:uid="{8A573EFB-F652-4BF6-82B2-E96DB1CB0B49}"/>
    <cellStyle name="40% - Accent2 2 2 2 2 2 2 2" xfId="4589" xr:uid="{C3367276-F745-4EC7-B5AF-779720BBC150}"/>
    <cellStyle name="40% - Accent2 2 2 2 2 2 3" xfId="3377" xr:uid="{852A15CC-639F-4865-AEA4-550BA73F4B8E}"/>
    <cellStyle name="40% - Accent2 2 2 2 2 2_data" xfId="5605" xr:uid="{F342D73F-0AAF-4766-BA63-9ABCB5020E96}"/>
    <cellStyle name="40% - Accent2 2 2 2 2 3" xfId="722" xr:uid="{9145F7E8-743B-4A9A-81B4-3B74F4EA9390}"/>
    <cellStyle name="40% - Accent2 2 2 2 2 3 2" xfId="4588" xr:uid="{B685E5D3-2232-4ABC-94A1-6F9CC426A89D}"/>
    <cellStyle name="40% - Accent2 2 2 2 2 4" xfId="3376" xr:uid="{65EB8133-AB4D-4BB8-87F6-E8C086A8A4B6}"/>
    <cellStyle name="40% - Accent2 2 2 2 2_data" xfId="5606" xr:uid="{A72F4BD0-24CC-42FA-B7F5-96E3CB32C561}"/>
    <cellStyle name="40% - Accent2 2 2 2 3" xfId="723" xr:uid="{349E3DB0-7F53-4359-92D5-C9DA07145ACE}"/>
    <cellStyle name="40% - Accent2 2 2 2 3 2" xfId="724" xr:uid="{DE289833-2B6C-4C32-92BE-9455E5E2FB1A}"/>
    <cellStyle name="40% - Accent2 2 2 2 3 2 2" xfId="4590" xr:uid="{6FBAE4F7-DE73-46D5-9876-D8AC053D8D91}"/>
    <cellStyle name="40% - Accent2 2 2 2 3 3" xfId="3378" xr:uid="{CED6329F-6DF2-4F4E-9675-23832BF26C89}"/>
    <cellStyle name="40% - Accent2 2 2 2 3_data" xfId="5604" xr:uid="{C291D3EB-3F60-4B63-AD91-42818B4568B0}"/>
    <cellStyle name="40% - Accent2 2 2 2 4" xfId="725" xr:uid="{0221C9DB-176B-4246-A8FD-3161D431B98D}"/>
    <cellStyle name="40% - Accent2 2 2 2 4 2" xfId="4587" xr:uid="{D9C8DF24-9C75-40E9-BB1E-C0FA4B385716}"/>
    <cellStyle name="40% - Accent2 2 2 2 5" xfId="3375" xr:uid="{F3D83734-B9F8-4AFE-BEE1-A72DEFC4EF7C}"/>
    <cellStyle name="40% - Accent2 2 2 2_data" xfId="5607" xr:uid="{E97C78D3-B388-4825-BA1F-38FBD861FDBB}"/>
    <cellStyle name="40% - Accent2 2 2 3" xfId="726" xr:uid="{27975DF4-C665-417C-BAFA-7201F660F466}"/>
    <cellStyle name="40% - Accent2 2 2 3 2" xfId="727" xr:uid="{33112A0E-8DDF-46DF-AFE3-66CA5D4FC84C}"/>
    <cellStyle name="40% - Accent2 2 2 3 2 2" xfId="728" xr:uid="{88EF8E36-3FA7-4C56-8536-0384380D8031}"/>
    <cellStyle name="40% - Accent2 2 2 3 2 2 2" xfId="4592" xr:uid="{4176C21D-3EEA-4ADB-9F96-1ED955FAB6FD}"/>
    <cellStyle name="40% - Accent2 2 2 3 2 3" xfId="3380" xr:uid="{22988680-9E04-4530-B1B7-563B2EEEC23E}"/>
    <cellStyle name="40% - Accent2 2 2 3 2_data" xfId="5602" xr:uid="{DC91FE34-3D7B-4B4E-B615-2592EC6FC163}"/>
    <cellStyle name="40% - Accent2 2 2 3 3" xfId="729" xr:uid="{22E9C586-DBFF-4A46-838C-2385CA5AFD86}"/>
    <cellStyle name="40% - Accent2 2 2 3 3 2" xfId="4591" xr:uid="{B6C10A7A-A531-452C-8FD8-1BD7E379170D}"/>
    <cellStyle name="40% - Accent2 2 2 3 4" xfId="3379" xr:uid="{E04C0AA8-07EF-40A0-93E2-D87568ECB87C}"/>
    <cellStyle name="40% - Accent2 2 2 3_data" xfId="5603" xr:uid="{811EEC31-913E-4EA9-A631-B3B23D731A7D}"/>
    <cellStyle name="40% - Accent2 2 2 4" xfId="730" xr:uid="{0DD1F9C4-2EDD-4A60-9F76-8C96A3294C91}"/>
    <cellStyle name="40% - Accent2 2 2 4 2" xfId="731" xr:uid="{C1C6DBD5-5F97-4600-AC4E-4385F37639A0}"/>
    <cellStyle name="40% - Accent2 2 2 4 2 2" xfId="4593" xr:uid="{1EC81933-D6A9-468E-BA98-82C6ABD549F2}"/>
    <cellStyle name="40% - Accent2 2 2 4 3" xfId="3381" xr:uid="{1410FAAE-EBB2-4F3D-88B6-8A34722F5DA6}"/>
    <cellStyle name="40% - Accent2 2 2 4_data" xfId="5601" xr:uid="{B458707F-3C41-43EB-A9B2-2EF20DCA0E35}"/>
    <cellStyle name="40% - Accent2 2 2 5" xfId="732" xr:uid="{718ECF21-9430-42A1-9462-E5E3A33F8B43}"/>
    <cellStyle name="40% - Accent2 2 2 5 2" xfId="4586" xr:uid="{1178198B-C73F-4029-BF4C-BABF7215C00B}"/>
    <cellStyle name="40% - Accent2 2 2 6" xfId="3374" xr:uid="{7E1FDF9E-6A6F-41D9-9070-C99B89DA70A4}"/>
    <cellStyle name="40% - Accent2 2 2_data" xfId="5608" xr:uid="{F535A484-C7CF-43EB-84E6-3EDE8EA5306B}"/>
    <cellStyle name="40% - Accent2 2 3" xfId="733" xr:uid="{B9EF7185-B063-4100-9F73-E55EFBCF9C69}"/>
    <cellStyle name="40% - Accent2 2 3 2" xfId="734" xr:uid="{1C93F3BC-397F-4933-BE9D-E0B7184EFD1D}"/>
    <cellStyle name="40% - Accent2 2 3 2 2" xfId="735" xr:uid="{7F49F012-7C0B-4A2E-B74C-D255B86B8481}"/>
    <cellStyle name="40% - Accent2 2 3 2 2 2" xfId="736" xr:uid="{6C78DC44-78EF-49F5-97B1-FB23E7988256}"/>
    <cellStyle name="40% - Accent2 2 3 2 2 2 2" xfId="4596" xr:uid="{720444B2-462F-48BC-8CE4-317E20952916}"/>
    <cellStyle name="40% - Accent2 2 3 2 2 3" xfId="3384" xr:uid="{2964CF9C-075E-4B36-B3F2-3A4B2CEF8F81}"/>
    <cellStyle name="40% - Accent2 2 3 2 2_data" xfId="5598" xr:uid="{BBDCB497-5037-417D-96E0-34D85F7E690C}"/>
    <cellStyle name="40% - Accent2 2 3 2 3" xfId="737" xr:uid="{623AFF64-D488-4C81-9EBB-5CCED3A940A2}"/>
    <cellStyle name="40% - Accent2 2 3 2 3 2" xfId="4595" xr:uid="{E663D473-3A89-4C4B-8676-9ADB27B99053}"/>
    <cellStyle name="40% - Accent2 2 3 2 4" xfId="3383" xr:uid="{0CEF8517-993B-4EF2-A6E8-7E9DE8F4D6EB}"/>
    <cellStyle name="40% - Accent2 2 3 2_data" xfId="5599" xr:uid="{68CAE7E7-E135-4DA9-BF3E-C784F8D57E86}"/>
    <cellStyle name="40% - Accent2 2 3 3" xfId="738" xr:uid="{000C3385-C0FD-47E0-80BD-EAE0C31FDF4E}"/>
    <cellStyle name="40% - Accent2 2 3 3 2" xfId="739" xr:uid="{65CE762A-3FC2-4CD7-9E7D-B232CD1FBA86}"/>
    <cellStyle name="40% - Accent2 2 3 3 2 2" xfId="4597" xr:uid="{7D78B230-3DD1-4AE8-A63E-7432CF6EE20C}"/>
    <cellStyle name="40% - Accent2 2 3 3 3" xfId="3385" xr:uid="{B8877EB5-3EC4-40FF-8CBB-386E50714550}"/>
    <cellStyle name="40% - Accent2 2 3 3_data" xfId="5597" xr:uid="{F387B045-AD69-41D1-BE41-C169E6D65E38}"/>
    <cellStyle name="40% - Accent2 2 3 4" xfId="740" xr:uid="{97F9BE33-EDEF-4569-84A7-08EB45084E35}"/>
    <cellStyle name="40% - Accent2 2 3 4 2" xfId="4594" xr:uid="{58FC0812-62EB-4384-B9C9-8256CFD3B1A2}"/>
    <cellStyle name="40% - Accent2 2 3 5" xfId="3382" xr:uid="{28C7AE54-0BBB-45A8-B6B5-FA43FA52679E}"/>
    <cellStyle name="40% - Accent2 2 3_data" xfId="5600" xr:uid="{7643FC58-4D49-4C64-911F-E2CCA48EB970}"/>
    <cellStyle name="40% - Accent2 2 4" xfId="741" xr:uid="{1EA1A76E-D5A7-4E23-B33A-BD9BD48E12EE}"/>
    <cellStyle name="40% - Accent2 2 4 2" xfId="742" xr:uid="{1F76C301-44F0-41DE-A7A7-9DE4D807CC37}"/>
    <cellStyle name="40% - Accent2 2 4 2 2" xfId="743" xr:uid="{60143AD6-1D87-465D-9495-EFFCE306EF19}"/>
    <cellStyle name="40% - Accent2 2 4 2 2 2" xfId="744" xr:uid="{79EBB198-7558-4BF7-87AC-648CD90C26F2}"/>
    <cellStyle name="40% - Accent2 2 4 2 2 2 2" xfId="4600" xr:uid="{1FFE5D5D-8A4C-4FDD-968E-2E8B44EC2119}"/>
    <cellStyle name="40% - Accent2 2 4 2 2 3" xfId="3388" xr:uid="{3A636010-7BB9-4095-A202-35F2638C475F}"/>
    <cellStyle name="40% - Accent2 2 4 2 2_data" xfId="5594" xr:uid="{18BDDEF0-6AF4-4E71-A869-6FA7C914A4AE}"/>
    <cellStyle name="40% - Accent2 2 4 2 3" xfId="745" xr:uid="{9A6074BE-4F58-4730-9414-2349A208D3C9}"/>
    <cellStyle name="40% - Accent2 2 4 2 3 2" xfId="4599" xr:uid="{4EB3E754-0EBD-4806-A4FB-DF3A29EE4F17}"/>
    <cellStyle name="40% - Accent2 2 4 2 4" xfId="3387" xr:uid="{CAE3B3AB-70FA-465A-978D-EC4BDC8F5F24}"/>
    <cellStyle name="40% - Accent2 2 4 2_data" xfId="5595" xr:uid="{9DBF3C4F-FFF3-4590-97CE-518788C95BCA}"/>
    <cellStyle name="40% - Accent2 2 4 3" xfId="746" xr:uid="{3E627D31-52B3-4E8F-A321-F5613BF5E907}"/>
    <cellStyle name="40% - Accent2 2 4 3 2" xfId="747" xr:uid="{33C727AA-C460-418E-B7D4-8B8C43B199FE}"/>
    <cellStyle name="40% - Accent2 2 4 3 2 2" xfId="4601" xr:uid="{321CD8B8-C3C0-4726-82C6-58F988CEB07C}"/>
    <cellStyle name="40% - Accent2 2 4 3 3" xfId="3389" xr:uid="{A5F00EC7-B7F6-499A-B498-59DF86A4DD2E}"/>
    <cellStyle name="40% - Accent2 2 4 3_data" xfId="5593" xr:uid="{2652B4D9-96AA-49DE-8B7E-63C627FB3E79}"/>
    <cellStyle name="40% - Accent2 2 4 4" xfId="748" xr:uid="{19E33120-F117-4F9B-A48A-2B75F310B687}"/>
    <cellStyle name="40% - Accent2 2 4 4 2" xfId="4598" xr:uid="{2BF11F3C-B98D-4682-95E0-91115BFA98FB}"/>
    <cellStyle name="40% - Accent2 2 4 5" xfId="3386" xr:uid="{35A269DA-7412-4CE8-8959-35E8F3E7EF03}"/>
    <cellStyle name="40% - Accent2 2 4_data" xfId="5596" xr:uid="{13A0F353-CBAE-4797-BCF8-9135D5BABAC6}"/>
    <cellStyle name="40% - Accent2 2 5" xfId="749" xr:uid="{417388A5-0EE7-4414-8DC5-0888EFBA8FFB}"/>
    <cellStyle name="40% - Accent2 2 5 2" xfId="750" xr:uid="{D2A3239C-A07B-4229-92FD-9BD722354D6C}"/>
    <cellStyle name="40% - Accent2 2 5 2 2" xfId="751" xr:uid="{D3B2E1C4-794F-42BE-BC61-304DAE70290A}"/>
    <cellStyle name="40% - Accent2 2 5 2 2 2" xfId="4603" xr:uid="{DF8024CB-DE03-474B-BF6E-AEC7D55C80D2}"/>
    <cellStyle name="40% - Accent2 2 5 2 3" xfId="3391" xr:uid="{8B06662C-C2D9-41E4-9DBE-7B868D5FB27D}"/>
    <cellStyle name="40% - Accent2 2 5 2_data" xfId="5591" xr:uid="{3DEA8CCB-165D-4C93-B784-398964F338A7}"/>
    <cellStyle name="40% - Accent2 2 5 3" xfId="752" xr:uid="{4BE5A07C-92B7-4EE6-AE67-534E58608BE0}"/>
    <cellStyle name="40% - Accent2 2 5 3 2" xfId="4602" xr:uid="{F1BB5E90-B1C0-4AA5-9CF9-9CBBF49CDEE9}"/>
    <cellStyle name="40% - Accent2 2 5 4" xfId="3390" xr:uid="{DA148E1E-8038-419A-9E2B-4DA288C40C29}"/>
    <cellStyle name="40% - Accent2 2 5_data" xfId="5592" xr:uid="{0AF5F503-6C4D-429D-BD77-044E7B750390}"/>
    <cellStyle name="40% - Accent2 2 6" xfId="753" xr:uid="{16DB5B07-17B5-44AB-947C-5ACD91CAC009}"/>
    <cellStyle name="40% - Accent2 2 6 2" xfId="754" xr:uid="{4DD06764-5A9D-4ED8-BBA7-FCB92885D669}"/>
    <cellStyle name="40% - Accent2 2 6 2 2" xfId="755" xr:uid="{E66396AF-5AF4-4013-9777-EE2403230905}"/>
    <cellStyle name="40% - Accent2 2 6 2 2 2" xfId="4605" xr:uid="{6913F3E3-D9AF-4529-A487-F8B8F3F8D657}"/>
    <cellStyle name="40% - Accent2 2 6 2 3" xfId="3393" xr:uid="{67E95E69-5005-4F2A-981A-A680EBD71807}"/>
    <cellStyle name="40% - Accent2 2 6 2_data" xfId="5589" xr:uid="{D305B784-FD74-4832-8CEA-C344B9318966}"/>
    <cellStyle name="40% - Accent2 2 6 3" xfId="756" xr:uid="{625346B5-20CF-431B-BE50-5DB338E9A25E}"/>
    <cellStyle name="40% - Accent2 2 6 3 2" xfId="4604" xr:uid="{12601EDA-1E30-4762-B55B-A49455C79825}"/>
    <cellStyle name="40% - Accent2 2 6 4" xfId="3392" xr:uid="{317DD0E3-5B3E-4986-889E-2709E4432999}"/>
    <cellStyle name="40% - Accent2 2 6_data" xfId="5590" xr:uid="{D647E122-43CB-4336-A5E5-5F2C03969FC1}"/>
    <cellStyle name="40% - Accent2 2 7" xfId="757" xr:uid="{23A1FD96-08EF-42BF-802B-8E7F928B69A9}"/>
    <cellStyle name="40% - Accent2 2 7 2" xfId="758" xr:uid="{CE106505-6583-40C6-82D3-51D4F6F325C8}"/>
    <cellStyle name="40% - Accent2 2 7 2 2" xfId="4606" xr:uid="{4FCDE9BF-D875-45B8-A4D0-2BFD153D68F8}"/>
    <cellStyle name="40% - Accent2 2 7 3" xfId="3394" xr:uid="{F26DAAD4-AC8E-4A64-980D-3264BE4F66DD}"/>
    <cellStyle name="40% - Accent2 2 7_data" xfId="5588" xr:uid="{FD1A3659-19ED-42B7-A3E7-40590CD925DA}"/>
    <cellStyle name="40% - Accent2 2 8" xfId="759" xr:uid="{F49B60B5-0608-4DA7-98AF-C4389E79D702}"/>
    <cellStyle name="40% - Accent2 2 8 2" xfId="3373" xr:uid="{D028A135-DB9C-46A3-B78C-716EEA3045A2}"/>
    <cellStyle name="40% - Accent2 2 9" xfId="4125" xr:uid="{9CAD06BB-60F0-4D3A-9DE0-5565D04B2C81}"/>
    <cellStyle name="40% - Accent2 2_data" xfId="6245" xr:uid="{4E0CDB97-5CE6-49FA-A49B-8081CD245226}"/>
    <cellStyle name="40% - Accent2 3" xfId="760" xr:uid="{D2FA0913-BB13-41E5-AE97-A80ED81069C1}"/>
    <cellStyle name="40% - Accent2 3 2" xfId="761" xr:uid="{F53B07E5-3C1C-43CF-997C-4AFD5864687E}"/>
    <cellStyle name="40% - Accent2 3 2 2" xfId="762" xr:uid="{2CB09958-5BD0-491D-88CC-872B1850FF7F}"/>
    <cellStyle name="40% - Accent2 3 2 2 2" xfId="763" xr:uid="{1EC810EC-BFA6-4620-BB74-63DB1B306A04}"/>
    <cellStyle name="40% - Accent2 3 2 2 2 2" xfId="764" xr:uid="{3B47B8A4-A4DB-4595-A20E-96BCC728B23F}"/>
    <cellStyle name="40% - Accent2 3 2 2 2 2 2" xfId="4609" xr:uid="{23507920-BCA6-409D-A2AD-5CF039E90A5F}"/>
    <cellStyle name="40% - Accent2 3 2 2 2 3" xfId="3398" xr:uid="{498F43A1-A4ED-4AF6-B8B2-F6D465F26FEC}"/>
    <cellStyle name="40% - Accent2 3 2 2 2_data" xfId="5585" xr:uid="{6E2CD0E5-46B2-44B7-A59D-F8734D430761}"/>
    <cellStyle name="40% - Accent2 3 2 2 3" xfId="765" xr:uid="{576BB36E-9FBA-484C-8418-07A09AC7838D}"/>
    <cellStyle name="40% - Accent2 3 2 2 3 2" xfId="4608" xr:uid="{F91C872C-57A7-4882-B3F8-A1102BC31F54}"/>
    <cellStyle name="40% - Accent2 3 2 2 4" xfId="3397" xr:uid="{9ECBD6C5-51B5-4025-8CB8-C35960C9DF39}"/>
    <cellStyle name="40% - Accent2 3 2 2_data" xfId="5586" xr:uid="{144E591A-A488-4376-AAAA-646AF2D34037}"/>
    <cellStyle name="40% - Accent2 3 2 3" xfId="766" xr:uid="{9233C834-BA41-4213-8D5D-C64A0E9D2190}"/>
    <cellStyle name="40% - Accent2 3 2 3 2" xfId="767" xr:uid="{5F430BF4-B430-451D-8319-E36D9B7C2973}"/>
    <cellStyle name="40% - Accent2 3 2 3 2 2" xfId="4610" xr:uid="{797765FA-BBB1-46AC-9823-4C2A6224872A}"/>
    <cellStyle name="40% - Accent2 3 2 3 3" xfId="3399" xr:uid="{AF375A55-A1EB-471A-A343-43D85F3F35E1}"/>
    <cellStyle name="40% - Accent2 3 2 3_data" xfId="5584" xr:uid="{21F9E962-97D7-4BE8-AF91-FA850E3EB39E}"/>
    <cellStyle name="40% - Accent2 3 2 4" xfId="768" xr:uid="{D00BC285-A69B-49DE-80A3-314F72D88426}"/>
    <cellStyle name="40% - Accent2 3 2 4 2" xfId="4607" xr:uid="{AF5836FC-F65D-473A-BB33-E603BCB5EF1A}"/>
    <cellStyle name="40% - Accent2 3 2 5" xfId="3396" xr:uid="{0D43B87B-6649-40A3-9CD7-98E21373573C}"/>
    <cellStyle name="40% - Accent2 3 2_data" xfId="5587" xr:uid="{68E79F39-1EF6-43A9-BE70-745E0F865B7F}"/>
    <cellStyle name="40% - Accent2 3 3" xfId="769" xr:uid="{2B3E817C-8C3D-4583-A5A4-830CA0B8C16D}"/>
    <cellStyle name="40% - Accent2 3 3 2" xfId="770" xr:uid="{4FEF4FA1-AEE0-49E6-8FC1-E699651B14D3}"/>
    <cellStyle name="40% - Accent2 3 3 2 2" xfId="771" xr:uid="{B64C07CF-2284-4873-9268-982F13547BC2}"/>
    <cellStyle name="40% - Accent2 3 3 2 2 2" xfId="4612" xr:uid="{E558E5AE-F804-4BB9-B487-410C10864156}"/>
    <cellStyle name="40% - Accent2 3 3 2 3" xfId="3401" xr:uid="{50210193-5A5B-4A38-AF18-7FE1A306B2C1}"/>
    <cellStyle name="40% - Accent2 3 3 2_data" xfId="5582" xr:uid="{0EA8F48C-40E1-4E5E-AED4-4B5D8C839F29}"/>
    <cellStyle name="40% - Accent2 3 3 3" xfId="772" xr:uid="{F5E5A960-F612-4FF6-B958-F11C7BA56518}"/>
    <cellStyle name="40% - Accent2 3 3 3 2" xfId="4611" xr:uid="{EE476410-D26F-42A2-A17C-DF81F2FF0E00}"/>
    <cellStyle name="40% - Accent2 3 3 4" xfId="3400" xr:uid="{18D123F4-1211-44E9-B3C1-739CE4181057}"/>
    <cellStyle name="40% - Accent2 3 3_data" xfId="5583" xr:uid="{A4067AD0-1C3E-4025-B7CF-D75C36046D60}"/>
    <cellStyle name="40% - Accent2 3 4" xfId="773" xr:uid="{A4F91980-E4E7-4B8C-AF80-09D61E8D879D}"/>
    <cellStyle name="40% - Accent2 3 4 2" xfId="774" xr:uid="{B01098E1-25C6-480A-8AC3-5CB9D8E28419}"/>
    <cellStyle name="40% - Accent2 3 4 2 2" xfId="4613" xr:uid="{8CF3F75D-31DF-47D8-A87C-2D929C99DFF4}"/>
    <cellStyle name="40% - Accent2 3 4 3" xfId="3402" xr:uid="{CF1E775B-D64C-46BC-ABC1-6F1D1677B5C2}"/>
    <cellStyle name="40% - Accent2 3 4_data" xfId="5581" xr:uid="{12A5F127-F7FD-4035-89FD-CC6BBC529BDE}"/>
    <cellStyle name="40% - Accent2 3 5" xfId="775" xr:uid="{E26C6564-1042-4FF7-8835-3B980CE8D036}"/>
    <cellStyle name="40% - Accent2 3 5 2" xfId="3395" xr:uid="{E1D6272E-5539-4968-8844-A7BFDFE7380B}"/>
    <cellStyle name="40% - Accent2 3 6" xfId="4126" xr:uid="{59EFDE3A-95E7-471E-9D6C-8F94370DA7C8}"/>
    <cellStyle name="40% - Accent2 3 7" xfId="2269" xr:uid="{22C86143-EFE2-445F-A4E9-DEA29EAD8747}"/>
    <cellStyle name="40% - Accent2 3_data" xfId="6244" xr:uid="{0B8F7836-70FA-4AA4-944B-4B7B9E1C773A}"/>
    <cellStyle name="40% - Accent2 4" xfId="776" xr:uid="{2B240FF3-C5AA-4343-83A4-F4BE4153A1A4}"/>
    <cellStyle name="40% - Accent2 4 2" xfId="777" xr:uid="{1B98C16A-4DE2-49DA-B60D-0683319BE25A}"/>
    <cellStyle name="40% - Accent2 4 2 2" xfId="778" xr:uid="{8F6912DF-C70E-4716-B142-5804954AD7C1}"/>
    <cellStyle name="40% - Accent2 4 2 2 2" xfId="779" xr:uid="{6103AC2A-E3FB-4B07-BB4C-2766D73C15B2}"/>
    <cellStyle name="40% - Accent2 4 2 2 2 2" xfId="4616" xr:uid="{86095359-28D5-4360-B0D9-F05619203D86}"/>
    <cellStyle name="40% - Accent2 4 2 2 3" xfId="3405" xr:uid="{0249997B-8716-4362-BE55-FAB6C1A7935C}"/>
    <cellStyle name="40% - Accent2 4 2 2_data" xfId="5578" xr:uid="{4804A8AE-E400-4BCF-8667-33776363A947}"/>
    <cellStyle name="40% - Accent2 4 2 3" xfId="780" xr:uid="{FC5EA98B-5502-433E-A9C0-46D1458B53E0}"/>
    <cellStyle name="40% - Accent2 4 2 3 2" xfId="4615" xr:uid="{F8B77D4A-C847-4E8E-A36E-BA7EA0D06389}"/>
    <cellStyle name="40% - Accent2 4 2 4" xfId="3404" xr:uid="{569ADC1E-CE5A-4E50-BD34-C7107D03CC37}"/>
    <cellStyle name="40% - Accent2 4 2_data" xfId="5579" xr:uid="{625CD424-BC8D-4B1D-A6D8-67378898D753}"/>
    <cellStyle name="40% - Accent2 4 3" xfId="781" xr:uid="{9147CC8F-00C9-474E-937A-FC0A744156E1}"/>
    <cellStyle name="40% - Accent2 4 3 2" xfId="782" xr:uid="{C977DD4F-6845-47CB-B276-151065CEAC32}"/>
    <cellStyle name="40% - Accent2 4 3 2 2" xfId="4617" xr:uid="{4A50CF55-D06A-4BAC-A46A-B8C5ED0F93F6}"/>
    <cellStyle name="40% - Accent2 4 3 3" xfId="3406" xr:uid="{A43C37A7-15C8-4430-B4A4-056FCD4B0680}"/>
    <cellStyle name="40% - Accent2 4 3_data" xfId="5577" xr:uid="{815E5869-FEC8-46A1-86FA-AC2F651C8CD1}"/>
    <cellStyle name="40% - Accent2 4 4" xfId="783" xr:uid="{349C8F82-1E58-4464-8E30-D5D81D99A74E}"/>
    <cellStyle name="40% - Accent2 4 4 2" xfId="4614" xr:uid="{629B5F3A-CB1E-4FF5-8A6E-6ACA2B4D1D21}"/>
    <cellStyle name="40% - Accent2 4 5" xfId="3403" xr:uid="{E1691677-20C9-4CF4-9422-C2ED07946905}"/>
    <cellStyle name="40% - Accent2 4_data" xfId="5580" xr:uid="{C0AC9708-9BB4-4278-BFAC-68CDBC970917}"/>
    <cellStyle name="40% - Accent2 5" xfId="784" xr:uid="{41994479-A479-4966-872D-1564DE57761D}"/>
    <cellStyle name="40% - Accent2 5 2" xfId="785" xr:uid="{F6F09056-0286-43F0-AA15-716B2AB2BC4E}"/>
    <cellStyle name="40% - Accent2 5 2 2" xfId="786" xr:uid="{87F4044F-DE02-40E2-B6DE-18D586A07DED}"/>
    <cellStyle name="40% - Accent2 5 2 2 2" xfId="787" xr:uid="{F94338F6-83BF-4296-B01D-02871527A7B5}"/>
    <cellStyle name="40% - Accent2 5 2 2 2 2" xfId="4620" xr:uid="{899C0861-F894-4D49-82C8-F716995350F3}"/>
    <cellStyle name="40% - Accent2 5 2 2 3" xfId="3409" xr:uid="{EE074D8A-30A1-4E93-A4C2-94B75F2ABE9F}"/>
    <cellStyle name="40% - Accent2 5 2 2_data" xfId="5574" xr:uid="{AE958534-D832-4AE7-AEFA-3E0CCF14971D}"/>
    <cellStyle name="40% - Accent2 5 2 3" xfId="788" xr:uid="{58ADA6BB-62A9-446C-9A2B-F6EE2330A55C}"/>
    <cellStyle name="40% - Accent2 5 2 3 2" xfId="4619" xr:uid="{10F50E5B-08E2-4579-944E-D4FBD31E2DB4}"/>
    <cellStyle name="40% - Accent2 5 2 4" xfId="3408" xr:uid="{00696BAF-0086-43F7-8E83-C2C2B020605A}"/>
    <cellStyle name="40% - Accent2 5 2_data" xfId="5575" xr:uid="{20972D20-0D35-49BD-87F6-86A0FA62C35E}"/>
    <cellStyle name="40% - Accent2 5 3" xfId="789" xr:uid="{59F9F5CE-3158-4FD9-9A88-A734DB48C25D}"/>
    <cellStyle name="40% - Accent2 5 3 2" xfId="790" xr:uid="{BA671792-6D01-4781-913C-235C02A031D8}"/>
    <cellStyle name="40% - Accent2 5 3 2 2" xfId="4621" xr:uid="{E40BEE0D-E3F2-49C6-AD62-6E52E6603422}"/>
    <cellStyle name="40% - Accent2 5 3 3" xfId="3410" xr:uid="{FFBFBB8B-0ADC-4DB4-BD08-0ABD056BA908}"/>
    <cellStyle name="40% - Accent2 5 3_data" xfId="5573" xr:uid="{41161C08-9993-4ECC-841F-A5B1C600A523}"/>
    <cellStyle name="40% - Accent2 5 4" xfId="791" xr:uid="{42747C05-9DA5-4185-A359-B507087E136D}"/>
    <cellStyle name="40% - Accent2 5 4 2" xfId="4618" xr:uid="{F1B2C5CB-2FB3-4E5E-A8F9-8DC14A752BCB}"/>
    <cellStyle name="40% - Accent2 5 5" xfId="3407" xr:uid="{51447951-0B61-44AF-A647-881F08EF93E8}"/>
    <cellStyle name="40% - Accent2 5_data" xfId="5576" xr:uid="{959D0D4A-B142-418C-B849-7230EC34A7FB}"/>
    <cellStyle name="40% - Accent2 6" xfId="792" xr:uid="{A55A3AE5-557F-4C18-B6C6-47418F44B52E}"/>
    <cellStyle name="40% - Accent2 6 2" xfId="793" xr:uid="{3131B50C-E393-4843-8FED-0F7934B1A224}"/>
    <cellStyle name="40% - Accent2 6 2 2" xfId="794" xr:uid="{190B3D94-44B5-4D07-8EFE-8735649651FE}"/>
    <cellStyle name="40% - Accent2 6 2 2 2" xfId="4623" xr:uid="{148CD568-3D51-43F1-ADD7-C7F4A3C007A3}"/>
    <cellStyle name="40% - Accent2 6 2 3" xfId="3412" xr:uid="{A0947000-E37C-4E34-AFD6-684E0C9FC38B}"/>
    <cellStyle name="40% - Accent2 6 2_data" xfId="5571" xr:uid="{B8EEFCCB-9492-450F-BEF8-6C4874E10B54}"/>
    <cellStyle name="40% - Accent2 6 3" xfId="795" xr:uid="{7FEFC5FF-90BD-4FD4-A619-B79C48FF0078}"/>
    <cellStyle name="40% - Accent2 6 3 2" xfId="4622" xr:uid="{11E944EA-3070-4873-BC5C-49DD47C256F1}"/>
    <cellStyle name="40% - Accent2 6 4" xfId="3411" xr:uid="{47B5AC41-F84D-4BD0-8CD7-7D909A6A47B5}"/>
    <cellStyle name="40% - Accent2 6_data" xfId="5572" xr:uid="{1B399CBC-298E-4CA5-9DD4-878FC777CBBF}"/>
    <cellStyle name="40% - Accent2 7" xfId="796" xr:uid="{6E4D8FD3-0FF5-47FC-A963-A28D789BC390}"/>
    <cellStyle name="40% - Accent2 7 2" xfId="797" xr:uid="{6CBE59F8-1847-41CB-8D01-D218AE7DA5A1}"/>
    <cellStyle name="40% - Accent2 7 2 2" xfId="798" xr:uid="{BFBACF50-40C6-4C52-94A0-3DD41F77C6FE}"/>
    <cellStyle name="40% - Accent2 7 2 2 2" xfId="4625" xr:uid="{6B181B37-FB96-4A44-BAAD-2B5EF6AA4B39}"/>
    <cellStyle name="40% - Accent2 7 2 3" xfId="3414" xr:uid="{3814E70F-1BBC-40D0-9DF1-F9D1466D54F9}"/>
    <cellStyle name="40% - Accent2 7 2_data" xfId="5569" xr:uid="{39E2A725-6457-494A-89BC-130CE9D99E2D}"/>
    <cellStyle name="40% - Accent2 7 3" xfId="799" xr:uid="{4FA8D4D3-4905-4273-BFCE-22B9FB517A11}"/>
    <cellStyle name="40% - Accent2 7 3 2" xfId="4624" xr:uid="{BF211C51-0F91-4EB5-A01E-F672DFEA06E1}"/>
    <cellStyle name="40% - Accent2 7 4" xfId="3413" xr:uid="{E2ECA926-4F5C-48FA-A692-7FF53CAE455D}"/>
    <cellStyle name="40% - Accent2 7_data" xfId="5570" xr:uid="{88A8CFDC-7AA9-4307-BB89-2C4060CDE26E}"/>
    <cellStyle name="40% - Accent3 2" xfId="800" xr:uid="{3987151B-1D2F-4D8B-B5EC-F838866D2B8A}"/>
    <cellStyle name="40% - Accent3 2 10" xfId="2270" xr:uid="{15F932E1-CDCA-4178-B3A8-8BDA3168CE10}"/>
    <cellStyle name="40% - Accent3 2 2" xfId="801" xr:uid="{9894601A-46B4-4B20-BCC0-C3D97C345A20}"/>
    <cellStyle name="40% - Accent3 2 2 2" xfId="802" xr:uid="{816E1E5C-F20E-4CDF-9C02-7158C492432A}"/>
    <cellStyle name="40% - Accent3 2 2 2 2" xfId="803" xr:uid="{5807C95F-B80C-439C-A9B8-60C1106B8A6B}"/>
    <cellStyle name="40% - Accent3 2 2 2 2 2" xfId="804" xr:uid="{212389CD-7E66-4FBA-A56F-CF46F726A610}"/>
    <cellStyle name="40% - Accent3 2 2 2 2 2 2" xfId="805" xr:uid="{9B8BA954-F42B-46F1-A792-066A74F9E120}"/>
    <cellStyle name="40% - Accent3 2 2 2 2 2 2 2" xfId="4629" xr:uid="{A4689FE5-7647-4156-80F5-0F9E637E4C85}"/>
    <cellStyle name="40% - Accent3 2 2 2 2 2 3" xfId="3419" xr:uid="{61006ABF-AD05-476C-8BB1-42236F5FC2DC}"/>
    <cellStyle name="40% - Accent3 2 2 2 2 2_data" xfId="5565" xr:uid="{D12618F3-4793-4B8D-A578-C34C52377017}"/>
    <cellStyle name="40% - Accent3 2 2 2 2 3" xfId="806" xr:uid="{8C724CDB-0A52-41C1-933E-EF9F8BAECA0E}"/>
    <cellStyle name="40% - Accent3 2 2 2 2 3 2" xfId="4628" xr:uid="{F5CC4DEC-176C-4C8B-A421-C2BFCE0C6965}"/>
    <cellStyle name="40% - Accent3 2 2 2 2 4" xfId="3418" xr:uid="{1A564661-FDE7-4976-B50C-A29D243E1394}"/>
    <cellStyle name="40% - Accent3 2 2 2 2_data" xfId="5566" xr:uid="{445A3DA9-400B-4825-81C7-DCF481367BFE}"/>
    <cellStyle name="40% - Accent3 2 2 2 3" xfId="807" xr:uid="{286AAE45-6642-491F-895F-91794B5D3332}"/>
    <cellStyle name="40% - Accent3 2 2 2 3 2" xfId="808" xr:uid="{6D01CFD0-561C-4103-8C62-EDFBECB6226D}"/>
    <cellStyle name="40% - Accent3 2 2 2 3 2 2" xfId="4630" xr:uid="{A2494F91-FEAC-4CD6-95AE-4028A6C4F3AA}"/>
    <cellStyle name="40% - Accent3 2 2 2 3 3" xfId="3420" xr:uid="{57001961-3036-4FCE-B286-E0426DE01984}"/>
    <cellStyle name="40% - Accent3 2 2 2 3_data" xfId="5564" xr:uid="{74E4D551-1DAC-4639-8EBF-260B05D62F9F}"/>
    <cellStyle name="40% - Accent3 2 2 2 4" xfId="809" xr:uid="{533452EF-F2F8-4D20-AE7A-B96D0AABFA7B}"/>
    <cellStyle name="40% - Accent3 2 2 2 4 2" xfId="4627" xr:uid="{39466171-4E15-4102-BD78-ED73B9C2791B}"/>
    <cellStyle name="40% - Accent3 2 2 2 5" xfId="3417" xr:uid="{41EB6863-51D3-4B7A-997E-F5182880E407}"/>
    <cellStyle name="40% - Accent3 2 2 2_data" xfId="5567" xr:uid="{7972BFCB-8E80-429C-92FE-E3484752843B}"/>
    <cellStyle name="40% - Accent3 2 2 3" xfId="810" xr:uid="{762F9FFB-6577-460B-A39E-A0CCEF9A7B4B}"/>
    <cellStyle name="40% - Accent3 2 2 3 2" xfId="811" xr:uid="{7A5A3A83-29D2-4387-A871-8E71243F2F74}"/>
    <cellStyle name="40% - Accent3 2 2 3 2 2" xfId="812" xr:uid="{85031A6D-2307-4255-8520-C6BAD6244E88}"/>
    <cellStyle name="40% - Accent3 2 2 3 2 2 2" xfId="4632" xr:uid="{5F62CE86-03B9-4116-B067-43BC6C7405CA}"/>
    <cellStyle name="40% - Accent3 2 2 3 2 3" xfId="3422" xr:uid="{92ED0615-A097-4FE9-BA63-7F9A722014CB}"/>
    <cellStyle name="40% - Accent3 2 2 3 2_data" xfId="5562" xr:uid="{32D8750B-63CE-4180-884B-EF14E5BBDDA9}"/>
    <cellStyle name="40% - Accent3 2 2 3 3" xfId="813" xr:uid="{306C3BD3-BE62-436F-9BA4-4A8B5579C205}"/>
    <cellStyle name="40% - Accent3 2 2 3 3 2" xfId="4631" xr:uid="{91841358-B0A0-4764-B1C3-7ADCFFA61BAC}"/>
    <cellStyle name="40% - Accent3 2 2 3 4" xfId="3421" xr:uid="{8CB76616-FA6A-432C-9BDC-CE7B4C235FF5}"/>
    <cellStyle name="40% - Accent3 2 2 3_data" xfId="5563" xr:uid="{A272CBEE-B3E0-4CF9-B695-C80AE7814E35}"/>
    <cellStyle name="40% - Accent3 2 2 4" xfId="814" xr:uid="{31CC545E-3AF0-4F95-9FBA-CD0F2070A886}"/>
    <cellStyle name="40% - Accent3 2 2 4 2" xfId="815" xr:uid="{C43AC44D-633E-43B1-901A-79E0A59D0D7E}"/>
    <cellStyle name="40% - Accent3 2 2 4 2 2" xfId="4633" xr:uid="{B218EFB5-A54A-4BA5-9BFE-1BEB33562453}"/>
    <cellStyle name="40% - Accent3 2 2 4 3" xfId="3423" xr:uid="{F9FC9029-DCC7-40B8-BFA1-D97DAB4A146C}"/>
    <cellStyle name="40% - Accent3 2 2 4_data" xfId="5561" xr:uid="{49B94281-D120-4C5E-9813-7B31866CB8D8}"/>
    <cellStyle name="40% - Accent3 2 2 5" xfId="816" xr:uid="{CDCF15EB-4326-4FF8-A9A6-2F111D33A28F}"/>
    <cellStyle name="40% - Accent3 2 2 5 2" xfId="4626" xr:uid="{1C056CEE-11D8-4FBD-811F-C08A452E2420}"/>
    <cellStyle name="40% - Accent3 2 2 6" xfId="3416" xr:uid="{663BF83F-7FC4-4FCD-8086-6C81A92990E4}"/>
    <cellStyle name="40% - Accent3 2 2_data" xfId="5568" xr:uid="{E1FD714F-C7A3-4FD8-907A-AEF73D837561}"/>
    <cellStyle name="40% - Accent3 2 3" xfId="817" xr:uid="{732AA9A7-312B-4019-893F-46305F3780C2}"/>
    <cellStyle name="40% - Accent3 2 3 2" xfId="818" xr:uid="{EAA80121-6411-44BD-BABB-26FA1FAEA3BB}"/>
    <cellStyle name="40% - Accent3 2 3 2 2" xfId="819" xr:uid="{88960444-92A9-4E82-B5C5-9C4744BEF76F}"/>
    <cellStyle name="40% - Accent3 2 3 2 2 2" xfId="820" xr:uid="{93D1A501-9961-4411-B67F-AF9D308D09DE}"/>
    <cellStyle name="40% - Accent3 2 3 2 2 2 2" xfId="4636" xr:uid="{B48CFE3C-DD35-4E44-91F1-C95ED02A5188}"/>
    <cellStyle name="40% - Accent3 2 3 2 2 3" xfId="3426" xr:uid="{D6603EF6-AC01-459E-89AD-1EB238CC11A0}"/>
    <cellStyle name="40% - Accent3 2 3 2 2_data" xfId="5558" xr:uid="{96C91A60-69D0-42B5-BE25-181E726B0080}"/>
    <cellStyle name="40% - Accent3 2 3 2 3" xfId="821" xr:uid="{65779DA1-3B88-4B83-856D-118EB10D8A82}"/>
    <cellStyle name="40% - Accent3 2 3 2 3 2" xfId="4635" xr:uid="{F59EB236-A8F4-467D-9F19-9F12FF9799DA}"/>
    <cellStyle name="40% - Accent3 2 3 2 4" xfId="3425" xr:uid="{61F1F4FC-0E58-4B23-A8E0-BB763C921F59}"/>
    <cellStyle name="40% - Accent3 2 3 2_data" xfId="5559" xr:uid="{9B274FD6-B8C7-45E9-8CD1-C68C32EA14C9}"/>
    <cellStyle name="40% - Accent3 2 3 3" xfId="822" xr:uid="{445B8B71-DCB5-4F55-B9C3-F59EAC6F0F11}"/>
    <cellStyle name="40% - Accent3 2 3 3 2" xfId="823" xr:uid="{4B2DDC5A-749B-4F5F-B33D-D00354D24DF2}"/>
    <cellStyle name="40% - Accent3 2 3 3 2 2" xfId="4637" xr:uid="{40BE3AE8-D430-4303-B0FD-C0142FD337E3}"/>
    <cellStyle name="40% - Accent3 2 3 3 3" xfId="3427" xr:uid="{0673C662-F02E-4153-8220-B68582B40D9D}"/>
    <cellStyle name="40% - Accent3 2 3 3_data" xfId="5557" xr:uid="{BA811247-BBB4-4671-9F9E-EFFF1D2CDCE5}"/>
    <cellStyle name="40% - Accent3 2 3 4" xfId="824" xr:uid="{17EB0D92-0C3A-4D16-B091-3B498348DAB9}"/>
    <cellStyle name="40% - Accent3 2 3 4 2" xfId="4634" xr:uid="{9A6BB346-CBF8-4768-B818-60CE424F9DFB}"/>
    <cellStyle name="40% - Accent3 2 3 5" xfId="3424" xr:uid="{60F89635-1E50-459D-B561-9FA97C336760}"/>
    <cellStyle name="40% - Accent3 2 3_data" xfId="5560" xr:uid="{C027C9C3-E23E-4935-B4DE-B5593F75B279}"/>
    <cellStyle name="40% - Accent3 2 4" xfId="825" xr:uid="{C2010022-225F-4E0B-AE48-D4BF38887B5A}"/>
    <cellStyle name="40% - Accent3 2 4 2" xfId="826" xr:uid="{AA01438C-809C-49F5-8B7B-20F7DEBCB4A8}"/>
    <cellStyle name="40% - Accent3 2 4 2 2" xfId="827" xr:uid="{4A689EBE-356D-40E2-BEE3-431294736D74}"/>
    <cellStyle name="40% - Accent3 2 4 2 2 2" xfId="828" xr:uid="{DFC938DF-A437-44C1-8C85-8D63CFB65E5E}"/>
    <cellStyle name="40% - Accent3 2 4 2 2 2 2" xfId="4640" xr:uid="{974AD48A-D73D-42B5-BFF2-F053C8F7D17B}"/>
    <cellStyle name="40% - Accent3 2 4 2 2 3" xfId="3430" xr:uid="{FB30C62E-0E98-416F-A519-758B8CD3C357}"/>
    <cellStyle name="40% - Accent3 2 4 2 2_data" xfId="5554" xr:uid="{85E3B1A4-131C-4DE1-B403-8847A519B787}"/>
    <cellStyle name="40% - Accent3 2 4 2 3" xfId="829" xr:uid="{03CC16AC-7224-4301-B68B-525686C27B54}"/>
    <cellStyle name="40% - Accent3 2 4 2 3 2" xfId="4639" xr:uid="{7A3333ED-1856-4157-97D4-2E6B5D625BB4}"/>
    <cellStyle name="40% - Accent3 2 4 2 4" xfId="3429" xr:uid="{0BAE28DB-C88D-48FB-92F9-CD0E0D321236}"/>
    <cellStyle name="40% - Accent3 2 4 2_data" xfId="5555" xr:uid="{24C90138-33A1-4BE6-A068-67C66E3E1EC1}"/>
    <cellStyle name="40% - Accent3 2 4 3" xfId="830" xr:uid="{CE4C7860-5062-4C6C-AF3E-E09123CF039C}"/>
    <cellStyle name="40% - Accent3 2 4 3 2" xfId="831" xr:uid="{1DE9B951-AAC1-498C-9509-200AF36A6541}"/>
    <cellStyle name="40% - Accent3 2 4 3 2 2" xfId="4641" xr:uid="{23DD6284-9E3F-41AE-98BE-F09AB17925B6}"/>
    <cellStyle name="40% - Accent3 2 4 3 3" xfId="3431" xr:uid="{C92EC99D-50B1-465C-8E08-CF45BB291201}"/>
    <cellStyle name="40% - Accent3 2 4 3_data" xfId="5553" xr:uid="{3E26C58D-06FD-4501-9BD4-B12C1C096BD9}"/>
    <cellStyle name="40% - Accent3 2 4 4" xfId="832" xr:uid="{276C2DCD-1E6A-49DA-80F8-9C578780C148}"/>
    <cellStyle name="40% - Accent3 2 4 4 2" xfId="4638" xr:uid="{59BA2832-1893-45D0-8023-E4001EFC347C}"/>
    <cellStyle name="40% - Accent3 2 4 5" xfId="3428" xr:uid="{2478F357-5503-47C7-B109-C5157B911DFA}"/>
    <cellStyle name="40% - Accent3 2 4_data" xfId="5556" xr:uid="{07C6392C-FA1F-4271-9D09-E2A6775BE866}"/>
    <cellStyle name="40% - Accent3 2 5" xfId="833" xr:uid="{44FE2787-1945-4A44-93A6-3578D0E0413B}"/>
    <cellStyle name="40% - Accent3 2 5 2" xfId="834" xr:uid="{C92F01CF-F696-458B-AE7A-EB7163058976}"/>
    <cellStyle name="40% - Accent3 2 5 2 2" xfId="835" xr:uid="{21898354-3100-4948-9CFA-FC59C0EC1A85}"/>
    <cellStyle name="40% - Accent3 2 5 2 2 2" xfId="4643" xr:uid="{35C78C86-9453-41FE-897F-4A063EBBF387}"/>
    <cellStyle name="40% - Accent3 2 5 2 3" xfId="3433" xr:uid="{32CA0306-BC10-408E-8FED-98D5000FBA31}"/>
    <cellStyle name="40% - Accent3 2 5 2_data" xfId="5551" xr:uid="{F8E7F5E6-6DB8-4CA0-ACB7-3537BED7BF01}"/>
    <cellStyle name="40% - Accent3 2 5 3" xfId="836" xr:uid="{91F12C06-379B-4580-9B79-8C1A491FBFA8}"/>
    <cellStyle name="40% - Accent3 2 5 3 2" xfId="4642" xr:uid="{CDA3A7A3-469E-4E73-B37A-D1109A14D41A}"/>
    <cellStyle name="40% - Accent3 2 5 4" xfId="3432" xr:uid="{EE949784-CF5D-4490-A06A-24621E21E8AE}"/>
    <cellStyle name="40% - Accent3 2 5_data" xfId="5552" xr:uid="{F5CFC21E-7501-48C8-A013-14E8DE5ED4BD}"/>
    <cellStyle name="40% - Accent3 2 6" xfId="837" xr:uid="{71FF4680-1710-4633-97E4-3269104ABCA0}"/>
    <cellStyle name="40% - Accent3 2 6 2" xfId="838" xr:uid="{193F2F2C-AA8B-4C1F-A99E-2D58C5BB92BE}"/>
    <cellStyle name="40% - Accent3 2 6 2 2" xfId="839" xr:uid="{A5DF1D7D-299A-484A-9DA1-A8C052C25BC0}"/>
    <cellStyle name="40% - Accent3 2 6 2 2 2" xfId="4645" xr:uid="{A37949F7-3F08-4E8B-87D3-A3220EC39C09}"/>
    <cellStyle name="40% - Accent3 2 6 2 3" xfId="3435" xr:uid="{94E564BB-3926-4A52-B57E-3DCBDCEE6D6C}"/>
    <cellStyle name="40% - Accent3 2 6 2_data" xfId="5549" xr:uid="{977C0FCF-3B5D-4C70-B68B-BBAE39114BF4}"/>
    <cellStyle name="40% - Accent3 2 6 3" xfId="840" xr:uid="{8A22A311-3965-442B-8E76-9C69E757AF61}"/>
    <cellStyle name="40% - Accent3 2 6 3 2" xfId="4644" xr:uid="{BC0026E6-9B25-43F9-BCEE-ECB23B2CEB95}"/>
    <cellStyle name="40% - Accent3 2 6 4" xfId="3434" xr:uid="{CAE15151-0066-4227-A92B-E0D79A0D2755}"/>
    <cellStyle name="40% - Accent3 2 6_data" xfId="5550" xr:uid="{DCA73434-B033-4EA2-A769-EE537826935C}"/>
    <cellStyle name="40% - Accent3 2 7" xfId="841" xr:uid="{09D364B2-92F9-4FE1-82E7-059075FDCD92}"/>
    <cellStyle name="40% - Accent3 2 7 2" xfId="842" xr:uid="{985EE2C9-5111-4D8F-8B7E-363F308B2E32}"/>
    <cellStyle name="40% - Accent3 2 7 2 2" xfId="4646" xr:uid="{0E334920-9CF6-416B-988D-4AFA78E2A919}"/>
    <cellStyle name="40% - Accent3 2 7 3" xfId="3436" xr:uid="{35210391-5AF9-4463-A0A4-86B3248902A2}"/>
    <cellStyle name="40% - Accent3 2 7_data" xfId="5548" xr:uid="{25F5E47C-7B11-45DD-A788-BF8A3CEAED33}"/>
    <cellStyle name="40% - Accent3 2 8" xfId="843" xr:uid="{0E66AA34-2540-42C9-9768-A4839A864EA5}"/>
    <cellStyle name="40% - Accent3 2 8 2" xfId="3415" xr:uid="{B43339FE-7771-4E6B-8518-3944E58297D4}"/>
    <cellStyle name="40% - Accent3 2 9" xfId="4127" xr:uid="{378983B8-C2A1-4F85-8BAA-0808D2FF4405}"/>
    <cellStyle name="40% - Accent3 2_data" xfId="6243" xr:uid="{F0107EF8-9F16-49BD-AFAF-2F7A24F9CD69}"/>
    <cellStyle name="40% - Accent3 3" xfId="844" xr:uid="{B3173481-772F-4448-B1E8-4C8450A3301F}"/>
    <cellStyle name="40% - Accent3 3 2" xfId="845" xr:uid="{F063074C-832B-4399-BB78-17E94607D6B9}"/>
    <cellStyle name="40% - Accent3 3 2 2" xfId="846" xr:uid="{557ED029-9B23-48BD-AA99-168B1D7AF9A5}"/>
    <cellStyle name="40% - Accent3 3 2 2 2" xfId="847" xr:uid="{8A2E1341-EF67-40BD-93F9-6BEB0B9A7CE4}"/>
    <cellStyle name="40% - Accent3 3 2 2 2 2" xfId="848" xr:uid="{1EB6252C-90D8-49BC-BDBF-554D9E79C274}"/>
    <cellStyle name="40% - Accent3 3 2 2 2 2 2" xfId="4649" xr:uid="{88D653B3-C2BC-456B-93B7-3412F2D62AC5}"/>
    <cellStyle name="40% - Accent3 3 2 2 2 3" xfId="3440" xr:uid="{531CAE12-D969-407D-B0D4-14D9F8E57DC7}"/>
    <cellStyle name="40% - Accent3 3 2 2 2_data" xfId="5545" xr:uid="{C2CCEDB4-9193-4AAC-ADDF-4EADE2ACEBBE}"/>
    <cellStyle name="40% - Accent3 3 2 2 3" xfId="849" xr:uid="{85979C16-A328-4ABE-96BB-0DEC39EC9EC7}"/>
    <cellStyle name="40% - Accent3 3 2 2 3 2" xfId="4648" xr:uid="{9CD4567C-2443-4C41-B3A7-DDF43E07A5F2}"/>
    <cellStyle name="40% - Accent3 3 2 2 4" xfId="3439" xr:uid="{7B5950F4-5F0A-43C0-A5C0-4CCA8A353FB7}"/>
    <cellStyle name="40% - Accent3 3 2 2_data" xfId="5546" xr:uid="{3B5EF622-3042-4248-9E3D-D404B2F1A161}"/>
    <cellStyle name="40% - Accent3 3 2 3" xfId="850" xr:uid="{8819C5C2-FAE1-4D7D-9FB2-2ED3436BD2B4}"/>
    <cellStyle name="40% - Accent3 3 2 3 2" xfId="851" xr:uid="{EDBDECFC-9C65-4986-B85E-34CF524E0633}"/>
    <cellStyle name="40% - Accent3 3 2 3 2 2" xfId="4650" xr:uid="{4A713F9C-4F29-4813-98A7-4440585EC9F6}"/>
    <cellStyle name="40% - Accent3 3 2 3 3" xfId="3441" xr:uid="{7C9D9A0E-15A7-4E22-87E2-F8078C6E335C}"/>
    <cellStyle name="40% - Accent3 3 2 3_data" xfId="5544" xr:uid="{55DAD109-EFED-440D-AC29-1CFB028B5B6C}"/>
    <cellStyle name="40% - Accent3 3 2 4" xfId="852" xr:uid="{C1607FC5-9DA7-40B2-9FBC-58963569BACC}"/>
    <cellStyle name="40% - Accent3 3 2 4 2" xfId="4647" xr:uid="{2F620A89-7DA7-4F89-939F-B294D647FA15}"/>
    <cellStyle name="40% - Accent3 3 2 5" xfId="3438" xr:uid="{252BFE16-0BB4-4781-9B0E-E5A51C7EE416}"/>
    <cellStyle name="40% - Accent3 3 2_data" xfId="5547" xr:uid="{E68E6A3B-516B-4021-9AC7-44AC78A07BFD}"/>
    <cellStyle name="40% - Accent3 3 3" xfId="853" xr:uid="{7F89123A-2386-4A13-8622-9D9D626A14B5}"/>
    <cellStyle name="40% - Accent3 3 3 2" xfId="854" xr:uid="{1D6EBC21-57C9-4138-8282-CF032D7AD4D5}"/>
    <cellStyle name="40% - Accent3 3 3 2 2" xfId="855" xr:uid="{CD46CF5D-0E6F-4C49-AF4B-5D0EA089768C}"/>
    <cellStyle name="40% - Accent3 3 3 2 2 2" xfId="4652" xr:uid="{92360708-78EA-4EAD-A64B-76C7366EC826}"/>
    <cellStyle name="40% - Accent3 3 3 2 3" xfId="3443" xr:uid="{86C8C01D-2F6F-409F-80F0-C370FED56BF5}"/>
    <cellStyle name="40% - Accent3 3 3 2_data" xfId="5542" xr:uid="{633B7FFB-FCC7-45A1-80CD-9EDDAFF6F659}"/>
    <cellStyle name="40% - Accent3 3 3 3" xfId="856" xr:uid="{E2DD3BF3-720B-42FE-B156-0AEF5583E7B9}"/>
    <cellStyle name="40% - Accent3 3 3 3 2" xfId="4651" xr:uid="{6E22107E-ADEB-49CA-AF68-9C4C91939AB4}"/>
    <cellStyle name="40% - Accent3 3 3 4" xfId="3442" xr:uid="{154D0547-B3CA-4321-A247-2AEFAC161945}"/>
    <cellStyle name="40% - Accent3 3 3_data" xfId="5543" xr:uid="{4601BAE4-2A3D-4FEF-84B6-0F2AC7C8E295}"/>
    <cellStyle name="40% - Accent3 3 4" xfId="857" xr:uid="{9FB1FCAD-BC4A-4329-BBC2-1E4E35367F0B}"/>
    <cellStyle name="40% - Accent3 3 4 2" xfId="858" xr:uid="{90232451-E624-44FB-B123-77749B7ADEF9}"/>
    <cellStyle name="40% - Accent3 3 4 2 2" xfId="4653" xr:uid="{A05C9E6E-428E-4ACD-9D8B-8462245DDAF4}"/>
    <cellStyle name="40% - Accent3 3 4 3" xfId="3444" xr:uid="{10BD5ED5-96AC-4D19-B69B-316F4B056B16}"/>
    <cellStyle name="40% - Accent3 3 4_data" xfId="5541" xr:uid="{36DD0688-9CD7-48D0-B869-14DEB474E700}"/>
    <cellStyle name="40% - Accent3 3 5" xfId="859" xr:uid="{224BCBE5-DF75-4231-B15A-9299445BB5DC}"/>
    <cellStyle name="40% - Accent3 3 5 2" xfId="3437" xr:uid="{B6FD84A3-9631-4DC2-9E42-3C6CB5E9043B}"/>
    <cellStyle name="40% - Accent3 3 6" xfId="4128" xr:uid="{764592B8-8F16-4242-965D-F1EC8848A18B}"/>
    <cellStyle name="40% - Accent3 3 7" xfId="2271" xr:uid="{A773F3D5-2A45-4D70-97DB-941729E18E45}"/>
    <cellStyle name="40% - Accent3 3_data" xfId="6242" xr:uid="{7B5D822C-9976-46AB-BDE9-2492D8DC1590}"/>
    <cellStyle name="40% - Accent3 4" xfId="860" xr:uid="{45416DFD-AC4F-4F00-93E5-46771A5E1E33}"/>
    <cellStyle name="40% - Accent3 4 2" xfId="861" xr:uid="{576076F6-C59B-4013-A30C-D4039FA149E8}"/>
    <cellStyle name="40% - Accent3 4 2 2" xfId="862" xr:uid="{8244A8A5-7477-4B6F-BB38-5594F2F10534}"/>
    <cellStyle name="40% - Accent3 4 2 2 2" xfId="863" xr:uid="{3AA577C2-9207-413A-BC9A-8358C7FE8264}"/>
    <cellStyle name="40% - Accent3 4 2 2 2 2" xfId="4656" xr:uid="{C59375FD-E0FC-46AE-8B08-BC0ECFCD8FDA}"/>
    <cellStyle name="40% - Accent3 4 2 2 3" xfId="3447" xr:uid="{69355E27-7EBD-45F5-91DC-94DA599F8453}"/>
    <cellStyle name="40% - Accent3 4 2 2_data" xfId="5538" xr:uid="{EDEB9274-8950-405E-B031-56B7D43C89BB}"/>
    <cellStyle name="40% - Accent3 4 2 3" xfId="864" xr:uid="{7F1F6582-6A58-4075-A608-8DD56F8C6C8C}"/>
    <cellStyle name="40% - Accent3 4 2 3 2" xfId="4655" xr:uid="{925EE8EB-6F76-4722-A63B-649762943C9A}"/>
    <cellStyle name="40% - Accent3 4 2 4" xfId="3446" xr:uid="{46F19AC8-963E-4D2B-8B44-DD8DE3D5AF2D}"/>
    <cellStyle name="40% - Accent3 4 2_data" xfId="5539" xr:uid="{8BFC3EB9-C7BB-425D-9A47-0D3DB7233360}"/>
    <cellStyle name="40% - Accent3 4 3" xfId="865" xr:uid="{8D377D81-6101-497D-A879-EBF36C2783C2}"/>
    <cellStyle name="40% - Accent3 4 3 2" xfId="866" xr:uid="{56352AA6-856C-4762-BF97-BCB92046B463}"/>
    <cellStyle name="40% - Accent3 4 3 2 2" xfId="4657" xr:uid="{B4ABC00B-1596-4060-A9A7-C16DCF049B9F}"/>
    <cellStyle name="40% - Accent3 4 3 3" xfId="3448" xr:uid="{EEE2BE09-7FD3-437E-8C43-24862E6EFDEE}"/>
    <cellStyle name="40% - Accent3 4 3_data" xfId="5537" xr:uid="{A52C3C31-A5BB-43EB-8A6F-9C64835C5B90}"/>
    <cellStyle name="40% - Accent3 4 4" xfId="867" xr:uid="{C6299027-D797-4F73-96D9-31D2A8D14DDB}"/>
    <cellStyle name="40% - Accent3 4 4 2" xfId="4654" xr:uid="{19066A94-643D-4092-AD23-250D655E03B6}"/>
    <cellStyle name="40% - Accent3 4 5" xfId="3445" xr:uid="{2D28AD8D-E9D1-4CB0-BDAB-44B108EA2981}"/>
    <cellStyle name="40% - Accent3 4_data" xfId="5540" xr:uid="{E96A926E-103E-4262-8F39-9B9FE6D32F66}"/>
    <cellStyle name="40% - Accent3 5" xfId="868" xr:uid="{74044C25-8C52-4A9B-BAB5-CDB7DD7F8781}"/>
    <cellStyle name="40% - Accent3 5 2" xfId="869" xr:uid="{131300F8-63B8-4815-95F4-645EA9C79CD2}"/>
    <cellStyle name="40% - Accent3 5 2 2" xfId="870" xr:uid="{1084BE6D-0419-48EB-A09D-1118AD294315}"/>
    <cellStyle name="40% - Accent3 5 2 2 2" xfId="871" xr:uid="{B2EBE805-5E75-4A72-B307-4BE7352FBD17}"/>
    <cellStyle name="40% - Accent3 5 2 2 2 2" xfId="4660" xr:uid="{06B9F946-E7A5-4CA8-AA85-F4D1CE44DE35}"/>
    <cellStyle name="40% - Accent3 5 2 2 3" xfId="3451" xr:uid="{957B1DA6-CDC9-4D50-8B14-ADC7817D6E36}"/>
    <cellStyle name="40% - Accent3 5 2 2_data" xfId="5534" xr:uid="{426FE894-9AAA-4EC7-A6C9-0A35FFFFE848}"/>
    <cellStyle name="40% - Accent3 5 2 3" xfId="872" xr:uid="{BC767388-C071-4F58-9A64-61B87F897D9A}"/>
    <cellStyle name="40% - Accent3 5 2 3 2" xfId="4659" xr:uid="{3F501C99-3D70-4F59-9994-C1DBF2597943}"/>
    <cellStyle name="40% - Accent3 5 2 4" xfId="3450" xr:uid="{240E2CA9-33D0-46C9-8418-5C0ADAC1C3AF}"/>
    <cellStyle name="40% - Accent3 5 2_data" xfId="5535" xr:uid="{44ED5B8E-8C39-43FF-9D65-05E356793543}"/>
    <cellStyle name="40% - Accent3 5 3" xfId="873" xr:uid="{B962106D-AB30-4311-9DB6-629E3042EE31}"/>
    <cellStyle name="40% - Accent3 5 3 2" xfId="874" xr:uid="{085C1748-CFC8-40BF-BFBC-CA559EBBF6A1}"/>
    <cellStyle name="40% - Accent3 5 3 2 2" xfId="4661" xr:uid="{C4C0AA77-A949-40F1-B03F-D269305AD417}"/>
    <cellStyle name="40% - Accent3 5 3 3" xfId="3452" xr:uid="{4F72E6F1-1218-4FDD-930E-88B85A497830}"/>
    <cellStyle name="40% - Accent3 5 3_data" xfId="5533" xr:uid="{2647F966-CBD6-4250-8541-39652CCC0573}"/>
    <cellStyle name="40% - Accent3 5 4" xfId="875" xr:uid="{9181D903-8C2D-4ECE-A6F9-9995DC3C8AF0}"/>
    <cellStyle name="40% - Accent3 5 4 2" xfId="4658" xr:uid="{094B85A1-67A2-465A-8B00-16D904A2ABEE}"/>
    <cellStyle name="40% - Accent3 5 5" xfId="3449" xr:uid="{105E8908-F890-47CE-B6DC-CBDA3DE3D42F}"/>
    <cellStyle name="40% - Accent3 5_data" xfId="5536" xr:uid="{7259F9ED-3093-4B43-BD5A-204505036288}"/>
    <cellStyle name="40% - Accent3 6" xfId="876" xr:uid="{FA54B4A6-317B-4B28-9B5E-EF39D060E943}"/>
    <cellStyle name="40% - Accent3 6 2" xfId="877" xr:uid="{C4E0D6C8-7468-4142-90BB-6BDF7530DACC}"/>
    <cellStyle name="40% - Accent3 6 2 2" xfId="878" xr:uid="{CE7880F2-D5C4-4D94-BEA5-C5E34C0B658C}"/>
    <cellStyle name="40% - Accent3 6 2 2 2" xfId="4663" xr:uid="{77CB637D-0992-43EC-AAFE-CCA0DC7C2F61}"/>
    <cellStyle name="40% - Accent3 6 2 3" xfId="3454" xr:uid="{900F4EBB-BD7C-42E5-8315-F1553409508D}"/>
    <cellStyle name="40% - Accent3 6 2_data" xfId="5531" xr:uid="{300723A6-82D5-4EC6-8586-969ED920807C}"/>
    <cellStyle name="40% - Accent3 6 3" xfId="879" xr:uid="{C88AF290-0058-4CC4-932E-617490AE8DE1}"/>
    <cellStyle name="40% - Accent3 6 3 2" xfId="4662" xr:uid="{3577F3B6-0B6D-442E-BCE0-E97A7EBE90D5}"/>
    <cellStyle name="40% - Accent3 6 4" xfId="3453" xr:uid="{71155553-4B9C-4825-8503-BCBDCF744F2C}"/>
    <cellStyle name="40% - Accent3 6_data" xfId="5532" xr:uid="{2463721F-17AF-4AC5-B783-33D30EF420CA}"/>
    <cellStyle name="40% - Accent3 7" xfId="880" xr:uid="{A27D9880-A7CD-4561-BB7E-463DFB5EE476}"/>
    <cellStyle name="40% - Accent3 7 2" xfId="881" xr:uid="{751A72F5-0BCF-476D-ADFF-DDA848FEA1E4}"/>
    <cellStyle name="40% - Accent3 7 2 2" xfId="882" xr:uid="{0BF3E4B3-A45B-406A-A148-C5F3E49EA4AA}"/>
    <cellStyle name="40% - Accent3 7 2 2 2" xfId="4665" xr:uid="{7B58CA82-839E-47A6-897C-1A2F1A408226}"/>
    <cellStyle name="40% - Accent3 7 2 3" xfId="3456" xr:uid="{37E78757-CAB1-4DEF-8148-EE37BC3D0935}"/>
    <cellStyle name="40% - Accent3 7 2_data" xfId="5529" xr:uid="{F64CE34F-F1F5-47FC-85CA-86770D09B528}"/>
    <cellStyle name="40% - Accent3 7 3" xfId="883" xr:uid="{6C72919A-5A0D-4AEB-9B86-2F2713B4FE13}"/>
    <cellStyle name="40% - Accent3 7 3 2" xfId="4664" xr:uid="{C3D18F24-B8B5-4981-9067-5A866E672862}"/>
    <cellStyle name="40% - Accent3 7 4" xfId="3455" xr:uid="{3E621FDF-4C3D-4A3E-9D55-6781FB8A8024}"/>
    <cellStyle name="40% - Accent3 7_data" xfId="5530" xr:uid="{DED5B7E7-0B90-4CA9-97A5-A7668953223C}"/>
    <cellStyle name="40% - Accent4 2" xfId="884" xr:uid="{0B7A73BE-66A9-47CA-84CF-D5DEF4C0483F}"/>
    <cellStyle name="40% - Accent4 2 10" xfId="2272" xr:uid="{3019757F-686E-4ED1-8A90-919AF57F9288}"/>
    <cellStyle name="40% - Accent4 2 2" xfId="885" xr:uid="{F88CEA8E-327F-4281-8755-18546D816D68}"/>
    <cellStyle name="40% - Accent4 2 2 2" xfId="886" xr:uid="{4129B02D-BF90-4043-89A4-C80AAF3C886B}"/>
    <cellStyle name="40% - Accent4 2 2 2 2" xfId="887" xr:uid="{56E16E91-A679-485D-85E5-78F87F1FBBC0}"/>
    <cellStyle name="40% - Accent4 2 2 2 2 2" xfId="888" xr:uid="{52A94617-D9C6-4590-AAC6-08BB30DAE06A}"/>
    <cellStyle name="40% - Accent4 2 2 2 2 2 2" xfId="889" xr:uid="{707FB35C-89DF-40FB-B166-DC283B675C1A}"/>
    <cellStyle name="40% - Accent4 2 2 2 2 2 2 2" xfId="4669" xr:uid="{6F72857E-6A1D-48BD-9621-D48F00E0CA09}"/>
    <cellStyle name="40% - Accent4 2 2 2 2 2 3" xfId="3461" xr:uid="{D989476B-2F78-491E-A323-988F5B7D3F61}"/>
    <cellStyle name="40% - Accent4 2 2 2 2 2_data" xfId="5525" xr:uid="{3B5B0FED-9AA4-40CB-AD4B-D19D9263C21F}"/>
    <cellStyle name="40% - Accent4 2 2 2 2 3" xfId="890" xr:uid="{678437C1-3F89-468D-825E-C17BE7D51B0D}"/>
    <cellStyle name="40% - Accent4 2 2 2 2 3 2" xfId="4668" xr:uid="{04399220-815D-4C62-8D4A-4ECAEF027CA0}"/>
    <cellStyle name="40% - Accent4 2 2 2 2 4" xfId="3460" xr:uid="{3CBD51E6-9A32-421B-A0F0-61E53AD4634B}"/>
    <cellStyle name="40% - Accent4 2 2 2 2_data" xfId="5526" xr:uid="{7FEC2C7C-4A8E-470F-AE98-A1DAB359C802}"/>
    <cellStyle name="40% - Accent4 2 2 2 3" xfId="891" xr:uid="{34E5BA05-FE6A-4581-AB54-2838D9450EDB}"/>
    <cellStyle name="40% - Accent4 2 2 2 3 2" xfId="892" xr:uid="{B4D27147-603F-4742-BE43-825C3206A408}"/>
    <cellStyle name="40% - Accent4 2 2 2 3 2 2" xfId="4670" xr:uid="{4FB81ECF-1CBA-4EC9-9BF0-52E21B80F828}"/>
    <cellStyle name="40% - Accent4 2 2 2 3 3" xfId="3462" xr:uid="{AD709AF9-31A7-4D16-944A-7DE4EEFD0E1F}"/>
    <cellStyle name="40% - Accent4 2 2 2 3_data" xfId="5524" xr:uid="{EC86B481-D9AD-4449-80BE-C6E5E35AE95E}"/>
    <cellStyle name="40% - Accent4 2 2 2 4" xfId="893" xr:uid="{FCBC9C22-6A45-4E22-9854-3990D85147E5}"/>
    <cellStyle name="40% - Accent4 2 2 2 4 2" xfId="4667" xr:uid="{DFE592A7-AED2-4C13-80D1-27C0FDFD0F53}"/>
    <cellStyle name="40% - Accent4 2 2 2 5" xfId="3459" xr:uid="{8D994A1C-C05C-41FC-9B18-683EB0501D9E}"/>
    <cellStyle name="40% - Accent4 2 2 2_data" xfId="5527" xr:uid="{97ACB092-FA63-4AE2-8C77-05F65064016A}"/>
    <cellStyle name="40% - Accent4 2 2 3" xfId="894" xr:uid="{B365A40B-3FA5-48FF-A1D2-C47E1A081A6F}"/>
    <cellStyle name="40% - Accent4 2 2 3 2" xfId="895" xr:uid="{6FF4D0DE-EB9B-4FF6-9416-3237F313381C}"/>
    <cellStyle name="40% - Accent4 2 2 3 2 2" xfId="896" xr:uid="{BB1C5119-E87B-4FA7-924C-5AFADE3D49C0}"/>
    <cellStyle name="40% - Accent4 2 2 3 2 2 2" xfId="4672" xr:uid="{3244E80B-CDE4-48C9-BBF8-B644E224BAC2}"/>
    <cellStyle name="40% - Accent4 2 2 3 2 3" xfId="3464" xr:uid="{FB1BAF18-34A2-4500-8949-2918FCBDDD5F}"/>
    <cellStyle name="40% - Accent4 2 2 3 2_data" xfId="5520" xr:uid="{5C8F28FB-5066-48C1-8C03-53A63E83447B}"/>
    <cellStyle name="40% - Accent4 2 2 3 3" xfId="897" xr:uid="{155415C2-9F50-416F-A79D-84A3D03CE1F1}"/>
    <cellStyle name="40% - Accent4 2 2 3 3 2" xfId="4671" xr:uid="{79551304-545C-4D29-B450-FB1645E31B71}"/>
    <cellStyle name="40% - Accent4 2 2 3 4" xfId="3463" xr:uid="{E31BFCFF-51A9-48CB-91E5-9FB29FDEC3BB}"/>
    <cellStyle name="40% - Accent4 2 2 3_data" xfId="5521" xr:uid="{03D2FACE-CDAE-4752-8173-2723AA80687B}"/>
    <cellStyle name="40% - Accent4 2 2 4" xfId="898" xr:uid="{8A4BB3DF-A4D8-43FC-B5D9-6888D5769EB1}"/>
    <cellStyle name="40% - Accent4 2 2 4 2" xfId="899" xr:uid="{61FBB80A-2416-44F2-9BCD-9248D00C8587}"/>
    <cellStyle name="40% - Accent4 2 2 4 2 2" xfId="4673" xr:uid="{4A690E68-F157-4A42-8AA4-908B9EFA8CC7}"/>
    <cellStyle name="40% - Accent4 2 2 4 3" xfId="3465" xr:uid="{058E6E5A-714A-4ABA-8380-FB422974F351}"/>
    <cellStyle name="40% - Accent4 2 2 4_data" xfId="5519" xr:uid="{BA497CB1-33D9-42BB-9EAC-3E1FFB5C7CA0}"/>
    <cellStyle name="40% - Accent4 2 2 5" xfId="900" xr:uid="{E83892E8-6A36-4B2E-AE6E-E096F5762A89}"/>
    <cellStyle name="40% - Accent4 2 2 5 2" xfId="4666" xr:uid="{176677E6-0C79-4FCE-9347-578DEAEB2EBF}"/>
    <cellStyle name="40% - Accent4 2 2 6" xfId="3458" xr:uid="{E7639FC3-77EF-41C7-84F1-44C80F085D74}"/>
    <cellStyle name="40% - Accent4 2 2_data" xfId="5528" xr:uid="{2DABA680-FF97-431B-9834-280E6C9D34B5}"/>
    <cellStyle name="40% - Accent4 2 3" xfId="901" xr:uid="{353E3D4D-BE43-41BA-B2B0-FEF7A394E75F}"/>
    <cellStyle name="40% - Accent4 2 3 2" xfId="902" xr:uid="{90EAE293-2709-4F01-8A27-E7B30C933F51}"/>
    <cellStyle name="40% - Accent4 2 3 2 2" xfId="903" xr:uid="{6EAFBDFF-90A2-4B2B-80F6-B2494D66AF59}"/>
    <cellStyle name="40% - Accent4 2 3 2 2 2" xfId="904" xr:uid="{0F5155B8-1B8E-42C3-8A9E-F4F076A4F555}"/>
    <cellStyle name="40% - Accent4 2 3 2 2 2 2" xfId="4676" xr:uid="{8382C65A-61E2-47D4-8A84-1475593329E9}"/>
    <cellStyle name="40% - Accent4 2 3 2 2 3" xfId="3468" xr:uid="{4AF64720-49C6-44F1-BF18-961FC0CCBB62}"/>
    <cellStyle name="40% - Accent4 2 3 2 2_data" xfId="5516" xr:uid="{2135DB7E-3B37-4757-8491-F4D5A80AEE10}"/>
    <cellStyle name="40% - Accent4 2 3 2 3" xfId="905" xr:uid="{2B38996B-C570-457A-8EDD-B33DA8D0D943}"/>
    <cellStyle name="40% - Accent4 2 3 2 3 2" xfId="4675" xr:uid="{546628E9-7271-466F-830F-CAEBCA25E22F}"/>
    <cellStyle name="40% - Accent4 2 3 2 4" xfId="3467" xr:uid="{2CFB8B03-EECF-4C9B-95FC-EC6E6BEDDE90}"/>
    <cellStyle name="40% - Accent4 2 3 2_data" xfId="5517" xr:uid="{308E621D-79EB-414B-9CE2-275927667690}"/>
    <cellStyle name="40% - Accent4 2 3 3" xfId="906" xr:uid="{4B100289-6D20-4A98-97AF-73BDDFA93FD5}"/>
    <cellStyle name="40% - Accent4 2 3 3 2" xfId="907" xr:uid="{F787B0E0-6CA0-48CA-A6B8-69B4919DB28A}"/>
    <cellStyle name="40% - Accent4 2 3 3 2 2" xfId="4677" xr:uid="{39CC3365-A596-42B5-932E-2FF2354250F6}"/>
    <cellStyle name="40% - Accent4 2 3 3 3" xfId="3469" xr:uid="{A4AB04AE-3D0A-4767-AC51-A5295FE3705D}"/>
    <cellStyle name="40% - Accent4 2 3 3_data" xfId="5515" xr:uid="{77DBA4CD-55DA-4000-B854-6E05E0DC076C}"/>
    <cellStyle name="40% - Accent4 2 3 4" xfId="908" xr:uid="{466C5D8B-F340-4A02-A053-46F60589EA83}"/>
    <cellStyle name="40% - Accent4 2 3 4 2" xfId="4674" xr:uid="{2F0852E8-F523-4108-A773-ABD1597EE4F8}"/>
    <cellStyle name="40% - Accent4 2 3 5" xfId="3466" xr:uid="{82122280-7873-434A-B113-0AFB201A29AA}"/>
    <cellStyle name="40% - Accent4 2 3_data" xfId="5518" xr:uid="{B7A2A822-626B-4050-B400-F8391E57EE6A}"/>
    <cellStyle name="40% - Accent4 2 4" xfId="909" xr:uid="{7FCA9D09-BF7A-49ED-82F4-433625AC30B7}"/>
    <cellStyle name="40% - Accent4 2 4 2" xfId="910" xr:uid="{2F244E49-F0E6-4662-9A9F-39C9C10F16A8}"/>
    <cellStyle name="40% - Accent4 2 4 2 2" xfId="911" xr:uid="{E9817F05-E703-4FAC-BA0E-803B9B651AA6}"/>
    <cellStyle name="40% - Accent4 2 4 2 2 2" xfId="912" xr:uid="{79D0BA1F-618F-4570-9490-8A6900DD257E}"/>
    <cellStyle name="40% - Accent4 2 4 2 2 2 2" xfId="4680" xr:uid="{977C6AF5-3633-4210-8D9A-BAFB0A3A836F}"/>
    <cellStyle name="40% - Accent4 2 4 2 2 3" xfId="3472" xr:uid="{C76B854F-F037-4BD7-8AB3-C0CE3432C5BA}"/>
    <cellStyle name="40% - Accent4 2 4 2 2_data" xfId="5512" xr:uid="{0C04ADCE-11D6-4906-843C-F0F863749307}"/>
    <cellStyle name="40% - Accent4 2 4 2 3" xfId="913" xr:uid="{294CD975-8B3A-4703-8369-84BF7B4622AF}"/>
    <cellStyle name="40% - Accent4 2 4 2 3 2" xfId="4679" xr:uid="{13E8E5FB-9537-47F5-9425-5921A270BDA3}"/>
    <cellStyle name="40% - Accent4 2 4 2 4" xfId="3471" xr:uid="{EC769A2F-6492-40F6-BB27-BBF8F3D0E001}"/>
    <cellStyle name="40% - Accent4 2 4 2_data" xfId="5513" xr:uid="{0BF9C3D6-5FB7-4E8C-9452-594AD506542F}"/>
    <cellStyle name="40% - Accent4 2 4 3" xfId="914" xr:uid="{20F2B0F4-1604-47B3-9BC6-D8D2AD7E0A19}"/>
    <cellStyle name="40% - Accent4 2 4 3 2" xfId="915" xr:uid="{BD73D51A-7889-44DF-8B4C-EB940E2BA415}"/>
    <cellStyle name="40% - Accent4 2 4 3 2 2" xfId="4681" xr:uid="{0F3A912D-F6F0-428D-8B72-1505E54EFD33}"/>
    <cellStyle name="40% - Accent4 2 4 3 3" xfId="3473" xr:uid="{9AFEA023-300A-4406-81BB-8AC7692CC88C}"/>
    <cellStyle name="40% - Accent4 2 4 3_data" xfId="6357" xr:uid="{54E334F5-9A77-47E8-81FC-BE9435290041}"/>
    <cellStyle name="40% - Accent4 2 4 4" xfId="916" xr:uid="{FAE8A188-5BA7-4CBF-867A-7C4FB401C05C}"/>
    <cellStyle name="40% - Accent4 2 4 4 2" xfId="4678" xr:uid="{C7412A6B-7E14-401B-93EA-A8664659C64C}"/>
    <cellStyle name="40% - Accent4 2 4 5" xfId="3470" xr:uid="{513FEEB4-FE2D-4E3F-8D07-2F309F11F9A3}"/>
    <cellStyle name="40% - Accent4 2 4_data" xfId="5514" xr:uid="{58081B7B-ACF2-4922-B666-8AF9DB382B86}"/>
    <cellStyle name="40% - Accent4 2 5" xfId="917" xr:uid="{CCA72493-E2F1-4F32-AA9D-983E88102B1A}"/>
    <cellStyle name="40% - Accent4 2 5 2" xfId="918" xr:uid="{2D65DEA4-2E07-43C3-9993-D8B6A253DF32}"/>
    <cellStyle name="40% - Accent4 2 5 2 2" xfId="919" xr:uid="{C0BA031C-69F2-4C36-841A-EA08042B2BCC}"/>
    <cellStyle name="40% - Accent4 2 5 2 2 2" xfId="4683" xr:uid="{4283F3EA-72B7-45A2-8FE1-78078757CFFC}"/>
    <cellStyle name="40% - Accent4 2 5 2 3" xfId="3475" xr:uid="{6FACE22E-25BC-4B4C-928D-C58F3C8355CA}"/>
    <cellStyle name="40% - Accent4 2 5 2_data" xfId="5510" xr:uid="{F9EBBD0C-86F6-4AC7-9D27-DEB32F6406E4}"/>
    <cellStyle name="40% - Accent4 2 5 3" xfId="920" xr:uid="{4F4BF912-6259-4546-B783-036C031B0B5B}"/>
    <cellStyle name="40% - Accent4 2 5 3 2" xfId="4682" xr:uid="{A50E97A0-BAF5-43BF-B40F-487133A338A3}"/>
    <cellStyle name="40% - Accent4 2 5 4" xfId="3474" xr:uid="{08A2ED85-6ED0-436D-BE33-83A8FB68D538}"/>
    <cellStyle name="40% - Accent4 2 5_data" xfId="5511" xr:uid="{7A51C599-2B47-4F38-B6E2-5CE6AF5AA5AE}"/>
    <cellStyle name="40% - Accent4 2 6" xfId="921" xr:uid="{14FEA210-3BF3-4017-9630-1993DF0C960F}"/>
    <cellStyle name="40% - Accent4 2 6 2" xfId="922" xr:uid="{7EF2EF11-B649-4154-8D22-892BC5F514D7}"/>
    <cellStyle name="40% - Accent4 2 6 2 2" xfId="923" xr:uid="{3305882B-854B-4680-BA97-0ACDAD8734F0}"/>
    <cellStyle name="40% - Accent4 2 6 2 2 2" xfId="4685" xr:uid="{AA01D221-0A7D-4DFF-B578-38544246EA94}"/>
    <cellStyle name="40% - Accent4 2 6 2 3" xfId="3477" xr:uid="{0A85F596-E661-4071-97CB-B00B6336F592}"/>
    <cellStyle name="40% - Accent4 2 6 2_data" xfId="5508" xr:uid="{D21D4064-E0D6-4D76-BA02-A4C8606B7242}"/>
    <cellStyle name="40% - Accent4 2 6 3" xfId="924" xr:uid="{DB17152B-08C4-4A5E-B716-FB75B31A3C23}"/>
    <cellStyle name="40% - Accent4 2 6 3 2" xfId="4684" xr:uid="{9B038B5D-C68D-451A-B2DC-07FDDF3ACC1E}"/>
    <cellStyle name="40% - Accent4 2 6 4" xfId="3476" xr:uid="{647D55F1-83EE-4940-876E-F1AC8699E471}"/>
    <cellStyle name="40% - Accent4 2 6_data" xfId="5509" xr:uid="{7590DB2D-3DEA-417F-AF99-5B1AA4A3E4F3}"/>
    <cellStyle name="40% - Accent4 2 7" xfId="925" xr:uid="{93028B9F-B9E4-47CF-9E32-F4CF6D1F39B2}"/>
    <cellStyle name="40% - Accent4 2 7 2" xfId="926" xr:uid="{64BC9EA9-D4E3-4CB7-B3BD-3BF6C4B237D6}"/>
    <cellStyle name="40% - Accent4 2 7 2 2" xfId="4686" xr:uid="{091E8D73-F94A-466C-94B0-351662C74802}"/>
    <cellStyle name="40% - Accent4 2 7 3" xfId="3478" xr:uid="{28C90060-EF78-4D36-B37E-2F745E0E532C}"/>
    <cellStyle name="40% - Accent4 2 7_data" xfId="5507" xr:uid="{02CB0115-E1B6-4504-ADBC-A6ABB3EA4CBE}"/>
    <cellStyle name="40% - Accent4 2 8" xfId="927" xr:uid="{A740B9FE-1B40-4C73-AC1F-2CDCFC95B145}"/>
    <cellStyle name="40% - Accent4 2 8 2" xfId="3457" xr:uid="{BDC5AF51-A7EA-4A6C-A306-7B526D57D71D}"/>
    <cellStyle name="40% - Accent4 2 9" xfId="4129" xr:uid="{A9B2F1BE-C3E5-43E0-950F-2C7017A9C34E}"/>
    <cellStyle name="40% - Accent4 2_data" xfId="6241" xr:uid="{15D67291-7E80-4363-8DF3-641FEC2FACBC}"/>
    <cellStyle name="40% - Accent4 3" xfId="928" xr:uid="{927745E9-2040-4124-9B13-B4D5E8F77771}"/>
    <cellStyle name="40% - Accent4 3 2" xfId="929" xr:uid="{09C0C62C-ED30-4ADD-8E65-9EDE24D3AA15}"/>
    <cellStyle name="40% - Accent4 3 2 2" xfId="930" xr:uid="{F466AB06-0DF1-415E-8AAD-F259FEB26C6E}"/>
    <cellStyle name="40% - Accent4 3 2 2 2" xfId="931" xr:uid="{B9B24595-796B-4E3F-8455-EFD363B76BCF}"/>
    <cellStyle name="40% - Accent4 3 2 2 2 2" xfId="932" xr:uid="{B500FED6-DC1A-4E78-A120-16F55A213D92}"/>
    <cellStyle name="40% - Accent4 3 2 2 2 2 2" xfId="4689" xr:uid="{A8C4030C-7FDE-4E40-9F30-861894C8A086}"/>
    <cellStyle name="40% - Accent4 3 2 2 2 3" xfId="3482" xr:uid="{8138F1FD-762C-43CF-BBE0-A6D8796EB721}"/>
    <cellStyle name="40% - Accent4 3 2 2 2_data" xfId="5504" xr:uid="{55C21042-FED6-44DC-A083-FAA6A4A4B169}"/>
    <cellStyle name="40% - Accent4 3 2 2 3" xfId="933" xr:uid="{1A482CC2-EFB3-47E0-81D0-31AE1E289165}"/>
    <cellStyle name="40% - Accent4 3 2 2 3 2" xfId="4688" xr:uid="{25595345-8CB9-4852-9D8F-D4459D1F6CA1}"/>
    <cellStyle name="40% - Accent4 3 2 2 4" xfId="3481" xr:uid="{2E8F8BF6-6DDB-4AFF-8F08-00790DA1FBD5}"/>
    <cellStyle name="40% - Accent4 3 2 2_data" xfId="5505" xr:uid="{1D20ECCB-DC20-4CE3-A991-3419E5C09D39}"/>
    <cellStyle name="40% - Accent4 3 2 3" xfId="934" xr:uid="{2683FC22-5DD4-4891-803C-D7EA0411E78E}"/>
    <cellStyle name="40% - Accent4 3 2 3 2" xfId="935" xr:uid="{96063FE3-96BA-4B6D-89EA-61DFDF2013B9}"/>
    <cellStyle name="40% - Accent4 3 2 3 2 2" xfId="4690" xr:uid="{6B7489AA-7685-4117-9E65-ECEFF5C0A7C1}"/>
    <cellStyle name="40% - Accent4 3 2 3 3" xfId="3483" xr:uid="{A2B10E51-240E-41A8-8F23-99D10945E52F}"/>
    <cellStyle name="40% - Accent4 3 2 3_data" xfId="5503" xr:uid="{3BC62DF3-8460-40C1-8379-4923D1A929F2}"/>
    <cellStyle name="40% - Accent4 3 2 4" xfId="936" xr:uid="{0512B323-375D-4355-AB9C-45CF1327C29A}"/>
    <cellStyle name="40% - Accent4 3 2 4 2" xfId="4687" xr:uid="{DF84BA1E-F410-4C21-8B10-71D6A044D031}"/>
    <cellStyle name="40% - Accent4 3 2 5" xfId="3480" xr:uid="{619D129B-4D96-4CAE-B1BD-B81828F5F4EC}"/>
    <cellStyle name="40% - Accent4 3 2_data" xfId="5506" xr:uid="{9418F138-50EB-424E-81D3-97C23582AC6E}"/>
    <cellStyle name="40% - Accent4 3 3" xfId="937" xr:uid="{47E83481-906A-4966-962D-13751C211C69}"/>
    <cellStyle name="40% - Accent4 3 3 2" xfId="938" xr:uid="{D94440C4-6319-463E-BCA2-4BA1D22B47AF}"/>
    <cellStyle name="40% - Accent4 3 3 2 2" xfId="939" xr:uid="{605DF77A-88D7-4237-A9F3-F5ADBC88E16D}"/>
    <cellStyle name="40% - Accent4 3 3 2 2 2" xfId="4692" xr:uid="{0683F4E0-F66E-4420-B605-E0710C9A96BA}"/>
    <cellStyle name="40% - Accent4 3 3 2 3" xfId="3485" xr:uid="{D90D09D7-B670-4D81-BB96-509CAFF0A095}"/>
    <cellStyle name="40% - Accent4 3 3 2_data" xfId="6369" xr:uid="{77BB41C4-7A35-4D9B-9472-E27C11B4F1BA}"/>
    <cellStyle name="40% - Accent4 3 3 3" xfId="940" xr:uid="{DE018E44-D464-4D57-A581-645DF8F6B08D}"/>
    <cellStyle name="40% - Accent4 3 3 3 2" xfId="4691" xr:uid="{6541CB57-EE51-4BCF-ABE0-E88EC1D9EF6F}"/>
    <cellStyle name="40% - Accent4 3 3 4" xfId="3484" xr:uid="{9A99DF52-5455-4B9D-9E89-88677CB79968}"/>
    <cellStyle name="40% - Accent4 3 3_data" xfId="6372" xr:uid="{515EACFB-DE82-46AE-93D7-E6D9E8768952}"/>
    <cellStyle name="40% - Accent4 3 4" xfId="941" xr:uid="{141BC7C2-9B22-4522-889A-961142DEB2EF}"/>
    <cellStyle name="40% - Accent4 3 4 2" xfId="942" xr:uid="{549BE46D-6A73-4A77-84DE-1C3E06628590}"/>
    <cellStyle name="40% - Accent4 3 4 2 2" xfId="4693" xr:uid="{51CA32D8-FC38-453E-AE43-FE455344F87C}"/>
    <cellStyle name="40% - Accent4 3 4 3" xfId="3486" xr:uid="{1D360014-6E0F-4249-BA10-85D417DDA3E8}"/>
    <cellStyle name="40% - Accent4 3 4_data" xfId="5502" xr:uid="{8E2CDABE-1ED9-4C95-B0D9-3C62F345D368}"/>
    <cellStyle name="40% - Accent4 3 5" xfId="943" xr:uid="{CC5AD894-6EAE-48FB-B536-240E86C2641E}"/>
    <cellStyle name="40% - Accent4 3 5 2" xfId="3479" xr:uid="{CB81483A-D40B-4CA5-9F4A-FB4F1BE12E59}"/>
    <cellStyle name="40% - Accent4 3 6" xfId="4130" xr:uid="{90D0FEE4-7CB8-4142-B724-4F17FF7B92A1}"/>
    <cellStyle name="40% - Accent4 3 7" xfId="2273" xr:uid="{FFD0686B-4A76-4462-9A47-8FBD1F226FD7}"/>
    <cellStyle name="40% - Accent4 3_data" xfId="6240" xr:uid="{D82A994F-A671-41EF-BC08-0FE5AA36C4BA}"/>
    <cellStyle name="40% - Accent4 4" xfId="944" xr:uid="{3109F878-54EB-47D9-BEB5-4782850C7640}"/>
    <cellStyle name="40% - Accent4 4 2" xfId="945" xr:uid="{B367257A-4713-4CBF-93F9-A710C044D1A6}"/>
    <cellStyle name="40% - Accent4 4 2 2" xfId="946" xr:uid="{A9700E5C-1D50-4B52-BBFA-EE5254F5BC3A}"/>
    <cellStyle name="40% - Accent4 4 2 2 2" xfId="947" xr:uid="{D6EC2667-7CBD-45BE-A31A-031F8257527E}"/>
    <cellStyle name="40% - Accent4 4 2 2 2 2" xfId="4696" xr:uid="{3EB2D647-2AD4-4400-A2A5-C504065AD2AE}"/>
    <cellStyle name="40% - Accent4 4 2 2 3" xfId="3489" xr:uid="{38E3A43A-070F-40F2-B49C-66A0F8587999}"/>
    <cellStyle name="40% - Accent4 4 2 2_data" xfId="5499" xr:uid="{274BFD09-6FB5-4939-B84A-781FDCF81062}"/>
    <cellStyle name="40% - Accent4 4 2 3" xfId="948" xr:uid="{34E95ADE-BDD7-4260-A193-F165A4B4C38A}"/>
    <cellStyle name="40% - Accent4 4 2 3 2" xfId="4695" xr:uid="{7162288B-A504-40D1-B114-AC4C0DE00C64}"/>
    <cellStyle name="40% - Accent4 4 2 4" xfId="3488" xr:uid="{E7AD206A-67B9-41EB-B811-DAF109118042}"/>
    <cellStyle name="40% - Accent4 4 2_data" xfId="5500" xr:uid="{CBDA0A4A-F8E6-4E99-B27C-6BF85260B0A7}"/>
    <cellStyle name="40% - Accent4 4 3" xfId="949" xr:uid="{5B0DE5E1-AE37-456B-939D-516CF0F67594}"/>
    <cellStyle name="40% - Accent4 4 3 2" xfId="950" xr:uid="{E30B7DCF-E23F-4982-8342-EBE538546CF6}"/>
    <cellStyle name="40% - Accent4 4 3 2 2" xfId="4697" xr:uid="{C307E3D9-B00E-4BED-A673-F7CBB185EB19}"/>
    <cellStyle name="40% - Accent4 4 3 3" xfId="3490" xr:uid="{82C8452A-327E-4D0F-9DBD-2ABACE44730C}"/>
    <cellStyle name="40% - Accent4 4 3_data" xfId="5498" xr:uid="{E20AD443-2244-4AAE-AAC2-9CBFA5E28B1D}"/>
    <cellStyle name="40% - Accent4 4 4" xfId="951" xr:uid="{08DE0D9D-88BE-49E4-B12D-B4A6D5B984B6}"/>
    <cellStyle name="40% - Accent4 4 4 2" xfId="4694" xr:uid="{06BD3F7A-D37F-4178-BE9D-F4FC328AFB33}"/>
    <cellStyle name="40% - Accent4 4 5" xfId="3487" xr:uid="{F1969F9F-2C0F-4B36-A332-9B91D07D2B3C}"/>
    <cellStyle name="40% - Accent4 4_data" xfId="5501" xr:uid="{6E1D0CE6-6543-4F58-A509-4B627D5112C3}"/>
    <cellStyle name="40% - Accent4 5" xfId="952" xr:uid="{625109A0-C419-4467-A833-6FB47098ADEC}"/>
    <cellStyle name="40% - Accent4 5 2" xfId="953" xr:uid="{C1689B68-9ECB-4437-8B3D-E5F38F1D15DF}"/>
    <cellStyle name="40% - Accent4 5 2 2" xfId="954" xr:uid="{BF7F59EB-3120-4B05-A887-9BBA2E39BBE8}"/>
    <cellStyle name="40% - Accent4 5 2 2 2" xfId="955" xr:uid="{2A0E86B4-0712-4515-9C75-05ACAF34F026}"/>
    <cellStyle name="40% - Accent4 5 2 2 2 2" xfId="4700" xr:uid="{BE37FCE7-327F-4ED6-9D29-09EED7FA9707}"/>
    <cellStyle name="40% - Accent4 5 2 2 3" xfId="3493" xr:uid="{A7506849-2754-4982-91A1-FBF7B9BFDF37}"/>
    <cellStyle name="40% - Accent4 5 2 2_data" xfId="5495" xr:uid="{3170BDC0-1678-41EA-9D81-CC25A62509DD}"/>
    <cellStyle name="40% - Accent4 5 2 3" xfId="956" xr:uid="{BE1C7DBF-313D-442C-97BF-A1D428B121B9}"/>
    <cellStyle name="40% - Accent4 5 2 3 2" xfId="4699" xr:uid="{0F6B39D6-24E7-4469-B977-A1267DB73B71}"/>
    <cellStyle name="40% - Accent4 5 2 4" xfId="3492" xr:uid="{25CC80B0-148B-40F4-A477-88FCDC70EDD3}"/>
    <cellStyle name="40% - Accent4 5 2_data" xfId="5496" xr:uid="{FB409594-376A-42F9-901C-C40F6546E89F}"/>
    <cellStyle name="40% - Accent4 5 3" xfId="957" xr:uid="{8E4B61C1-271F-4582-AFD0-9474082E0EA5}"/>
    <cellStyle name="40% - Accent4 5 3 2" xfId="958" xr:uid="{8CA8E2BE-A2CC-48A8-8725-DFBBB88FA7EC}"/>
    <cellStyle name="40% - Accent4 5 3 2 2" xfId="4701" xr:uid="{3A90EE76-45DE-4F2C-9D7A-63BADA738A94}"/>
    <cellStyle name="40% - Accent4 5 3 3" xfId="3494" xr:uid="{63378C65-93D0-45E4-89EB-2AACBF35E492}"/>
    <cellStyle name="40% - Accent4 5 3_data" xfId="5494" xr:uid="{99BF3AC6-3736-4DE4-9C14-8D77CBE75E49}"/>
    <cellStyle name="40% - Accent4 5 4" xfId="959" xr:uid="{6FB263BE-FA31-4087-95BB-A6FB38C0314E}"/>
    <cellStyle name="40% - Accent4 5 4 2" xfId="4698" xr:uid="{F5A0CDDD-C590-4B14-9DBB-749E133F1D2A}"/>
    <cellStyle name="40% - Accent4 5 5" xfId="3491" xr:uid="{F05FF22F-F71D-4969-B5E3-91ABB81F903C}"/>
    <cellStyle name="40% - Accent4 5_data" xfId="5497" xr:uid="{14C97A5D-E213-46C5-8D18-71D499DF3D64}"/>
    <cellStyle name="40% - Accent4 6" xfId="960" xr:uid="{0F79F545-B159-42F2-A57B-206896E79B24}"/>
    <cellStyle name="40% - Accent4 6 2" xfId="961" xr:uid="{64747DE7-62CB-4427-B630-0612DFFEE8BA}"/>
    <cellStyle name="40% - Accent4 6 2 2" xfId="962" xr:uid="{0969280F-F820-44A3-8FB3-92D7B889AABB}"/>
    <cellStyle name="40% - Accent4 6 2 2 2" xfId="4703" xr:uid="{C58241D4-8879-4006-8CB3-3DD4758E5165}"/>
    <cellStyle name="40% - Accent4 6 2 3" xfId="3496" xr:uid="{8C2ADDB7-0158-437E-9A40-DC889197DC00}"/>
    <cellStyle name="40% - Accent4 6 2_data" xfId="5492" xr:uid="{377B057D-045D-4577-A44F-235E48E10EF0}"/>
    <cellStyle name="40% - Accent4 6 3" xfId="963" xr:uid="{FE5B36DD-3C96-4D10-957D-61F020D21190}"/>
    <cellStyle name="40% - Accent4 6 3 2" xfId="4702" xr:uid="{49E36483-0417-44F0-882F-21B6A7C2090C}"/>
    <cellStyle name="40% - Accent4 6 4" xfId="3495" xr:uid="{774423C6-4BEA-489B-AE39-99A0A183DD59}"/>
    <cellStyle name="40% - Accent4 6_data" xfId="5493" xr:uid="{FEBD9050-6110-41F9-911D-B4AF8A9BCCCA}"/>
    <cellStyle name="40% - Accent4 7" xfId="964" xr:uid="{6AB9616A-DB4A-44CB-8DD4-B1AF6263A96F}"/>
    <cellStyle name="40% - Accent4 7 2" xfId="965" xr:uid="{170081EA-DEDB-4744-99E5-51C0528B71DB}"/>
    <cellStyle name="40% - Accent4 7 2 2" xfId="966" xr:uid="{7ADBF066-8B3B-4EA1-A29E-838A42E8A04E}"/>
    <cellStyle name="40% - Accent4 7 2 2 2" xfId="4705" xr:uid="{321507E5-2EEF-45B9-ACF2-A48A6A20644E}"/>
    <cellStyle name="40% - Accent4 7 2 3" xfId="3498" xr:uid="{F65BE497-D618-484D-843A-6DC1A29B0F1D}"/>
    <cellStyle name="40% - Accent4 7 2_data" xfId="5490" xr:uid="{0A1BACFC-5F73-477C-AB4B-BD9B30627AE5}"/>
    <cellStyle name="40% - Accent4 7 3" xfId="967" xr:uid="{BAFA203C-490D-4A8B-813F-AC10A85240C3}"/>
    <cellStyle name="40% - Accent4 7 3 2" xfId="4704" xr:uid="{944099DA-8D71-4493-9ACE-FC18EDCE774F}"/>
    <cellStyle name="40% - Accent4 7 4" xfId="3497" xr:uid="{DBD42690-6479-41B3-B7EC-D6A6C246EBA0}"/>
    <cellStyle name="40% - Accent4 7_data" xfId="5491" xr:uid="{E4771FC7-C8B3-4FDC-A1E3-A1B3F79D1368}"/>
    <cellStyle name="40% - Accent5 2" xfId="968" xr:uid="{D12F7621-96F5-4B4B-A397-04CB653F001F}"/>
    <cellStyle name="40% - Accent5 2 10" xfId="2274" xr:uid="{0F25130A-D83C-47BA-A263-F3235BEC1912}"/>
    <cellStyle name="40% - Accent5 2 2" xfId="969" xr:uid="{CB4A0A0C-6F76-4A1B-86B2-AA640A9B3444}"/>
    <cellStyle name="40% - Accent5 2 2 2" xfId="970" xr:uid="{7283C8CB-C534-461D-9947-711EC3F6E1D4}"/>
    <cellStyle name="40% - Accent5 2 2 2 2" xfId="971" xr:uid="{D1AB871D-8FF8-41CD-86BA-6C7596EC18BB}"/>
    <cellStyle name="40% - Accent5 2 2 2 2 2" xfId="972" xr:uid="{440AD035-1305-4651-83CB-3232237F3518}"/>
    <cellStyle name="40% - Accent5 2 2 2 2 2 2" xfId="973" xr:uid="{964332BA-29FC-4816-A7D1-6F5F595DEFD3}"/>
    <cellStyle name="40% - Accent5 2 2 2 2 2 2 2" xfId="4709" xr:uid="{635E8C7F-72A3-4742-91FE-83F1C9C59FB0}"/>
    <cellStyle name="40% - Accent5 2 2 2 2 2 3" xfId="3503" xr:uid="{0225930A-3260-48D9-ADFA-DAD39C5632BB}"/>
    <cellStyle name="40% - Accent5 2 2 2 2 2_data" xfId="6363" xr:uid="{6FC52674-D675-4035-90FF-9BCAC5E7281E}"/>
    <cellStyle name="40% - Accent5 2 2 2 2 3" xfId="974" xr:uid="{D0103DDF-4118-4E5F-BE19-164D8EB57642}"/>
    <cellStyle name="40% - Accent5 2 2 2 2 3 2" xfId="4708" xr:uid="{9360C9AB-FB4A-48A2-AD30-287DDC5D14F9}"/>
    <cellStyle name="40% - Accent5 2 2 2 2 4" xfId="3502" xr:uid="{C68F25BA-6715-46CC-9051-E409CC9FCA89}"/>
    <cellStyle name="40% - Accent5 2 2 2 2_data" xfId="5488" xr:uid="{0F42D907-3C65-42F9-93E0-035D9F29C95F}"/>
    <cellStyle name="40% - Accent5 2 2 2 3" xfId="975" xr:uid="{AC24316C-6C1F-42C4-9BDE-8770034D48AD}"/>
    <cellStyle name="40% - Accent5 2 2 2 3 2" xfId="976" xr:uid="{D89DAA66-2FCC-459B-ABF0-1D9F24F7D474}"/>
    <cellStyle name="40% - Accent5 2 2 2 3 2 2" xfId="4710" xr:uid="{FE17C285-F12A-4CE5-B1AF-B1F72412AC79}"/>
    <cellStyle name="40% - Accent5 2 2 2 3 3" xfId="3504" xr:uid="{99DF6D46-9D91-40A2-812D-6AB61296D139}"/>
    <cellStyle name="40% - Accent5 2 2 2 3_data" xfId="5487" xr:uid="{295C07F2-9A8C-4F95-8CF9-F225ABDE88FB}"/>
    <cellStyle name="40% - Accent5 2 2 2 4" xfId="977" xr:uid="{15BE1253-CAFE-482C-86A5-4F7B37123864}"/>
    <cellStyle name="40% - Accent5 2 2 2 4 2" xfId="4707" xr:uid="{FEEE6C7A-9D4F-46E8-8449-ED8B7DBFF3CA}"/>
    <cellStyle name="40% - Accent5 2 2 2 5" xfId="3501" xr:uid="{9616FB2B-0CE4-4FD4-B869-DF3CD9236AFC}"/>
    <cellStyle name="40% - Accent5 2 2 2_data" xfId="5489" xr:uid="{E9E28D26-B5C3-4FF6-A0F6-B9C2E8A50FBC}"/>
    <cellStyle name="40% - Accent5 2 2 3" xfId="978" xr:uid="{15BE5621-DCD2-49CB-90E9-3BB537BDE6ED}"/>
    <cellStyle name="40% - Accent5 2 2 3 2" xfId="979" xr:uid="{EF6B16BB-385D-4778-BFD9-6DA60D277D5C}"/>
    <cellStyle name="40% - Accent5 2 2 3 2 2" xfId="980" xr:uid="{18397B50-95E2-4527-9047-CE25760C2B43}"/>
    <cellStyle name="40% - Accent5 2 2 3 2 2 2" xfId="4712" xr:uid="{0D7C8775-77EB-429B-8761-5B6943666F5F}"/>
    <cellStyle name="40% - Accent5 2 2 3 2 3" xfId="3506" xr:uid="{5EBCC534-EE67-4347-B9C6-BD7C614619DC}"/>
    <cellStyle name="40% - Accent5 2 2 3 2_data" xfId="5485" xr:uid="{EF5ACB42-8789-40DA-9B64-BB3645A34410}"/>
    <cellStyle name="40% - Accent5 2 2 3 3" xfId="981" xr:uid="{A22A2777-0724-4246-97CE-45D77E27B496}"/>
    <cellStyle name="40% - Accent5 2 2 3 3 2" xfId="4711" xr:uid="{AE5F6810-70D8-4AA6-9C3F-F1A3221621CB}"/>
    <cellStyle name="40% - Accent5 2 2 3 4" xfId="3505" xr:uid="{184193E6-9454-41EA-86DD-AC7568527974}"/>
    <cellStyle name="40% - Accent5 2 2 3_data" xfId="5486" xr:uid="{01FA836E-6FC5-44FF-A470-BA7D11CD74AD}"/>
    <cellStyle name="40% - Accent5 2 2 4" xfId="982" xr:uid="{D40D5ADD-6BFE-4896-8010-CEFECF2895D9}"/>
    <cellStyle name="40% - Accent5 2 2 4 2" xfId="983" xr:uid="{D85D8798-E484-4F55-A1E4-C0B7B25C6A40}"/>
    <cellStyle name="40% - Accent5 2 2 4 2 2" xfId="4713" xr:uid="{193EEAEB-E53A-407A-9BFE-25438590E8FF}"/>
    <cellStyle name="40% - Accent5 2 2 4 3" xfId="3507" xr:uid="{A51D3656-413C-495D-B27C-2FC0BACD684C}"/>
    <cellStyle name="40% - Accent5 2 2 4_data" xfId="5484" xr:uid="{21BF2F85-DED6-4A42-B35A-4A57F803538F}"/>
    <cellStyle name="40% - Accent5 2 2 5" xfId="984" xr:uid="{58438F37-00DC-4B92-98EA-84F651DBB5D2}"/>
    <cellStyle name="40% - Accent5 2 2 5 2" xfId="4706" xr:uid="{49A32100-209E-453A-8887-AC07F4A73509}"/>
    <cellStyle name="40% - Accent5 2 2 6" xfId="3500" xr:uid="{B110EBD8-B6AE-420F-A681-9CE9CFDA5CAD}"/>
    <cellStyle name="40% - Accent5 2 2_data" xfId="6353" xr:uid="{60ED198E-9F71-45D0-9EFE-F57F592D4294}"/>
    <cellStyle name="40% - Accent5 2 3" xfId="985" xr:uid="{576F068B-E2DC-4CA3-A30D-86AFAA673DA1}"/>
    <cellStyle name="40% - Accent5 2 3 2" xfId="986" xr:uid="{5226C8A5-0A30-463D-9028-DA3DC597142B}"/>
    <cellStyle name="40% - Accent5 2 3 2 2" xfId="987" xr:uid="{AF90E0D3-B4E7-4389-B6DB-EC11C50B2103}"/>
    <cellStyle name="40% - Accent5 2 3 2 2 2" xfId="988" xr:uid="{B0D49D52-D90B-4E67-BBF4-D8AA6F70A80A}"/>
    <cellStyle name="40% - Accent5 2 3 2 2 2 2" xfId="4716" xr:uid="{AC406199-AB88-45D2-B1FE-88404D413AC2}"/>
    <cellStyle name="40% - Accent5 2 3 2 2 3" xfId="3510" xr:uid="{63FC0510-4467-4F95-AED2-A40C4634EED9}"/>
    <cellStyle name="40% - Accent5 2 3 2 2_data" xfId="5481" xr:uid="{9462B549-E3E4-4839-BD53-910D2F27DC3C}"/>
    <cellStyle name="40% - Accent5 2 3 2 3" xfId="989" xr:uid="{6775C3FE-F6F2-4B1A-AEB1-1B60BECF28BC}"/>
    <cellStyle name="40% - Accent5 2 3 2 3 2" xfId="4715" xr:uid="{184CC68B-DAB3-4A11-A311-3AC02A7C384B}"/>
    <cellStyle name="40% - Accent5 2 3 2 4" xfId="3509" xr:uid="{F52E3DDC-C1B4-45AC-BAD4-3BC7C3540F2E}"/>
    <cellStyle name="40% - Accent5 2 3 2_data" xfId="5482" xr:uid="{0B0A673F-DFFD-4DA1-A247-E6A34E1DFBA7}"/>
    <cellStyle name="40% - Accent5 2 3 3" xfId="990" xr:uid="{292B2A2E-97CD-43AA-A9F3-81EF7E05724F}"/>
    <cellStyle name="40% - Accent5 2 3 3 2" xfId="991" xr:uid="{309A750E-E784-49D5-97AD-4E58AA89E6F4}"/>
    <cellStyle name="40% - Accent5 2 3 3 2 2" xfId="4717" xr:uid="{99BED417-50BA-46B2-8D12-7247F7F7AA76}"/>
    <cellStyle name="40% - Accent5 2 3 3 3" xfId="3511" xr:uid="{5D484BC9-C3E6-452A-9344-47935BC62A0E}"/>
    <cellStyle name="40% - Accent5 2 3 3_data" xfId="5480" xr:uid="{415E02ED-3D92-4D65-8F81-B1713202345C}"/>
    <cellStyle name="40% - Accent5 2 3 4" xfId="992" xr:uid="{9A86DF6B-CF60-44F2-8707-1F415B6DAE18}"/>
    <cellStyle name="40% - Accent5 2 3 4 2" xfId="4714" xr:uid="{6B78C44B-D54D-460E-902A-A37A382FB652}"/>
    <cellStyle name="40% - Accent5 2 3 5" xfId="3508" xr:uid="{3322122D-BE7D-4032-A27C-8F6D11AD9F78}"/>
    <cellStyle name="40% - Accent5 2 3_data" xfId="5483" xr:uid="{B6439C8D-3C07-4DA6-9765-C5A958472AE3}"/>
    <cellStyle name="40% - Accent5 2 4" xfId="993" xr:uid="{3706E236-325D-44B5-BDF4-7CA2C1D0A3C9}"/>
    <cellStyle name="40% - Accent5 2 4 2" xfId="994" xr:uid="{150A0DA3-4996-424E-8086-B8419DBA1C4F}"/>
    <cellStyle name="40% - Accent5 2 4 2 2" xfId="995" xr:uid="{9D3ECC60-56BD-412B-B5A8-DB912FC5BBD5}"/>
    <cellStyle name="40% - Accent5 2 4 2 2 2" xfId="996" xr:uid="{F10486B8-BFF1-439E-BDCA-8438E2F81808}"/>
    <cellStyle name="40% - Accent5 2 4 2 2 2 2" xfId="4720" xr:uid="{5A2E3CDA-8B62-44D7-A4C4-77B0E163FA40}"/>
    <cellStyle name="40% - Accent5 2 4 2 2 3" xfId="3514" xr:uid="{C9E20F27-3651-4112-AEFE-83CBDC5EF342}"/>
    <cellStyle name="40% - Accent5 2 4 2 2_data" xfId="5477" xr:uid="{BFD17431-24AF-4BF6-9523-2E8051B07345}"/>
    <cellStyle name="40% - Accent5 2 4 2 3" xfId="997" xr:uid="{8ABDCA39-2257-4EFC-AB63-F3540015832E}"/>
    <cellStyle name="40% - Accent5 2 4 2 3 2" xfId="4719" xr:uid="{BE4FC28C-CD0A-4420-B6C4-4AD597B703BC}"/>
    <cellStyle name="40% - Accent5 2 4 2 4" xfId="3513" xr:uid="{5D84C311-A82C-4AB8-BB25-E2863B1640CD}"/>
    <cellStyle name="40% - Accent5 2 4 2_data" xfId="5478" xr:uid="{72DBAC79-EB2D-4402-8FAF-A651BA74E501}"/>
    <cellStyle name="40% - Accent5 2 4 3" xfId="998" xr:uid="{CC6D7CC7-637F-492A-ADE6-A487A17D6F26}"/>
    <cellStyle name="40% - Accent5 2 4 3 2" xfId="999" xr:uid="{D22EE065-1CE2-40B8-8890-42E77C7F0F0B}"/>
    <cellStyle name="40% - Accent5 2 4 3 2 2" xfId="4721" xr:uid="{14B6F04B-AD50-4444-A043-D960AC88D795}"/>
    <cellStyle name="40% - Accent5 2 4 3 3" xfId="3515" xr:uid="{31647ADE-297C-4645-9474-59A8BF96A34C}"/>
    <cellStyle name="40% - Accent5 2 4 3_data" xfId="5476" xr:uid="{0744A0E5-1AF8-4363-991D-90387094CC5B}"/>
    <cellStyle name="40% - Accent5 2 4 4" xfId="1000" xr:uid="{2EDA2660-F3ED-4A03-B951-57950AE750A0}"/>
    <cellStyle name="40% - Accent5 2 4 4 2" xfId="4718" xr:uid="{5A2427B7-A637-4AEF-98E5-9B7C4275CB14}"/>
    <cellStyle name="40% - Accent5 2 4 5" xfId="3512" xr:uid="{CEBBBA0E-0645-4AA4-8252-654118C95E88}"/>
    <cellStyle name="40% - Accent5 2 4_data" xfId="5479" xr:uid="{010D0FF6-9B81-4515-A0B3-F855592C9054}"/>
    <cellStyle name="40% - Accent5 2 5" xfId="1001" xr:uid="{D7E54B2D-6EEE-45BB-844A-E2A7A3AE9BD4}"/>
    <cellStyle name="40% - Accent5 2 5 2" xfId="1002" xr:uid="{E26ADD1C-AFF4-4B13-8270-A31A2E7C5C87}"/>
    <cellStyle name="40% - Accent5 2 5 2 2" xfId="1003" xr:uid="{F7545557-96CA-425F-8A89-D3863FBD05C2}"/>
    <cellStyle name="40% - Accent5 2 5 2 2 2" xfId="4723" xr:uid="{AE2AD09A-60BD-48AE-BA8A-925FD7CA26CC}"/>
    <cellStyle name="40% - Accent5 2 5 2 3" xfId="3517" xr:uid="{F9BF653F-E92B-4468-AED7-5C79E629B7FA}"/>
    <cellStyle name="40% - Accent5 2 5 2_data" xfId="5474" xr:uid="{DB2996FB-7CD7-4569-8F1A-88B89AE33398}"/>
    <cellStyle name="40% - Accent5 2 5 3" xfId="1004" xr:uid="{18E96DE4-5412-4315-A557-EE41293A7610}"/>
    <cellStyle name="40% - Accent5 2 5 3 2" xfId="4722" xr:uid="{17C5D140-FAF7-407D-AC1C-CE3A0B388779}"/>
    <cellStyle name="40% - Accent5 2 5 4" xfId="3516" xr:uid="{177A47CA-9163-4563-9118-C7350260561C}"/>
    <cellStyle name="40% - Accent5 2 5_data" xfId="5475" xr:uid="{56D29F8B-3301-416F-A52A-AF49816F737B}"/>
    <cellStyle name="40% - Accent5 2 6" xfId="1005" xr:uid="{FC89CCA4-90E4-493D-808A-9C6ABE8766DC}"/>
    <cellStyle name="40% - Accent5 2 6 2" xfId="1006" xr:uid="{8AE1A73E-3C74-4435-9199-9F1E05F7057A}"/>
    <cellStyle name="40% - Accent5 2 6 2 2" xfId="1007" xr:uid="{46174430-0124-4BAB-B2B8-990D8B6E67C2}"/>
    <cellStyle name="40% - Accent5 2 6 2 2 2" xfId="4725" xr:uid="{2B39CD89-9765-46EF-9E15-1FD8E3A404B6}"/>
    <cellStyle name="40% - Accent5 2 6 2 3" xfId="3519" xr:uid="{660C6F38-EE7F-4B42-8D49-BF858F3DF0D8}"/>
    <cellStyle name="40% - Accent5 2 6 2_data" xfId="5472" xr:uid="{99B8EB39-9523-4ED1-A17B-1591D66493EE}"/>
    <cellStyle name="40% - Accent5 2 6 3" xfId="1008" xr:uid="{718C2C09-AAF9-4AAC-BC02-63AB075AB378}"/>
    <cellStyle name="40% - Accent5 2 6 3 2" xfId="4724" xr:uid="{EA7D50B0-3011-4276-A436-0368C740B7F4}"/>
    <cellStyle name="40% - Accent5 2 6 4" xfId="3518" xr:uid="{3F9991BE-5F30-48E7-970B-1C546BBE4952}"/>
    <cellStyle name="40% - Accent5 2 6_data" xfId="5473" xr:uid="{A642CE9F-69AB-4A34-B371-5BFAE1091B8C}"/>
    <cellStyle name="40% - Accent5 2 7" xfId="1009" xr:uid="{F92FD0DA-B3F8-4D81-9AD2-5C85D5A3789A}"/>
    <cellStyle name="40% - Accent5 2 7 2" xfId="1010" xr:uid="{69F778AB-8ABC-4BC6-A8A2-6B99B864982E}"/>
    <cellStyle name="40% - Accent5 2 7 2 2" xfId="4726" xr:uid="{4DFAD5EC-81C9-4006-9F48-0F4F584A519C}"/>
    <cellStyle name="40% - Accent5 2 7 3" xfId="3520" xr:uid="{F5A930B0-CC76-4844-B594-80AA1CF22774}"/>
    <cellStyle name="40% - Accent5 2 7_data" xfId="5471" xr:uid="{77AFD2E1-1EFB-4B76-8B40-F1ED320F3F6C}"/>
    <cellStyle name="40% - Accent5 2 8" xfId="1011" xr:uid="{2B28EE52-FD79-49CD-A666-574DD1C91D2F}"/>
    <cellStyle name="40% - Accent5 2 8 2" xfId="3499" xr:uid="{3B5F75E8-2721-4F9E-9260-94D2AC6A28E5}"/>
    <cellStyle name="40% - Accent5 2 9" xfId="4131" xr:uid="{3AA4DB44-84B2-48FF-8449-13780B265904}"/>
    <cellStyle name="40% - Accent5 2_data" xfId="6239" xr:uid="{D430D573-6CE9-43C9-8EAC-7BC310273BFF}"/>
    <cellStyle name="40% - Accent5 3" xfId="1012" xr:uid="{A3ABE689-6807-463C-87D2-E5528ECB09A7}"/>
    <cellStyle name="40% - Accent5 3 2" xfId="1013" xr:uid="{5BF8A4B6-59C9-4D3E-959A-D699D554E89A}"/>
    <cellStyle name="40% - Accent5 3 2 2" xfId="1014" xr:uid="{9F665C80-18C4-4D7D-8776-F2F2F02F98C2}"/>
    <cellStyle name="40% - Accent5 3 2 2 2" xfId="1015" xr:uid="{305EC3F4-5A1C-417A-BB6B-4D5B0FDF692D}"/>
    <cellStyle name="40% - Accent5 3 2 2 2 2" xfId="1016" xr:uid="{F8F8BA04-5FFD-436C-A022-0A4B7C42FB5E}"/>
    <cellStyle name="40% - Accent5 3 2 2 2 2 2" xfId="4729" xr:uid="{29AAB718-8008-4A43-9529-19999A756A05}"/>
    <cellStyle name="40% - Accent5 3 2 2 2 3" xfId="3524" xr:uid="{7FE406E7-EEFE-4405-921B-A090B46A24FA}"/>
    <cellStyle name="40% - Accent5 3 2 2 2_data" xfId="5469" xr:uid="{40BFF053-180D-4556-BDD3-E073BE907D8C}"/>
    <cellStyle name="40% - Accent5 3 2 2 3" xfId="1017" xr:uid="{D6757980-BA86-47B0-B3C8-58F9AE19DB22}"/>
    <cellStyle name="40% - Accent5 3 2 2 3 2" xfId="4728" xr:uid="{56196FD6-8AF1-482B-9D50-3E66C1E16728}"/>
    <cellStyle name="40% - Accent5 3 2 2 4" xfId="3523" xr:uid="{6DE6812C-9402-4258-8C27-2FE15B1EEA4F}"/>
    <cellStyle name="40% - Accent5 3 2 2_data" xfId="5470" xr:uid="{482E45A7-64B0-4A6E-89BA-62E08448245C}"/>
    <cellStyle name="40% - Accent5 3 2 3" xfId="1018" xr:uid="{25520F9F-AB70-4490-A175-8188EB8CE8C1}"/>
    <cellStyle name="40% - Accent5 3 2 3 2" xfId="1019" xr:uid="{E18ED6A7-4310-4A9C-ADE4-D0F7CEED6619}"/>
    <cellStyle name="40% - Accent5 3 2 3 2 2" xfId="4730" xr:uid="{797614AF-2DC7-41AC-A73B-FB2F41B404F5}"/>
    <cellStyle name="40% - Accent5 3 2 3 3" xfId="3525" xr:uid="{F6A18D47-ADE4-4574-8F9C-3A81593AD8EA}"/>
    <cellStyle name="40% - Accent5 3 2 3_data" xfId="5468" xr:uid="{C39DAC4C-06A4-4DFB-830A-B798EAA17130}"/>
    <cellStyle name="40% - Accent5 3 2 4" xfId="1020" xr:uid="{9D2E3EC0-C5B0-4EC4-B24D-60FFFF72D84B}"/>
    <cellStyle name="40% - Accent5 3 2 4 2" xfId="4727" xr:uid="{BC914100-14E6-492B-A92B-9F899BF308A1}"/>
    <cellStyle name="40% - Accent5 3 2 5" xfId="3522" xr:uid="{1DBACDD8-2469-4BE1-9798-B1D65970D254}"/>
    <cellStyle name="40% - Accent5 3 2_data" xfId="6373" xr:uid="{BE5AF35A-1B12-4A8D-B55A-0B141D2F18FC}"/>
    <cellStyle name="40% - Accent5 3 3" xfId="1021" xr:uid="{56FCCE78-4102-414A-89B6-3E55CB219E38}"/>
    <cellStyle name="40% - Accent5 3 3 2" xfId="1022" xr:uid="{89026B74-D657-4162-A648-995D498A42F4}"/>
    <cellStyle name="40% - Accent5 3 3 2 2" xfId="1023" xr:uid="{0A02D67E-AC7A-4339-BCE6-3A8C61D4E74F}"/>
    <cellStyle name="40% - Accent5 3 3 2 2 2" xfId="4732" xr:uid="{A8F670B8-759A-4BEE-B3F7-D4844CFAD749}"/>
    <cellStyle name="40% - Accent5 3 3 2 3" xfId="3527" xr:uid="{1CC4D231-6349-4AE2-A875-D667A418DBF9}"/>
    <cellStyle name="40% - Accent5 3 3 2_data" xfId="5466" xr:uid="{17D1789D-E767-4EC4-BB1C-5A6DEA621233}"/>
    <cellStyle name="40% - Accent5 3 3 3" xfId="1024" xr:uid="{826691F5-C0EC-4CCE-8FE6-74E186C86531}"/>
    <cellStyle name="40% - Accent5 3 3 3 2" xfId="4731" xr:uid="{A342A6DC-C697-4C14-9585-8EBADCE504A5}"/>
    <cellStyle name="40% - Accent5 3 3 4" xfId="3526" xr:uid="{811684B7-970E-44F0-B3F3-7F29B1E024F3}"/>
    <cellStyle name="40% - Accent5 3 3_data" xfId="5467" xr:uid="{2D812017-5227-4D82-B921-5E933C35A3C1}"/>
    <cellStyle name="40% - Accent5 3 4" xfId="1025" xr:uid="{F33C06BF-D3C5-4263-8375-3602DC647D5B}"/>
    <cellStyle name="40% - Accent5 3 4 2" xfId="1026" xr:uid="{813801A3-909A-4B3E-9A50-DC6CC9DA5F08}"/>
    <cellStyle name="40% - Accent5 3 4 2 2" xfId="4733" xr:uid="{436702C9-E7C9-4B6C-82EE-CFD435BC6ACC}"/>
    <cellStyle name="40% - Accent5 3 4 3" xfId="3528" xr:uid="{F2B1DC90-5E2A-4A06-8DA4-C7B6C008BFA5}"/>
    <cellStyle name="40% - Accent5 3 4_data" xfId="5465" xr:uid="{68F9C3F3-DA08-4CBA-B5A1-F65F1D246677}"/>
    <cellStyle name="40% - Accent5 3 5" xfId="1027" xr:uid="{DAAE05ED-1868-400D-BFA2-666F231C1543}"/>
    <cellStyle name="40% - Accent5 3 5 2" xfId="3521" xr:uid="{92C315EC-AE73-45D9-92F8-B49CBE4CC1B2}"/>
    <cellStyle name="40% - Accent5 3 6" xfId="4132" xr:uid="{F47448BB-0518-4EDF-82FD-1DA69555BA10}"/>
    <cellStyle name="40% - Accent5 3 7" xfId="2275" xr:uid="{F8B2ACF7-6FA2-4B72-8203-E533E457A5AD}"/>
    <cellStyle name="40% - Accent5 3_data" xfId="6238" xr:uid="{06B06975-9B07-4731-9C1F-5914AD7B8537}"/>
    <cellStyle name="40% - Accent5 4" xfId="1028" xr:uid="{E120948F-E37A-4F59-B1F8-C7FB81E63E8F}"/>
    <cellStyle name="40% - Accent5 4 2" xfId="1029" xr:uid="{1A2AF20E-BDFF-42F7-8865-988702614CCD}"/>
    <cellStyle name="40% - Accent5 4 2 2" xfId="1030" xr:uid="{5F014AA0-00AC-41D0-898F-DD28B68B9C0A}"/>
    <cellStyle name="40% - Accent5 4 2 2 2" xfId="1031" xr:uid="{FC2C40B5-50A8-40E1-B7FD-5C920A672545}"/>
    <cellStyle name="40% - Accent5 4 2 2 2 2" xfId="4736" xr:uid="{B42F15A8-9CB6-45A9-B78D-0F2B3EFF8E6C}"/>
    <cellStyle name="40% - Accent5 4 2 2 3" xfId="3531" xr:uid="{BF7E8BEC-2EE5-41C8-ACD7-C779B341EBB0}"/>
    <cellStyle name="40% - Accent5 4 2 2_data" xfId="5462" xr:uid="{BC548072-0524-4FCA-806D-AD845FF2089C}"/>
    <cellStyle name="40% - Accent5 4 2 3" xfId="1032" xr:uid="{958DA297-78B8-4409-A1F4-7A6FA3600C8B}"/>
    <cellStyle name="40% - Accent5 4 2 3 2" xfId="4735" xr:uid="{8D952887-902F-400A-A75E-B83DC97C38E4}"/>
    <cellStyle name="40% - Accent5 4 2 4" xfId="3530" xr:uid="{2A17AE2A-26DF-429F-B058-3FB70EF8A17F}"/>
    <cellStyle name="40% - Accent5 4 2_data" xfId="5463" xr:uid="{0E776DB6-53C4-4D64-9C57-27C31512B851}"/>
    <cellStyle name="40% - Accent5 4 3" xfId="1033" xr:uid="{7E12F578-C145-454E-9528-48E0F52B4722}"/>
    <cellStyle name="40% - Accent5 4 3 2" xfId="1034" xr:uid="{858F3C97-9D3D-4FAD-8009-1E679AAFB95B}"/>
    <cellStyle name="40% - Accent5 4 3 2 2" xfId="4737" xr:uid="{F681C2EB-3D27-4385-8D04-C5919D262DA5}"/>
    <cellStyle name="40% - Accent5 4 3 3" xfId="3532" xr:uid="{95B660DA-5831-4F8C-8C36-71A1AEEBA9C4}"/>
    <cellStyle name="40% - Accent5 4 3_data" xfId="5461" xr:uid="{8E0C873B-66B4-4788-8675-CD9E49CE0926}"/>
    <cellStyle name="40% - Accent5 4 4" xfId="1035" xr:uid="{689D2BF6-5140-4FF0-A5C1-6EAB5AFD44A3}"/>
    <cellStyle name="40% - Accent5 4 4 2" xfId="4734" xr:uid="{EA212727-3919-4079-B214-C1F33EFB69A2}"/>
    <cellStyle name="40% - Accent5 4 5" xfId="3529" xr:uid="{87E45BB1-18EA-4469-8AB7-D507D840E267}"/>
    <cellStyle name="40% - Accent5 4_data" xfId="5464" xr:uid="{98F19823-A614-4BAC-8920-108351C172F9}"/>
    <cellStyle name="40% - Accent5 5" xfId="1036" xr:uid="{536F91B1-2103-4ECC-B145-A8C55A023B78}"/>
    <cellStyle name="40% - Accent5 5 2" xfId="1037" xr:uid="{59C551DD-8C00-42A0-89E2-608E4FA89783}"/>
    <cellStyle name="40% - Accent5 5 2 2" xfId="1038" xr:uid="{60CA87E4-04CD-4815-8D7A-952BCC1A847E}"/>
    <cellStyle name="40% - Accent5 5 2 2 2" xfId="1039" xr:uid="{4F66667C-9444-4C1B-894F-D8FA50DFE3C9}"/>
    <cellStyle name="40% - Accent5 5 2 2 2 2" xfId="4740" xr:uid="{AF9D26AA-EF7F-4896-8EEE-2477F408DC0E}"/>
    <cellStyle name="40% - Accent5 5 2 2 3" xfId="3535" xr:uid="{01DC717A-3953-49F0-89F1-171318AE3409}"/>
    <cellStyle name="40% - Accent5 5 2 2_data" xfId="5458" xr:uid="{A4CD0082-88D9-4115-A8A3-2B3719531858}"/>
    <cellStyle name="40% - Accent5 5 2 3" xfId="1040" xr:uid="{EB3313B9-77A2-4BFE-A1E5-6746DB4F030B}"/>
    <cellStyle name="40% - Accent5 5 2 3 2" xfId="4739" xr:uid="{4095AAFB-60BA-499D-939E-3F0AE08DD1D7}"/>
    <cellStyle name="40% - Accent5 5 2 4" xfId="3534" xr:uid="{D34E2F17-9B20-44B8-8B64-20DAA2A73689}"/>
    <cellStyle name="40% - Accent5 5 2_data" xfId="5459" xr:uid="{E319862F-3365-4653-96D4-F132024E64E0}"/>
    <cellStyle name="40% - Accent5 5 3" xfId="1041" xr:uid="{155698AE-2F2D-4CCF-A33D-7DAF61BFD07D}"/>
    <cellStyle name="40% - Accent5 5 3 2" xfId="1042" xr:uid="{3949B543-3480-402B-8E2E-ACBA5AF87A5B}"/>
    <cellStyle name="40% - Accent5 5 3 2 2" xfId="4741" xr:uid="{D8391C1F-569C-47DB-88B0-8B041947A18C}"/>
    <cellStyle name="40% - Accent5 5 3 3" xfId="3536" xr:uid="{417CB43F-46A5-4F9C-B67C-257B82F37562}"/>
    <cellStyle name="40% - Accent5 5 3_data" xfId="5457" xr:uid="{EEB006B8-C306-405C-AB6D-A12928446241}"/>
    <cellStyle name="40% - Accent5 5 4" xfId="1043" xr:uid="{79150F2A-B8F2-41D6-B2D6-08E5E4018793}"/>
    <cellStyle name="40% - Accent5 5 4 2" xfId="4738" xr:uid="{E299FEE5-E0C1-4415-9DE7-1523B2FF4F32}"/>
    <cellStyle name="40% - Accent5 5 5" xfId="3533" xr:uid="{D4969F85-A343-451D-B58F-3CA05C4942C1}"/>
    <cellStyle name="40% - Accent5 5_data" xfId="5460" xr:uid="{988C62DE-1496-4C91-94FF-697F57829A33}"/>
    <cellStyle name="40% - Accent5 6" xfId="1044" xr:uid="{B88290F0-6DE2-45B7-A0BD-89A591C4DBDC}"/>
    <cellStyle name="40% - Accent5 6 2" xfId="1045" xr:uid="{2D0C5C52-97D9-4DE4-A351-6FA5E47A9E4B}"/>
    <cellStyle name="40% - Accent5 6 2 2" xfId="1046" xr:uid="{44CDAD6C-CF9E-4AA1-8EA3-87F3E937D75E}"/>
    <cellStyle name="40% - Accent5 6 2 2 2" xfId="4743" xr:uid="{39332B36-460D-4492-BD0F-C72018F6A0C8}"/>
    <cellStyle name="40% - Accent5 6 2 3" xfId="3538" xr:uid="{94E1FF05-27A2-4B42-8C6E-FA79A38A07B5}"/>
    <cellStyle name="40% - Accent5 6 2_data" xfId="5455" xr:uid="{9943E406-5861-4418-B786-8C33B436742F}"/>
    <cellStyle name="40% - Accent5 6 3" xfId="1047" xr:uid="{6D32DEE1-A2D2-43AA-B99E-B98EAF0C9D66}"/>
    <cellStyle name="40% - Accent5 6 3 2" xfId="4742" xr:uid="{718219E5-996C-4FE4-9E02-B18E5BC96A4E}"/>
    <cellStyle name="40% - Accent5 6 4" xfId="3537" xr:uid="{700EDF34-7FDC-4CA1-9AC7-FF42B61EB315}"/>
    <cellStyle name="40% - Accent5 6_data" xfId="5456" xr:uid="{643E05F5-73F5-4440-9ABE-E1A1D71B9922}"/>
    <cellStyle name="40% - Accent5 7" xfId="1048" xr:uid="{E589AC6A-4858-4BB5-90AB-5E2BCEEB7FCE}"/>
    <cellStyle name="40% - Accent5 7 2" xfId="1049" xr:uid="{A8181C09-0DD5-4BE0-8F97-E2598B9CE11D}"/>
    <cellStyle name="40% - Accent5 7 2 2" xfId="1050" xr:uid="{5727EFA5-87BB-4941-8D46-4425261577D7}"/>
    <cellStyle name="40% - Accent5 7 2 2 2" xfId="4745" xr:uid="{FEE39F3C-01B5-48C3-89C1-DE26D7978C29}"/>
    <cellStyle name="40% - Accent5 7 2 3" xfId="3540" xr:uid="{80B47DDB-9E69-4F70-A829-65DD9D1B331C}"/>
    <cellStyle name="40% - Accent5 7 2_data" xfId="5453" xr:uid="{8233F232-1467-4DA5-AC18-FB4E03D6AC51}"/>
    <cellStyle name="40% - Accent5 7 3" xfId="1051" xr:uid="{7E50FFA3-F396-4AC4-9938-C521BD05F1E4}"/>
    <cellStyle name="40% - Accent5 7 3 2" xfId="4744" xr:uid="{EF3C03DB-A0B4-420C-926D-2A3C85FF448A}"/>
    <cellStyle name="40% - Accent5 7 4" xfId="3539" xr:uid="{1DFC4558-9320-4AA1-AE74-714EBE46FCFF}"/>
    <cellStyle name="40% - Accent5 7_data" xfId="5454" xr:uid="{4E6F73E8-3F10-4AFF-9632-0ED609174726}"/>
    <cellStyle name="40% - Accent6 2" xfId="1052" xr:uid="{BDDB586B-D0F4-4F39-9BB1-54AEB3490F7B}"/>
    <cellStyle name="40% - Accent6 2 10" xfId="2276" xr:uid="{67F65DD3-D27A-4BA5-8DAC-A16DBF553680}"/>
    <cellStyle name="40% - Accent6 2 2" xfId="1053" xr:uid="{D244546F-3DE8-4129-B275-77D2B71F5026}"/>
    <cellStyle name="40% - Accent6 2 2 2" xfId="1054" xr:uid="{60AD005A-7233-4CD5-BDD4-781C12940D19}"/>
    <cellStyle name="40% - Accent6 2 2 2 2" xfId="1055" xr:uid="{3E6557F4-0C3F-4CC1-9ADE-CDD8E85BF872}"/>
    <cellStyle name="40% - Accent6 2 2 2 2 2" xfId="1056" xr:uid="{3FF39C32-F3A1-4D71-A8E1-737F2F4D1C68}"/>
    <cellStyle name="40% - Accent6 2 2 2 2 2 2" xfId="1057" xr:uid="{4DDD9D5B-F2AF-4F22-88F4-FD426CC96220}"/>
    <cellStyle name="40% - Accent6 2 2 2 2 2 2 2" xfId="4749" xr:uid="{6295D9FE-4440-4784-B367-BF99033A588D}"/>
    <cellStyle name="40% - Accent6 2 2 2 2 2 3" xfId="3545" xr:uid="{D021C04A-63AB-44B8-BB23-4F3D28C92C90}"/>
    <cellStyle name="40% - Accent6 2 2 2 2 2_data" xfId="5449" xr:uid="{87AF8B7F-4236-4124-B3F2-65E58EB9827F}"/>
    <cellStyle name="40% - Accent6 2 2 2 2 3" xfId="1058" xr:uid="{89FB8C41-272F-4042-BCBA-573BEDBD6823}"/>
    <cellStyle name="40% - Accent6 2 2 2 2 3 2" xfId="4748" xr:uid="{8A5C1472-AF55-469D-B17F-26FFDB0CF5F8}"/>
    <cellStyle name="40% - Accent6 2 2 2 2 4" xfId="3544" xr:uid="{5DD3BC26-2844-41AB-93AF-238715D10A83}"/>
    <cellStyle name="40% - Accent6 2 2 2 2_data" xfId="5450" xr:uid="{1A34BA06-588C-43CC-A727-C0FF9E01DE1D}"/>
    <cellStyle name="40% - Accent6 2 2 2 3" xfId="1059" xr:uid="{42B2959D-2CBF-4341-B206-568FDC471673}"/>
    <cellStyle name="40% - Accent6 2 2 2 3 2" xfId="1060" xr:uid="{C8DB973B-12E4-4F8F-84FD-5BAD48F49A66}"/>
    <cellStyle name="40% - Accent6 2 2 2 3 2 2" xfId="4750" xr:uid="{025EC698-60D7-47A7-8B5B-D4EF42F50D6D}"/>
    <cellStyle name="40% - Accent6 2 2 2 3 3" xfId="3546" xr:uid="{4FC7B2ED-263A-4526-B90F-F196CCE795BC}"/>
    <cellStyle name="40% - Accent6 2 2 2 3_data" xfId="5448" xr:uid="{519CDEF7-2B01-49D6-8D6D-C690C20530C5}"/>
    <cellStyle name="40% - Accent6 2 2 2 4" xfId="1061" xr:uid="{EB6E98A4-B079-4874-97E2-097F0B736345}"/>
    <cellStyle name="40% - Accent6 2 2 2 4 2" xfId="4747" xr:uid="{DC4A15FB-C599-40E6-A186-7E5B9B3D5652}"/>
    <cellStyle name="40% - Accent6 2 2 2 5" xfId="3543" xr:uid="{DE287A3B-482E-4ADD-8325-98BF30A170D3}"/>
    <cellStyle name="40% - Accent6 2 2 2_data" xfId="5451" xr:uid="{403615C1-FC05-4816-BD03-D195F0905661}"/>
    <cellStyle name="40% - Accent6 2 2 3" xfId="1062" xr:uid="{E42D6270-4B32-48C9-9466-C312BE2C06AE}"/>
    <cellStyle name="40% - Accent6 2 2 3 2" xfId="1063" xr:uid="{78CB20BC-069E-43F7-BEAE-42D90F13AD40}"/>
    <cellStyle name="40% - Accent6 2 2 3 2 2" xfId="1064" xr:uid="{101C56D0-0A89-4B58-B9B4-3F0339156428}"/>
    <cellStyle name="40% - Accent6 2 2 3 2 2 2" xfId="4752" xr:uid="{0E386F6E-BD90-4FC6-ABA1-6D32AD5D2CEC}"/>
    <cellStyle name="40% - Accent6 2 2 3 2 3" xfId="3548" xr:uid="{368DD662-5F8F-450B-B244-D2B76AA4A109}"/>
    <cellStyle name="40% - Accent6 2 2 3 2_data" xfId="5446" xr:uid="{A694AF1C-619D-44B6-8DAE-E7099B4E4FD5}"/>
    <cellStyle name="40% - Accent6 2 2 3 3" xfId="1065" xr:uid="{8BB4F212-B62D-495F-9CB5-ECD651C33B4E}"/>
    <cellStyle name="40% - Accent6 2 2 3 3 2" xfId="4751" xr:uid="{304F216F-7147-4E3E-9162-CDEF0813FCA6}"/>
    <cellStyle name="40% - Accent6 2 2 3 4" xfId="3547" xr:uid="{19A75C2A-DA3F-45C8-9F27-5C9E2D8C185F}"/>
    <cellStyle name="40% - Accent6 2 2 3_data" xfId="5447" xr:uid="{AB85ECF3-06CD-4E31-B670-29086C943525}"/>
    <cellStyle name="40% - Accent6 2 2 4" xfId="1066" xr:uid="{744165B7-93CC-41FA-8DF2-D60537C3529C}"/>
    <cellStyle name="40% - Accent6 2 2 4 2" xfId="1067" xr:uid="{DE52E1B8-0121-4ECA-AE4E-1DEF0FAA7AAA}"/>
    <cellStyle name="40% - Accent6 2 2 4 2 2" xfId="4753" xr:uid="{5EC5E8CF-6F9C-4C15-BBA5-C4A03622626C}"/>
    <cellStyle name="40% - Accent6 2 2 4 3" xfId="3549" xr:uid="{D4461EB0-226F-434B-BC7B-0EF0EE669783}"/>
    <cellStyle name="40% - Accent6 2 2 4_data" xfId="5445" xr:uid="{3F82F9CA-EB22-4E02-B57D-222595A9F023}"/>
    <cellStyle name="40% - Accent6 2 2 5" xfId="1068" xr:uid="{39AAE512-6552-405E-A729-DA0C3FD9D47A}"/>
    <cellStyle name="40% - Accent6 2 2 5 2" xfId="4746" xr:uid="{F2A90D8F-032C-4C9B-B35A-94A780114EBE}"/>
    <cellStyle name="40% - Accent6 2 2 6" xfId="3542" xr:uid="{1D6554C0-0E54-4E57-91DC-E96E9CBD476F}"/>
    <cellStyle name="40% - Accent6 2 2_data" xfId="5452" xr:uid="{175771B7-1C49-4E92-81D2-6DDF3DD4CE62}"/>
    <cellStyle name="40% - Accent6 2 3" xfId="1069" xr:uid="{48D199F8-76B8-4E91-8A1F-20010D400104}"/>
    <cellStyle name="40% - Accent6 2 3 2" xfId="1070" xr:uid="{B1EAB5D2-889C-4FFA-9171-5BE8D68E6F92}"/>
    <cellStyle name="40% - Accent6 2 3 2 2" xfId="1071" xr:uid="{D5129242-50F8-4FCB-9858-088E7BEC95B4}"/>
    <cellStyle name="40% - Accent6 2 3 2 2 2" xfId="1072" xr:uid="{1994CFB3-9B20-4203-8C27-4ED7C14E1B13}"/>
    <cellStyle name="40% - Accent6 2 3 2 2 2 2" xfId="4756" xr:uid="{E1CCFDC4-3EC0-480C-8124-EA8812FBF98D}"/>
    <cellStyle name="40% - Accent6 2 3 2 2 3" xfId="3552" xr:uid="{8FC536D5-316C-4AAA-B183-FBA95347CB7A}"/>
    <cellStyle name="40% - Accent6 2 3 2 2_data" xfId="5442" xr:uid="{9C90BDAE-CC23-4EB3-8CE1-187AA3BBAB99}"/>
    <cellStyle name="40% - Accent6 2 3 2 3" xfId="1073" xr:uid="{20E796EA-AAF3-4251-BB78-DD6E7FDD66C8}"/>
    <cellStyle name="40% - Accent6 2 3 2 3 2" xfId="4755" xr:uid="{33D3D5D4-D554-4EBA-9B69-B8E23AB46131}"/>
    <cellStyle name="40% - Accent6 2 3 2 4" xfId="3551" xr:uid="{5146CDAF-E524-417B-AA0D-D1CDD1187DD3}"/>
    <cellStyle name="40% - Accent6 2 3 2_data" xfId="5443" xr:uid="{E7B6D63A-4AC6-40A1-AD6C-EC742F047AAA}"/>
    <cellStyle name="40% - Accent6 2 3 3" xfId="1074" xr:uid="{A7D655FF-C881-4AC4-960C-C4AC6A1C50F0}"/>
    <cellStyle name="40% - Accent6 2 3 3 2" xfId="1075" xr:uid="{E5E9037C-DDE1-472C-8C48-2CD6BACDDB9C}"/>
    <cellStyle name="40% - Accent6 2 3 3 2 2" xfId="4757" xr:uid="{39A88F54-AC6D-448C-A845-F3EEFB339C3A}"/>
    <cellStyle name="40% - Accent6 2 3 3 3" xfId="3553" xr:uid="{2813F004-7B11-48EA-965B-48F583A46071}"/>
    <cellStyle name="40% - Accent6 2 3 3_data" xfId="5441" xr:uid="{44C8974F-5AED-4E44-8414-1A1C996DB4B6}"/>
    <cellStyle name="40% - Accent6 2 3 4" xfId="1076" xr:uid="{1ABE37DF-1BF9-4162-822F-138921CD8A0A}"/>
    <cellStyle name="40% - Accent6 2 3 4 2" xfId="4754" xr:uid="{AFE44FD7-F6F4-4437-9C7F-FC40435E488E}"/>
    <cellStyle name="40% - Accent6 2 3 5" xfId="3550" xr:uid="{FD971064-C916-4565-A775-06141D104E47}"/>
    <cellStyle name="40% - Accent6 2 3_data" xfId="5444" xr:uid="{05A55C75-EE21-4637-9E5D-42B5F8174D3F}"/>
    <cellStyle name="40% - Accent6 2 4" xfId="1077" xr:uid="{A931F950-F3D8-4DF5-8039-675C08970039}"/>
    <cellStyle name="40% - Accent6 2 4 2" xfId="1078" xr:uid="{3540FB2D-A8B4-424F-978D-6C192A51F832}"/>
    <cellStyle name="40% - Accent6 2 4 2 2" xfId="1079" xr:uid="{2F897781-46A9-41E5-9F6E-1BDD9EF79585}"/>
    <cellStyle name="40% - Accent6 2 4 2 2 2" xfId="1080" xr:uid="{830307FD-E0B6-4A26-B468-BC9F3586CF59}"/>
    <cellStyle name="40% - Accent6 2 4 2 2 2 2" xfId="4760" xr:uid="{ACFC0E35-B603-4190-BBF5-2AB1024AA7F4}"/>
    <cellStyle name="40% - Accent6 2 4 2 2 3" xfId="3556" xr:uid="{C92A1BFE-A38C-4A91-B26E-850D436BA6FC}"/>
    <cellStyle name="40% - Accent6 2 4 2 2_data" xfId="5438" xr:uid="{2EEEF628-451F-4044-A583-2AD815570896}"/>
    <cellStyle name="40% - Accent6 2 4 2 3" xfId="1081" xr:uid="{4BFF4554-F666-432D-80D1-409C95357AD3}"/>
    <cellStyle name="40% - Accent6 2 4 2 3 2" xfId="4759" xr:uid="{EAC21A7A-160F-4499-B593-DD6BB10FCDB3}"/>
    <cellStyle name="40% - Accent6 2 4 2 4" xfId="3555" xr:uid="{0513C1F7-DC4D-4D0B-A7AB-46A931044AFA}"/>
    <cellStyle name="40% - Accent6 2 4 2_data" xfId="5439" xr:uid="{206701F6-A1B5-4BE3-A658-F4510899DC5F}"/>
    <cellStyle name="40% - Accent6 2 4 3" xfId="1082" xr:uid="{E168F463-3097-44CB-8F94-6608E5663773}"/>
    <cellStyle name="40% - Accent6 2 4 3 2" xfId="1083" xr:uid="{5346AEB4-7CC0-4641-8649-E0E92376E774}"/>
    <cellStyle name="40% - Accent6 2 4 3 2 2" xfId="4761" xr:uid="{B42103BF-08A4-4CC6-B09D-11AD039836DC}"/>
    <cellStyle name="40% - Accent6 2 4 3 3" xfId="3557" xr:uid="{C8E0857C-2437-43DE-A828-05636543776C}"/>
    <cellStyle name="40% - Accent6 2 4 3_data" xfId="6351" xr:uid="{E735F74A-5D4C-4564-AA28-416F167A66BA}"/>
    <cellStyle name="40% - Accent6 2 4 4" xfId="1084" xr:uid="{97ADA3E4-2812-4626-AE9E-4CDB29E11745}"/>
    <cellStyle name="40% - Accent6 2 4 4 2" xfId="4758" xr:uid="{4B731A32-20E1-4D3F-94CC-85ACDBBE40F0}"/>
    <cellStyle name="40% - Accent6 2 4 5" xfId="3554" xr:uid="{A0221B66-12A1-42EF-8246-E62CBCDF94B9}"/>
    <cellStyle name="40% - Accent6 2 4_data" xfId="5440" xr:uid="{0DA64385-7372-4964-ACC0-A80E8B8040A2}"/>
    <cellStyle name="40% - Accent6 2 5" xfId="1085" xr:uid="{3915BDA4-F3B5-460A-831F-6D98A7E94543}"/>
    <cellStyle name="40% - Accent6 2 5 2" xfId="1086" xr:uid="{FD2EAC76-C3C7-47C3-A047-6D9C0632D397}"/>
    <cellStyle name="40% - Accent6 2 5 2 2" xfId="1087" xr:uid="{72EC9A2B-2142-4B28-B622-B09BBAE4ED51}"/>
    <cellStyle name="40% - Accent6 2 5 2 2 2" xfId="4763" xr:uid="{C997E851-BCE6-49EB-B3CC-BED06A4AA575}"/>
    <cellStyle name="40% - Accent6 2 5 2 3" xfId="3559" xr:uid="{BBCD5F3E-4D90-474A-9CE5-6518937CB32D}"/>
    <cellStyle name="40% - Accent6 2 5 2_data" xfId="6356" xr:uid="{401BC7AB-00F4-4C50-9418-B01C825C71B3}"/>
    <cellStyle name="40% - Accent6 2 5 3" xfId="1088" xr:uid="{5A3396BA-AB7B-4A0B-9783-A3FA86D4FA62}"/>
    <cellStyle name="40% - Accent6 2 5 3 2" xfId="4762" xr:uid="{CD50A070-35FA-4243-86D0-1168F9152918}"/>
    <cellStyle name="40% - Accent6 2 5 4" xfId="3558" xr:uid="{E4D07016-257C-4FBC-84A6-94C37FC8D0E7}"/>
    <cellStyle name="40% - Accent6 2 5_data" xfId="6355" xr:uid="{B34A09A6-3A1B-42F8-BD58-64D59FE695B5}"/>
    <cellStyle name="40% - Accent6 2 6" xfId="1089" xr:uid="{85A04089-C0DC-4F89-929D-BFD5527C6DEC}"/>
    <cellStyle name="40% - Accent6 2 6 2" xfId="1090" xr:uid="{8E197106-BC11-4844-99E7-A6C6AF8653AE}"/>
    <cellStyle name="40% - Accent6 2 6 2 2" xfId="1091" xr:uid="{69C4BD30-F4F9-4438-A2D5-2D9DB91BF8D5}"/>
    <cellStyle name="40% - Accent6 2 6 2 2 2" xfId="4765" xr:uid="{316F7854-4F88-4091-87E8-7BA8E563A241}"/>
    <cellStyle name="40% - Accent6 2 6 2 3" xfId="3561" xr:uid="{2D783FDA-C5AC-4D3D-97EA-30B04352B641}"/>
    <cellStyle name="40% - Accent6 2 6 2_data" xfId="5436" xr:uid="{9B399186-9FE3-424A-9861-2683A76D1F74}"/>
    <cellStyle name="40% - Accent6 2 6 3" xfId="1092" xr:uid="{7D707940-F440-4F56-9712-4E1FFA43A68C}"/>
    <cellStyle name="40% - Accent6 2 6 3 2" xfId="4764" xr:uid="{B70281A1-3125-4CF2-9701-E2311185F7C3}"/>
    <cellStyle name="40% - Accent6 2 6 4" xfId="3560" xr:uid="{5D93EF24-84F8-4E7E-BBE7-F893954AD007}"/>
    <cellStyle name="40% - Accent6 2 6_data" xfId="5437" xr:uid="{9DF6ED95-7175-4D87-AAB7-A171C356AD07}"/>
    <cellStyle name="40% - Accent6 2 7" xfId="1093" xr:uid="{4C071D00-8E6E-4A1A-AD7B-5A0C79027D12}"/>
    <cellStyle name="40% - Accent6 2 7 2" xfId="1094" xr:uid="{BB5458C4-498D-465A-B768-4F15CA930414}"/>
    <cellStyle name="40% - Accent6 2 7 2 2" xfId="4766" xr:uid="{0749FD53-EAA9-43D0-9963-A3BD1F1D2B39}"/>
    <cellStyle name="40% - Accent6 2 7 3" xfId="3562" xr:uid="{C6D69569-95F5-45E3-B98C-DAD8876761B6}"/>
    <cellStyle name="40% - Accent6 2 7_data" xfId="6362" xr:uid="{381CD1D5-52D0-42BA-8CEC-9185381393E7}"/>
    <cellStyle name="40% - Accent6 2 8" xfId="1095" xr:uid="{142B56DF-9B3D-473A-9CD6-8DB22C93D913}"/>
    <cellStyle name="40% - Accent6 2 8 2" xfId="3541" xr:uid="{E3B7AC22-D6B5-4C0C-8565-3D9F32193554}"/>
    <cellStyle name="40% - Accent6 2 9" xfId="4133" xr:uid="{AF7AC403-C326-4E05-8BB7-EC3FA8879248}"/>
    <cellStyle name="40% - Accent6 2_data" xfId="6237" xr:uid="{C492E4BA-FC9E-4C66-A2E0-56E5FFF23CFD}"/>
    <cellStyle name="40% - Accent6 3" xfId="1096" xr:uid="{F4E2CDA3-A633-48FC-98C3-8C46980C5CEA}"/>
    <cellStyle name="40% - Accent6 3 2" xfId="1097" xr:uid="{9FA6C374-63CA-40D4-8EA9-ED19F8F73F52}"/>
    <cellStyle name="40% - Accent6 3 2 2" xfId="1098" xr:uid="{9A089441-656A-442E-A53A-C79A0A0B548E}"/>
    <cellStyle name="40% - Accent6 3 2 2 2" xfId="1099" xr:uid="{8320530C-B313-40E3-BDFA-6C39248CA0A2}"/>
    <cellStyle name="40% - Accent6 3 2 2 2 2" xfId="1100" xr:uid="{B7CD32DB-3F1C-4934-95C3-7A4A6FE9560E}"/>
    <cellStyle name="40% - Accent6 3 2 2 2 2 2" xfId="4769" xr:uid="{236695B1-084D-4948-A2EA-4E393547AA85}"/>
    <cellStyle name="40% - Accent6 3 2 2 2 3" xfId="3566" xr:uid="{76A89D50-EF04-4721-AEE6-B751975F8737}"/>
    <cellStyle name="40% - Accent6 3 2 2 2_data" xfId="6366" xr:uid="{FB8FAD1E-EEB1-4504-BDC6-6E11A632EE16}"/>
    <cellStyle name="40% - Accent6 3 2 2 3" xfId="1101" xr:uid="{0417CA9C-B10E-48AD-AC89-D0C008FFC0BB}"/>
    <cellStyle name="40% - Accent6 3 2 2 3 2" xfId="4768" xr:uid="{9B78B178-AE80-4F70-B6B3-723E276A0B31}"/>
    <cellStyle name="40% - Accent6 3 2 2 4" xfId="3565" xr:uid="{0D19D963-74DD-4C13-8437-331611CCB2D6}"/>
    <cellStyle name="40% - Accent6 3 2 2_data" xfId="6365" xr:uid="{C0BE9636-C18A-444D-9323-37B981D0F9A2}"/>
    <cellStyle name="40% - Accent6 3 2 3" xfId="1102" xr:uid="{F8FF69A4-9AD3-4E9F-B365-CA742F37F1C3}"/>
    <cellStyle name="40% - Accent6 3 2 3 2" xfId="1103" xr:uid="{6FE5C128-32B1-4E75-AB7D-2A5A75A245BC}"/>
    <cellStyle name="40% - Accent6 3 2 3 2 2" xfId="4770" xr:uid="{1BDAECF8-8F77-4BFF-9638-8B7D9107A538}"/>
    <cellStyle name="40% - Accent6 3 2 3 3" xfId="3567" xr:uid="{EA55D77B-6001-4783-8D8C-D2D0198C3B58}"/>
    <cellStyle name="40% - Accent6 3 2 3_data" xfId="5435" xr:uid="{A9BDF17F-2804-4FFC-8F27-DF528A9D1260}"/>
    <cellStyle name="40% - Accent6 3 2 4" xfId="1104" xr:uid="{4B2E7D54-BB64-41D2-8B52-019F0FF39159}"/>
    <cellStyle name="40% - Accent6 3 2 4 2" xfId="4767" xr:uid="{EB4BD237-6367-4A42-99A6-3C2C7ED5B05E}"/>
    <cellStyle name="40% - Accent6 3 2 5" xfId="3564" xr:uid="{1B1CBC2D-CBED-4BA8-BD5C-609DC6540032}"/>
    <cellStyle name="40% - Accent6 3 2_data" xfId="6364" xr:uid="{E3AECDBD-589E-40B9-837B-FA44E3509AA5}"/>
    <cellStyle name="40% - Accent6 3 3" xfId="1105" xr:uid="{BD5EEFA9-417B-4383-8B7D-39FF211C8634}"/>
    <cellStyle name="40% - Accent6 3 3 2" xfId="1106" xr:uid="{AAA6DC21-1676-434C-9B53-62D9C509B8AA}"/>
    <cellStyle name="40% - Accent6 3 3 2 2" xfId="1107" xr:uid="{9DC9AAC9-4437-4ABF-8B84-A0BC0A58F86D}"/>
    <cellStyle name="40% - Accent6 3 3 2 2 2" xfId="4772" xr:uid="{3A4E1EF9-4A56-4835-896D-CB236E112E3E}"/>
    <cellStyle name="40% - Accent6 3 3 2 3" xfId="3569" xr:uid="{87B1DACB-9A96-475D-9279-8E459A4044B1}"/>
    <cellStyle name="40% - Accent6 3 3 2_data" xfId="5433" xr:uid="{7ADE349E-B313-42F7-A1B5-C3FA06FA30EE}"/>
    <cellStyle name="40% - Accent6 3 3 3" xfId="1108" xr:uid="{56BA93E7-3166-4592-AE7C-E2BF77283A81}"/>
    <cellStyle name="40% - Accent6 3 3 3 2" xfId="4771" xr:uid="{645687E0-4F03-4B65-903E-B4E1408A598C}"/>
    <cellStyle name="40% - Accent6 3 3 4" xfId="3568" xr:uid="{912CA9B4-547B-43F2-81A3-C7DCFFF86E47}"/>
    <cellStyle name="40% - Accent6 3 3_data" xfId="5434" xr:uid="{42C0969B-11F2-4F44-9543-6E0258DB385F}"/>
    <cellStyle name="40% - Accent6 3 4" xfId="1109" xr:uid="{A36A28A4-02C1-4017-A0AA-767571F6ADF0}"/>
    <cellStyle name="40% - Accent6 3 4 2" xfId="1110" xr:uid="{5F4E74EF-264F-4377-A9B3-587BCF36C061}"/>
    <cellStyle name="40% - Accent6 3 4 2 2" xfId="4773" xr:uid="{4E1A0F75-2572-4297-905B-546DC40B5E0C}"/>
    <cellStyle name="40% - Accent6 3 4 3" xfId="3570" xr:uid="{FF27046E-30B8-496E-88DA-A4351D87DF09}"/>
    <cellStyle name="40% - Accent6 3 4_data" xfId="5432" xr:uid="{2655CFA9-2510-4EC7-A68F-26F6D8D11CF3}"/>
    <cellStyle name="40% - Accent6 3 5" xfId="1111" xr:uid="{44DC5344-80A7-4BBD-A2C2-9FC8C27AD0C3}"/>
    <cellStyle name="40% - Accent6 3 5 2" xfId="3563" xr:uid="{A7C90127-A2F1-4F18-B68B-41DD686927C0}"/>
    <cellStyle name="40% - Accent6 3 6" xfId="4134" xr:uid="{13F56772-AD02-4C10-9BD8-9156C8FB158E}"/>
    <cellStyle name="40% - Accent6 3 7" xfId="2277" xr:uid="{DD93BB07-4870-4A86-9F5B-0D25576207C4}"/>
    <cellStyle name="40% - Accent6 3_data" xfId="6236" xr:uid="{E7C49BB9-B307-47DF-96FF-640A7A49132B}"/>
    <cellStyle name="40% - Accent6 4" xfId="1112" xr:uid="{D5CC99B7-BB06-4CFF-9EA8-F3B4299C6B43}"/>
    <cellStyle name="40% - Accent6 4 2" xfId="1113" xr:uid="{1C16A4A4-172E-45C7-9120-37010491729D}"/>
    <cellStyle name="40% - Accent6 4 2 2" xfId="1114" xr:uid="{1687F355-AD87-4553-B2AC-739A9EDE34E0}"/>
    <cellStyle name="40% - Accent6 4 2 2 2" xfId="1115" xr:uid="{602A5573-01FC-4D75-8ABF-3ABA2FE75686}"/>
    <cellStyle name="40% - Accent6 4 2 2 2 2" xfId="4776" xr:uid="{B2E7318D-C58C-4A1B-8128-25B8D395701D}"/>
    <cellStyle name="40% - Accent6 4 2 2 3" xfId="3573" xr:uid="{237E4A40-8A9E-4F24-AAB8-D5A6576C552B}"/>
    <cellStyle name="40% - Accent6 4 2 2_data" xfId="5429" xr:uid="{20131740-0B10-491B-B446-37F42361BBDA}"/>
    <cellStyle name="40% - Accent6 4 2 3" xfId="1116" xr:uid="{10848C00-98B8-4FFB-9095-F87C98C44621}"/>
    <cellStyle name="40% - Accent6 4 2 3 2" xfId="4775" xr:uid="{B763A3C8-4CF8-42A7-9838-75F46DE5AE3E}"/>
    <cellStyle name="40% - Accent6 4 2 4" xfId="3572" xr:uid="{0EE0D363-D5D9-45B4-A000-2168EDA8D910}"/>
    <cellStyle name="40% - Accent6 4 2_data" xfId="5430" xr:uid="{074BD4FD-52FD-40A0-9B43-9E572B0829D1}"/>
    <cellStyle name="40% - Accent6 4 3" xfId="1117" xr:uid="{2F085BD0-F79D-46D2-B909-DA1E0EC01691}"/>
    <cellStyle name="40% - Accent6 4 3 2" xfId="1118" xr:uid="{DF386076-27FB-4077-9049-6B78D1A71F8F}"/>
    <cellStyle name="40% - Accent6 4 3 2 2" xfId="4777" xr:uid="{84FE9E78-6A16-49F6-BC88-D21E3DC35404}"/>
    <cellStyle name="40% - Accent6 4 3 3" xfId="3574" xr:uid="{2551A5AA-C530-44AA-85BF-A4DB3D6F04A8}"/>
    <cellStyle name="40% - Accent6 4 3_data" xfId="5428" xr:uid="{23D75D3D-A725-4226-9537-F47663FC9852}"/>
    <cellStyle name="40% - Accent6 4 4" xfId="1119" xr:uid="{F585631C-62DE-417B-8FF5-F50493FE2140}"/>
    <cellStyle name="40% - Accent6 4 4 2" xfId="4774" xr:uid="{702D54C1-A409-43A4-8207-7197D45C09B0}"/>
    <cellStyle name="40% - Accent6 4 5" xfId="3571" xr:uid="{DFD41530-468B-410F-ADBA-3ECB121DDE3D}"/>
    <cellStyle name="40% - Accent6 4_data" xfId="5431" xr:uid="{46BF51B8-BBD9-420B-914C-D476E18855FA}"/>
    <cellStyle name="40% - Accent6 5" xfId="1120" xr:uid="{F38CF394-DED2-4D95-AF15-AE9671DD57BA}"/>
    <cellStyle name="40% - Accent6 5 2" xfId="1121" xr:uid="{9DC3AD22-4EA6-4CF0-825E-5DD195B593C9}"/>
    <cellStyle name="40% - Accent6 5 2 2" xfId="1122" xr:uid="{7527F670-3017-497A-98AB-DAD1E8D0E160}"/>
    <cellStyle name="40% - Accent6 5 2 2 2" xfId="1123" xr:uid="{711A37C8-A317-43C2-9CBC-61EC98A1F704}"/>
    <cellStyle name="40% - Accent6 5 2 2 2 2" xfId="4780" xr:uid="{0F72BDFB-5CC0-4121-BA43-842BED479FB2}"/>
    <cellStyle name="40% - Accent6 5 2 2 3" xfId="3577" xr:uid="{52B2B75A-B212-4A7C-B6B5-C314E7EE8F02}"/>
    <cellStyle name="40% - Accent6 5 2 2_data" xfId="5425" xr:uid="{AF12D0A7-E52A-4A9C-82F9-07AC19A8E5E0}"/>
    <cellStyle name="40% - Accent6 5 2 3" xfId="1124" xr:uid="{CF9F7F7D-5A77-4006-803D-A62AA80CA041}"/>
    <cellStyle name="40% - Accent6 5 2 3 2" xfId="4779" xr:uid="{892A15EF-A71E-4DD6-9CCA-146BD89D11CF}"/>
    <cellStyle name="40% - Accent6 5 2 4" xfId="3576" xr:uid="{F17CC55C-4AC7-4350-BA8F-90C71A4192A9}"/>
    <cellStyle name="40% - Accent6 5 2_data" xfId="5426" xr:uid="{D39C0CE8-63A2-4667-9B7A-1E2FE78BCD78}"/>
    <cellStyle name="40% - Accent6 5 3" xfId="1125" xr:uid="{AE46395A-37F8-4AFD-8FC6-09AC0F6222C9}"/>
    <cellStyle name="40% - Accent6 5 3 2" xfId="1126" xr:uid="{DAC8BCD1-EB1F-4157-81B3-A07EF6D3A452}"/>
    <cellStyle name="40% - Accent6 5 3 2 2" xfId="4781" xr:uid="{966B4236-9931-4626-9355-90B23B3CA016}"/>
    <cellStyle name="40% - Accent6 5 3 3" xfId="3578" xr:uid="{EA09A484-3DFC-48E4-A82D-D263D611CF21}"/>
    <cellStyle name="40% - Accent6 5 3_data" xfId="5424" xr:uid="{0A485F29-8E80-42E8-B584-89918F03CB8D}"/>
    <cellStyle name="40% - Accent6 5 4" xfId="1127" xr:uid="{3C5419AF-8302-4C3F-9159-032735CAE60A}"/>
    <cellStyle name="40% - Accent6 5 4 2" xfId="4778" xr:uid="{E3390CDA-E21E-4F14-87EB-30C882E8C2E0}"/>
    <cellStyle name="40% - Accent6 5 5" xfId="3575" xr:uid="{EE6095DF-11E5-4696-9E83-D411C52305C8}"/>
    <cellStyle name="40% - Accent6 5_data" xfId="5427" xr:uid="{FD06CEB3-0E72-4E67-BAD3-149998B1FDB4}"/>
    <cellStyle name="40% - Accent6 6" xfId="1128" xr:uid="{C90CCF8B-5FD9-4F20-B633-8587608F8A5E}"/>
    <cellStyle name="40% - Accent6 6 2" xfId="1129" xr:uid="{DDA721E9-4EC1-470D-89DB-E06F08E110D4}"/>
    <cellStyle name="40% - Accent6 6 2 2" xfId="1130" xr:uid="{3724958F-AA31-46EB-AD56-EC92C67F3FF2}"/>
    <cellStyle name="40% - Accent6 6 2 2 2" xfId="4783" xr:uid="{390FFB51-E30B-47E6-B546-0E39C2DC3782}"/>
    <cellStyle name="40% - Accent6 6 2 3" xfId="3580" xr:uid="{61CDE47F-2197-4BA4-AA31-CD78C2C75F89}"/>
    <cellStyle name="40% - Accent6 6 2_data" xfId="5422" xr:uid="{BFE7615A-8BF9-497A-8A11-E773FE023064}"/>
    <cellStyle name="40% - Accent6 6 3" xfId="1131" xr:uid="{27425D5C-F209-4761-A0E8-29AEA273A25A}"/>
    <cellStyle name="40% - Accent6 6 3 2" xfId="4782" xr:uid="{FCCA0CB8-EF90-4B55-9F0A-2B7112CED0E4}"/>
    <cellStyle name="40% - Accent6 6 4" xfId="3579" xr:uid="{D667F7D9-B5AA-4D6B-9DFD-2AEC5D29CF05}"/>
    <cellStyle name="40% - Accent6 6_data" xfId="5423" xr:uid="{91DBE7E8-18FC-4AA6-A352-5F5140D62C84}"/>
    <cellStyle name="40% - Accent6 7" xfId="1132" xr:uid="{B133C1CB-491F-49B9-BBF3-19A641EAD6FD}"/>
    <cellStyle name="40% - Accent6 7 2" xfId="1133" xr:uid="{EA8D3A5B-9961-46E7-A983-ED09A429FB48}"/>
    <cellStyle name="40% - Accent6 7 2 2" xfId="1134" xr:uid="{89535688-C93F-473C-883E-CC399C52F6DB}"/>
    <cellStyle name="40% - Accent6 7 2 2 2" xfId="4785" xr:uid="{50B971B6-984E-4DA8-AB65-FD7F84082FF7}"/>
    <cellStyle name="40% - Accent6 7 2 3" xfId="3582" xr:uid="{DDAC329E-A49D-4943-B1A0-274A65BF6A8E}"/>
    <cellStyle name="40% - Accent6 7 2_data" xfId="5420" xr:uid="{19800C0C-CC1C-4772-B491-E3CBC2F5AC12}"/>
    <cellStyle name="40% - Accent6 7 3" xfId="1135" xr:uid="{7F0E460C-F8DA-4F5B-B604-45E9859341D6}"/>
    <cellStyle name="40% - Accent6 7 3 2" xfId="4784" xr:uid="{61034C9A-431C-4100-BD5F-FF808E05AAF5}"/>
    <cellStyle name="40% - Accent6 7 4" xfId="3581" xr:uid="{F9D83AED-DE33-4983-B4C9-5CBBA5E23CFB}"/>
    <cellStyle name="40% - Accent6 7_data" xfId="5421" xr:uid="{B8C37F8B-5DA3-4E5E-9378-87F8FA1AC31A}"/>
    <cellStyle name="60% - Accent1 2" xfId="1136" xr:uid="{D3D25FFC-0ABF-4EE1-8E89-56C33D30282D}"/>
    <cellStyle name="60% - Accent1 2 2" xfId="1137" xr:uid="{3902B747-37A1-4078-B7FB-F8165F9AFC71}"/>
    <cellStyle name="60% - Accent1 2 2 2" xfId="1138" xr:uid="{2891FF44-96F4-4F44-A864-39F19619DB5F}"/>
    <cellStyle name="60% - Accent1 2 2 2 2" xfId="1139" xr:uid="{9575DEF5-3607-4FA6-8691-FCF51758214F}"/>
    <cellStyle name="60% - Accent1 2 2 2 2 2" xfId="4787" xr:uid="{067DE9EC-5334-4E03-BD0D-A0A4C3C7D674}"/>
    <cellStyle name="60% - Accent1 2 2 2 3" xfId="3585" xr:uid="{F1A00850-21CC-49C5-8B98-CC25B026AE4B}"/>
    <cellStyle name="60% - Accent1 2 2 2_data" xfId="5418" xr:uid="{D87E9339-7E4B-4191-A4F0-A1D35D370986}"/>
    <cellStyle name="60% - Accent1 2 2 3" xfId="1140" xr:uid="{7D9983EE-4F4A-4E93-8080-BCB18B173299}"/>
    <cellStyle name="60% - Accent1 2 2 3 2" xfId="4786" xr:uid="{A755D1EF-BB9B-495D-AA3E-0F9ECCB96322}"/>
    <cellStyle name="60% - Accent1 2 2 4" xfId="3584" xr:uid="{82E5C519-371F-4B29-A1A3-85AE41A3189B}"/>
    <cellStyle name="60% - Accent1 2 2_data" xfId="5419" xr:uid="{83EED555-3E4E-4F4F-B72C-7A4ED1BCAB13}"/>
    <cellStyle name="60% - Accent1 2 3" xfId="1141" xr:uid="{0465A5DF-7375-4D0B-B614-36A191C63898}"/>
    <cellStyle name="60% - Accent1 2 3 2" xfId="1142" xr:uid="{768D2863-7C22-4C1B-8DF8-43470AC95422}"/>
    <cellStyle name="60% - Accent1 2 3 2 2" xfId="4788" xr:uid="{063ACF38-F3A7-49E9-80B8-A3BB4D1A2262}"/>
    <cellStyle name="60% - Accent1 2 3 3" xfId="3586" xr:uid="{96D0BE8E-2065-4C51-8C69-79BDFD19457D}"/>
    <cellStyle name="60% - Accent1 2 3_data" xfId="5417" xr:uid="{0168F271-030B-43FD-9753-2F9F8991F6B9}"/>
    <cellStyle name="60% - Accent1 2 4" xfId="1143" xr:uid="{24C9FD42-4B15-4CCF-BE77-A9121E4FB249}"/>
    <cellStyle name="60% - Accent1 2 4 2" xfId="3583" xr:uid="{3BBEE4E6-5A15-4F23-8F0B-8EA407B50CEB}"/>
    <cellStyle name="60% - Accent1 2 5" xfId="4135" xr:uid="{84E53E36-FD75-4095-9E64-E7952FD73C1A}"/>
    <cellStyle name="60% - Accent1 2 6" xfId="2278" xr:uid="{85C6F858-4061-4C36-A939-F475C3D726D3}"/>
    <cellStyle name="60% - Accent1 2_data" xfId="6235" xr:uid="{6B7E1E65-CF90-48E7-A893-CE9385936A1B}"/>
    <cellStyle name="60% - Accent1 3" xfId="1144" xr:uid="{13272442-8E20-479A-B6A1-272B74D122AD}"/>
    <cellStyle name="60% - Accent1 3 2" xfId="3587" xr:uid="{FBD57558-8DD2-4AE7-9F94-140245531D8E}"/>
    <cellStyle name="60% - Accent1 3 3" xfId="4136" xr:uid="{160753CF-EC5A-442C-A861-6F5F9D5AA16C}"/>
    <cellStyle name="60% - Accent1 3 4" xfId="2279" xr:uid="{59E4A563-9077-425F-9A60-9A03E44B5F19}"/>
    <cellStyle name="60% - Accent1 3_data" xfId="6233" xr:uid="{C97F6C09-7DA1-4739-B185-191F036B9693}"/>
    <cellStyle name="60% - Accent1 4" xfId="1145" xr:uid="{90D483CB-AF4C-4AA2-9945-7D84D936DACC}"/>
    <cellStyle name="60% - Accent1 4 2" xfId="1146" xr:uid="{F7DB2A35-F439-4224-A0AA-C1DF58F4E744}"/>
    <cellStyle name="60% - Accent1 4 2 2" xfId="1147" xr:uid="{62ADD12D-6960-4630-AAB9-FD5A4E2A625D}"/>
    <cellStyle name="60% - Accent1 4 2 2 2" xfId="4790" xr:uid="{2DCE6A03-9A70-48A5-83C2-9B8A94A55ECA}"/>
    <cellStyle name="60% - Accent1 4 2 3" xfId="3589" xr:uid="{F588E66A-5E3B-46F8-B622-06E04F527917}"/>
    <cellStyle name="60% - Accent1 4 2_data" xfId="5415" xr:uid="{428F18BD-D379-470A-870D-EF6026451516}"/>
    <cellStyle name="60% - Accent1 4 3" xfId="1148" xr:uid="{F2ECC26E-A2A4-42E0-8690-CF04038E3828}"/>
    <cellStyle name="60% - Accent1 4 3 2" xfId="4789" xr:uid="{33B0D01A-D8C1-4C0B-B5B0-DE0C9744604A}"/>
    <cellStyle name="60% - Accent1 4 4" xfId="3588" xr:uid="{FD2C4AAD-DD02-4055-951D-7DF6E583A231}"/>
    <cellStyle name="60% - Accent1 4_data" xfId="5416" xr:uid="{07F4C3A3-B757-4583-959B-F7B131CD11B7}"/>
    <cellStyle name="60% - Accent2 2" xfId="1149" xr:uid="{A7410DC7-F7F9-47E5-82C4-EBFBF2539F38}"/>
    <cellStyle name="60% - Accent2 2 2" xfId="1150" xr:uid="{A4C747B0-D88C-4AE2-A6A5-73311EB24B3C}"/>
    <cellStyle name="60% - Accent2 2 2 2" xfId="1151" xr:uid="{DB90ED0C-BC73-4A95-A863-AF88BE109833}"/>
    <cellStyle name="60% - Accent2 2 2 2 2" xfId="1152" xr:uid="{9789F7A4-40E1-4CF7-804B-F7BEFDA53006}"/>
    <cellStyle name="60% - Accent2 2 2 2 2 2" xfId="4792" xr:uid="{A71817C6-3386-47F9-A21F-F7230DB9436F}"/>
    <cellStyle name="60% - Accent2 2 2 2 3" xfId="3592" xr:uid="{8569752E-1C15-4CCB-9958-5F66C97C38B4}"/>
    <cellStyle name="60% - Accent2 2 2 2_data" xfId="5413" xr:uid="{BF0C49B2-B007-441A-8244-8EB390C2E59A}"/>
    <cellStyle name="60% - Accent2 2 2 3" xfId="1153" xr:uid="{C0C2AD5C-24ED-48A8-848F-FE2C029B0A78}"/>
    <cellStyle name="60% - Accent2 2 2 3 2" xfId="4791" xr:uid="{52569328-BC39-4AE5-A408-7DC2AE65CD9B}"/>
    <cellStyle name="60% - Accent2 2 2 4" xfId="3591" xr:uid="{F77C253F-195F-416B-950C-7B07B8E2892E}"/>
    <cellStyle name="60% - Accent2 2 2_data" xfId="5414" xr:uid="{F0FF1960-521F-4EE9-900F-44AFF7A51538}"/>
    <cellStyle name="60% - Accent2 2 3" xfId="1154" xr:uid="{78DD4310-28F5-4ED9-A37E-5AD624F51618}"/>
    <cellStyle name="60% - Accent2 2 3 2" xfId="1155" xr:uid="{4FBE452A-DEF1-44D1-A86E-83DB136C5C34}"/>
    <cellStyle name="60% - Accent2 2 3 2 2" xfId="4793" xr:uid="{3F4C86FA-1694-4267-820D-E3E75AFDE788}"/>
    <cellStyle name="60% - Accent2 2 3 3" xfId="3593" xr:uid="{FE61A75C-8187-49C1-9ACA-8FE492A28A79}"/>
    <cellStyle name="60% - Accent2 2 3_data" xfId="5412" xr:uid="{AA4FB275-5D07-4FF8-B0A2-1E161B3885F6}"/>
    <cellStyle name="60% - Accent2 2 4" xfId="1156" xr:uid="{CE9D16E2-CF1B-4509-91C4-375A0FD16A3F}"/>
    <cellStyle name="60% - Accent2 2 4 2" xfId="3590" xr:uid="{1F341A67-3D3D-4615-BF16-1E3AA5682AFB}"/>
    <cellStyle name="60% - Accent2 2 5" xfId="4137" xr:uid="{7491FDF9-3593-4E75-9ED0-7F4B583D1FD0}"/>
    <cellStyle name="60% - Accent2 2 6" xfId="2280" xr:uid="{E764154D-3656-462C-A8A5-8D63D214BF2B}"/>
    <cellStyle name="60% - Accent2 2_data" xfId="6232" xr:uid="{DEEEB3F6-8465-4249-95E0-FB9989E80E0F}"/>
    <cellStyle name="60% - Accent2 3" xfId="1157" xr:uid="{7AEFAA1E-B0F5-4308-A2D4-8AE474FEDD4D}"/>
    <cellStyle name="60% - Accent2 3 2" xfId="3594" xr:uid="{B45872EC-06B2-4124-A63E-77E26D22CD13}"/>
    <cellStyle name="60% - Accent2 3 3" xfId="4138" xr:uid="{B22DDDAB-8DB0-476C-98D9-7547DC121284}"/>
    <cellStyle name="60% - Accent2 3 4" xfId="2281" xr:uid="{D9FCFAED-3E1B-4B84-8B5C-4F6505DD5A3C}"/>
    <cellStyle name="60% - Accent2 3_data" xfId="6231" xr:uid="{AF738C33-D56E-4FEF-AD5D-22FAA9A8A9A6}"/>
    <cellStyle name="60% - Accent2 4" xfId="1158" xr:uid="{75A2B15F-B935-41CC-9060-C8FFC77C39AC}"/>
    <cellStyle name="60% - Accent2 4 2" xfId="1159" xr:uid="{D14CBCBC-76C5-4ACC-A1AC-1187209CB586}"/>
    <cellStyle name="60% - Accent2 4 2 2" xfId="1160" xr:uid="{A1BD90DE-7FC5-4399-993C-1DDC5D00CCEA}"/>
    <cellStyle name="60% - Accent2 4 2 2 2" xfId="4795" xr:uid="{48353EAD-D52E-442F-B28B-2419CEBA1357}"/>
    <cellStyle name="60% - Accent2 4 2 3" xfId="3596" xr:uid="{9EDA7A8F-9AE9-4436-A795-E3C8011A6886}"/>
    <cellStyle name="60% - Accent2 4 2_data" xfId="5410" xr:uid="{2CD69F74-5241-4CD8-8916-5776A78E114F}"/>
    <cellStyle name="60% - Accent2 4 3" xfId="1161" xr:uid="{7B466104-D448-49E0-AEAA-23BC8F820B14}"/>
    <cellStyle name="60% - Accent2 4 3 2" xfId="4794" xr:uid="{18A37E2D-2F07-442B-BDB7-D6D1FDB92223}"/>
    <cellStyle name="60% - Accent2 4 4" xfId="3595" xr:uid="{9A599E81-2521-4AA4-9435-475FCB9ECF7E}"/>
    <cellStyle name="60% - Accent2 4_data" xfId="5411" xr:uid="{C42B30E4-7504-4083-A67D-0D16CE8FF37C}"/>
    <cellStyle name="60% - Accent3 2" xfId="1162" xr:uid="{01E61A45-8481-407F-BA6C-0DF973CEDA55}"/>
    <cellStyle name="60% - Accent3 2 2" xfId="1163" xr:uid="{281E2905-8FF8-42A7-A3EC-3635AFA347E2}"/>
    <cellStyle name="60% - Accent3 2 2 2" xfId="1164" xr:uid="{ADB3666B-F96C-4D27-A944-FD6DB0631445}"/>
    <cellStyle name="60% - Accent3 2 2 2 2" xfId="1165" xr:uid="{99CBECD9-DC9B-4B35-A4D8-FCDBBEF3FCFC}"/>
    <cellStyle name="60% - Accent3 2 2 2 2 2" xfId="4797" xr:uid="{C21DAFA3-E522-4913-B27E-13781F95814B}"/>
    <cellStyle name="60% - Accent3 2 2 2 3" xfId="3599" xr:uid="{009690F8-033F-484A-828D-9E343CC325F9}"/>
    <cellStyle name="60% - Accent3 2 2 2_data" xfId="5408" xr:uid="{5AD19228-6B7F-4643-83CF-F1360FF12666}"/>
    <cellStyle name="60% - Accent3 2 2 3" xfId="1166" xr:uid="{F97C4154-B4E3-4F9D-98F5-4642077E802B}"/>
    <cellStyle name="60% - Accent3 2 2 3 2" xfId="4796" xr:uid="{68ECE26A-D9E1-4CAD-99AC-902CA4FC2D76}"/>
    <cellStyle name="60% - Accent3 2 2 4" xfId="3598" xr:uid="{DD6E6649-C5DE-4923-ADC7-4878C3BF00D2}"/>
    <cellStyle name="60% - Accent3 2 2_data" xfId="5409" xr:uid="{F2FC76CB-493E-47C0-96F6-71AF4207D464}"/>
    <cellStyle name="60% - Accent3 2 3" xfId="1167" xr:uid="{49714B12-BE6A-4F03-A4A7-BA6E54774F60}"/>
    <cellStyle name="60% - Accent3 2 3 2" xfId="1168" xr:uid="{56D8FF90-574E-4651-8453-65AC757D7663}"/>
    <cellStyle name="60% - Accent3 2 3 2 2" xfId="4798" xr:uid="{87022117-B7CC-464E-BA97-B4C71BDC2814}"/>
    <cellStyle name="60% - Accent3 2 3 3" xfId="3600" xr:uid="{81CE157D-6EB5-4DF2-BB26-2AFCCEE83664}"/>
    <cellStyle name="60% - Accent3 2 3_data" xfId="5407" xr:uid="{0E3E0759-B681-44DD-9512-A83B97536012}"/>
    <cellStyle name="60% - Accent3 2 4" xfId="1169" xr:uid="{8AA5FED1-9EC0-48FF-9202-EDF07E43A346}"/>
    <cellStyle name="60% - Accent3 2 4 2" xfId="3597" xr:uid="{ED17E35D-7E5B-48BB-8F0E-9F896237C79E}"/>
    <cellStyle name="60% - Accent3 2 5" xfId="4139" xr:uid="{6897053F-662A-4CDA-B1A7-7F73C0DC84E7}"/>
    <cellStyle name="60% - Accent3 2 6" xfId="2282" xr:uid="{73C19266-43E6-4181-A331-56AD061D1DA6}"/>
    <cellStyle name="60% - Accent3 2_data" xfId="6230" xr:uid="{4D5575AD-FA61-4CEE-B62C-4BAE622AE09E}"/>
    <cellStyle name="60% - Accent3 3" xfId="1170" xr:uid="{E4C103D5-7C43-4C77-A5F5-4DA3667899E0}"/>
    <cellStyle name="60% - Accent3 3 2" xfId="3601" xr:uid="{2C7F1735-7801-434C-8974-610EDCA741DA}"/>
    <cellStyle name="60% - Accent3 3 3" xfId="4140" xr:uid="{C5F81A3D-B67B-442C-9E5A-2680EF5D1AA4}"/>
    <cellStyle name="60% - Accent3 3 4" xfId="2283" xr:uid="{EA530D28-4C79-4EA4-B48A-ACAC210AA7AC}"/>
    <cellStyle name="60% - Accent3 3_data" xfId="6229" xr:uid="{EC88702E-094A-40A4-B5A4-0E72D1C8167D}"/>
    <cellStyle name="60% - Accent3 4" xfId="1171" xr:uid="{D6A19130-9ECB-434A-BFEF-ACD80334AD0C}"/>
    <cellStyle name="60% - Accent3 4 2" xfId="1172" xr:uid="{962C931F-8B69-4A96-8F44-09E11F8A0132}"/>
    <cellStyle name="60% - Accent3 4 2 2" xfId="1173" xr:uid="{F672DABD-8F7A-4BA6-ABB4-C3B6027F0A41}"/>
    <cellStyle name="60% - Accent3 4 2 2 2" xfId="4800" xr:uid="{F6BE12EB-8151-4D91-AAC4-8B2503D0B2A2}"/>
    <cellStyle name="60% - Accent3 4 2 3" xfId="3603" xr:uid="{2DC6C11C-C162-4887-AD4C-94E598A5E605}"/>
    <cellStyle name="60% - Accent3 4 2_data" xfId="5405" xr:uid="{516CDB85-02AB-4D91-80B1-CF01C5951530}"/>
    <cellStyle name="60% - Accent3 4 3" xfId="1174" xr:uid="{A069CBBA-286A-40D2-A811-30DC6A1516B7}"/>
    <cellStyle name="60% - Accent3 4 3 2" xfId="4799" xr:uid="{D66C7037-8B28-4E03-88DC-33E813AF69B8}"/>
    <cellStyle name="60% - Accent3 4 4" xfId="3602" xr:uid="{A0179E46-C2B4-40B8-89E1-674E134D32EC}"/>
    <cellStyle name="60% - Accent3 4_data" xfId="5406" xr:uid="{875FFBA8-3EFD-4CB3-9FEF-CA173D770DE0}"/>
    <cellStyle name="60% - Accent4 2" xfId="1175" xr:uid="{19AC77D3-719D-49D4-A943-AD4AA9EF31F9}"/>
    <cellStyle name="60% - Accent4 2 2" xfId="1176" xr:uid="{17991CC7-7D67-4014-9BB1-4F6DBE22E9AD}"/>
    <cellStyle name="60% - Accent4 2 2 2" xfId="1177" xr:uid="{AAFFC085-01AA-4CDD-A5B5-E0BCE571F760}"/>
    <cellStyle name="60% - Accent4 2 2 2 2" xfId="1178" xr:uid="{78091845-8353-4259-93D8-7BD6F31E16D5}"/>
    <cellStyle name="60% - Accent4 2 2 2 2 2" xfId="4802" xr:uid="{FAA9D30A-C8EF-4C4C-95EF-A3A2D33F5546}"/>
    <cellStyle name="60% - Accent4 2 2 2 3" xfId="3606" xr:uid="{9AA46359-8642-4E70-AF3D-58158D775040}"/>
    <cellStyle name="60% - Accent4 2 2 2_data" xfId="5403" xr:uid="{E1D6497A-4DA7-44B7-9BAA-B145743DF7F6}"/>
    <cellStyle name="60% - Accent4 2 2 3" xfId="1179" xr:uid="{A83CDFF5-C9EE-42F4-B9F3-9BEF8DD79035}"/>
    <cellStyle name="60% - Accent4 2 2 3 2" xfId="4801" xr:uid="{7162AC8E-4CB3-444A-95D1-86851E76D4D3}"/>
    <cellStyle name="60% - Accent4 2 2 4" xfId="3605" xr:uid="{AF6F46BB-7090-4BA7-B4B8-57D300054CA5}"/>
    <cellStyle name="60% - Accent4 2 2_data" xfId="5404" xr:uid="{81A56455-8DF0-4D3E-A2BA-DEBD7363EA12}"/>
    <cellStyle name="60% - Accent4 2 3" xfId="1180" xr:uid="{64FEE3F4-6332-4014-ABD0-2EA707DEF35A}"/>
    <cellStyle name="60% - Accent4 2 3 2" xfId="1181" xr:uid="{51401F08-F517-42CE-9E41-1EEA58C52ECF}"/>
    <cellStyle name="60% - Accent4 2 3 2 2" xfId="4803" xr:uid="{B1BE7DCF-4B2E-484B-BECC-B537DFD0D787}"/>
    <cellStyle name="60% - Accent4 2 3 3" xfId="3607" xr:uid="{5FF8B86A-8EFD-4357-86C1-4A0456F7E8E6}"/>
    <cellStyle name="60% - Accent4 2 3_data" xfId="5402" xr:uid="{B4DADCDF-38A9-471D-B93E-9E92C7284A66}"/>
    <cellStyle name="60% - Accent4 2 4" xfId="1182" xr:uid="{25C93A87-52C0-4337-B3A6-9637F90A4E0C}"/>
    <cellStyle name="60% - Accent4 2 4 2" xfId="3604" xr:uid="{F1A0D831-3700-40D6-B21F-CC69E6F2C164}"/>
    <cellStyle name="60% - Accent4 2 5" xfId="4141" xr:uid="{BC191DBF-9168-4E37-8411-258215E705D1}"/>
    <cellStyle name="60% - Accent4 2 6" xfId="2284" xr:uid="{CCAFFDD1-E85C-42C9-B68D-435DE1FE1C69}"/>
    <cellStyle name="60% - Accent4 2_data" xfId="6228" xr:uid="{4EB2F2D4-48FC-4F99-A882-201021FF129A}"/>
    <cellStyle name="60% - Accent4 3" xfId="1183" xr:uid="{0765500A-69BD-4FC9-8767-6593BFA11E8F}"/>
    <cellStyle name="60% - Accent4 3 2" xfId="3608" xr:uid="{4529DCC3-32AE-4315-B3BE-6670303765FA}"/>
    <cellStyle name="60% - Accent4 3 3" xfId="4142" xr:uid="{CB0F41BE-B6CD-4BF2-8A13-27CD42EEE41A}"/>
    <cellStyle name="60% - Accent4 3 4" xfId="2285" xr:uid="{B657D937-6326-4FF2-B661-39FD6E7D00AA}"/>
    <cellStyle name="60% - Accent4 3_data" xfId="6227" xr:uid="{5A613637-1A29-4A27-8080-96C8DAC722A1}"/>
    <cellStyle name="60% - Accent4 4" xfId="1184" xr:uid="{2885899B-FB2A-4755-AB53-2A9CACB88B14}"/>
    <cellStyle name="60% - Accent4 4 2" xfId="1185" xr:uid="{87C0CB51-0242-4D87-ADDB-569E0F712090}"/>
    <cellStyle name="60% - Accent4 4 2 2" xfId="1186" xr:uid="{F51EEDF3-FF3A-4136-A5E8-659FCCC7BD32}"/>
    <cellStyle name="60% - Accent4 4 2 2 2" xfId="4805" xr:uid="{7A92ED46-4396-44F9-AF4F-99E65F440D40}"/>
    <cellStyle name="60% - Accent4 4 2 3" xfId="3610" xr:uid="{5129EEE3-A046-4F27-8207-E05850A75A30}"/>
    <cellStyle name="60% - Accent4 4 2_data" xfId="5400" xr:uid="{6C47AB69-D57B-47BF-989F-79A62DF0C547}"/>
    <cellStyle name="60% - Accent4 4 3" xfId="1187" xr:uid="{A80E9DCF-9154-465F-B7D8-5F90EDC54421}"/>
    <cellStyle name="60% - Accent4 4 3 2" xfId="4804" xr:uid="{07E92900-27F4-4C08-97DD-81440747924D}"/>
    <cellStyle name="60% - Accent4 4 4" xfId="3609" xr:uid="{7FC2C448-0104-4966-8D28-8EBE43D4B27C}"/>
    <cellStyle name="60% - Accent4 4_data" xfId="5401" xr:uid="{C9BCE77D-C7C5-4C3E-B161-B4A450518E10}"/>
    <cellStyle name="60% - Accent5 2" xfId="1188" xr:uid="{66F5431B-13E0-41DC-804D-DEE557FF59A5}"/>
    <cellStyle name="60% - Accent5 2 2" xfId="1189" xr:uid="{1232A7EF-B68C-4088-9AD9-6DBCF585676C}"/>
    <cellStyle name="60% - Accent5 2 2 2" xfId="1190" xr:uid="{B0CCB7C8-EB20-4B57-A7C8-5B1809B7EEAA}"/>
    <cellStyle name="60% - Accent5 2 2 2 2" xfId="1191" xr:uid="{DFFFEC8C-1357-44B1-A5FE-8C5E62E42F6C}"/>
    <cellStyle name="60% - Accent5 2 2 2 2 2" xfId="4807" xr:uid="{22028096-C64B-4BC9-A24F-90333818BE61}"/>
    <cellStyle name="60% - Accent5 2 2 2 3" xfId="3613" xr:uid="{20EFCE7D-B80D-428B-BAE9-660C5D8A2162}"/>
    <cellStyle name="60% - Accent5 2 2 2_data" xfId="5398" xr:uid="{EDC32CEF-61D6-421A-8982-480E7599BAFE}"/>
    <cellStyle name="60% - Accent5 2 2 3" xfId="1192" xr:uid="{54001929-4C88-48BA-8CD2-EDDE8E27B922}"/>
    <cellStyle name="60% - Accent5 2 2 3 2" xfId="4806" xr:uid="{3A02A3BC-2BB0-4B5A-AB19-C6F9884DCEF5}"/>
    <cellStyle name="60% - Accent5 2 2 4" xfId="3612" xr:uid="{88AE5303-25C4-47A9-85F6-CB13B74E301B}"/>
    <cellStyle name="60% - Accent5 2 2_data" xfId="5399" xr:uid="{67938A4E-48C5-49A2-BFC6-0907B25CF332}"/>
    <cellStyle name="60% - Accent5 2 3" xfId="1193" xr:uid="{ABCF7A70-8AD9-4CEE-9DC1-35340C374930}"/>
    <cellStyle name="60% - Accent5 2 3 2" xfId="1194" xr:uid="{BC215722-8FE5-43F8-8CC6-7232942CEC16}"/>
    <cellStyle name="60% - Accent5 2 3 2 2" xfId="4808" xr:uid="{296C96DE-5A29-4E97-92BC-00E3B3D6A663}"/>
    <cellStyle name="60% - Accent5 2 3 3" xfId="3614" xr:uid="{3369F21A-EE10-4B1C-9CC5-8005AA0F5408}"/>
    <cellStyle name="60% - Accent5 2 3_data" xfId="5397" xr:uid="{9E483E0B-975D-46F4-8546-80A9BF0AB2B5}"/>
    <cellStyle name="60% - Accent5 2 4" xfId="1195" xr:uid="{BB654802-C008-4F80-8DCC-72E105F5E36C}"/>
    <cellStyle name="60% - Accent5 2 4 2" xfId="3611" xr:uid="{A09F2F5A-A45E-470D-98CE-01142803E640}"/>
    <cellStyle name="60% - Accent5 2 5" xfId="4143" xr:uid="{3A48FD7A-F8A1-4D64-A44D-1871556FBAAC}"/>
    <cellStyle name="60% - Accent5 2 6" xfId="2286" xr:uid="{583CB6E0-8F16-48DA-8E8F-EAFDA3AC5E16}"/>
    <cellStyle name="60% - Accent5 2_data" xfId="6226" xr:uid="{0E13BF01-2796-46C5-8370-91D00546716F}"/>
    <cellStyle name="60% - Accent5 3" xfId="1196" xr:uid="{7DBFA383-F152-4373-BB99-65247FF53B1D}"/>
    <cellStyle name="60% - Accent5 3 2" xfId="3615" xr:uid="{F7781A03-34F7-40CA-B8CA-BBFE10F8A6CB}"/>
    <cellStyle name="60% - Accent5 3 3" xfId="4144" xr:uid="{405B9A7A-77C4-4752-9032-4C6414C54478}"/>
    <cellStyle name="60% - Accent5 3 4" xfId="2287" xr:uid="{A15C1865-E604-41D1-8D78-840101781406}"/>
    <cellStyle name="60% - Accent5 3_data" xfId="6225" xr:uid="{FA82D5F5-DA74-4B75-B394-305D187DEDA5}"/>
    <cellStyle name="60% - Accent5 4" xfId="1197" xr:uid="{77DFCB9B-BB52-4BA1-89CB-1C43AB2D5040}"/>
    <cellStyle name="60% - Accent5 4 2" xfId="1198" xr:uid="{2EA3186F-934C-4A29-9259-8F32605C6E13}"/>
    <cellStyle name="60% - Accent5 4 2 2" xfId="1199" xr:uid="{F2B6554B-FCCF-4D91-96A4-21938804EC9A}"/>
    <cellStyle name="60% - Accent5 4 2 2 2" xfId="4810" xr:uid="{3ABE6F83-F427-4AAC-B21C-00B429B66D60}"/>
    <cellStyle name="60% - Accent5 4 2 3" xfId="3617" xr:uid="{6ABC07B8-600D-42BA-A101-5CA8C8357655}"/>
    <cellStyle name="60% - Accent5 4 2_data" xfId="5395" xr:uid="{CE4CEACA-0253-40DF-AD56-76B6593F0E05}"/>
    <cellStyle name="60% - Accent5 4 3" xfId="1200" xr:uid="{DAF100EE-6402-4940-8FF9-CA6887BA7885}"/>
    <cellStyle name="60% - Accent5 4 3 2" xfId="4809" xr:uid="{E2CF1FA3-9D78-42CE-A93D-A5823609BE70}"/>
    <cellStyle name="60% - Accent5 4 4" xfId="3616" xr:uid="{247641F3-12D6-4554-A320-BF3C9D71ED41}"/>
    <cellStyle name="60% - Accent5 4_data" xfId="5396" xr:uid="{C27269C2-D4ED-49EB-9A6F-194C1FEAF4D8}"/>
    <cellStyle name="60% - Accent6 2" xfId="1201" xr:uid="{E531608C-824A-4902-872A-A00FF9F01696}"/>
    <cellStyle name="60% - Accent6 2 2" xfId="1202" xr:uid="{152B72C8-8332-4F7B-9F49-BE90E0110EA9}"/>
    <cellStyle name="60% - Accent6 2 2 2" xfId="1203" xr:uid="{00551EE9-85F6-4B77-8B7D-503E46938100}"/>
    <cellStyle name="60% - Accent6 2 2 2 2" xfId="1204" xr:uid="{415CB82B-56D1-49C4-A257-A3FD6A0DB617}"/>
    <cellStyle name="60% - Accent6 2 2 2 2 2" xfId="4812" xr:uid="{B0DB0511-2846-43F6-A607-0FDBFB05EB63}"/>
    <cellStyle name="60% - Accent6 2 2 2 3" xfId="3620" xr:uid="{5E55C8AB-C3F2-40FE-9D39-EB8F76412185}"/>
    <cellStyle name="60% - Accent6 2 2 2_data" xfId="5393" xr:uid="{8614E714-9CE4-4A49-A71D-F7F9FDDFDDB7}"/>
    <cellStyle name="60% - Accent6 2 2 3" xfId="1205" xr:uid="{DEA381BD-DD11-4CC4-A00B-648330FBB69B}"/>
    <cellStyle name="60% - Accent6 2 2 3 2" xfId="4811" xr:uid="{9E3F1F53-A964-4CC6-B17E-F92F86678783}"/>
    <cellStyle name="60% - Accent6 2 2 4" xfId="3619" xr:uid="{7A9A9DE9-0040-449A-AE82-CE67D1F09F9C}"/>
    <cellStyle name="60% - Accent6 2 2_data" xfId="5394" xr:uid="{B6859674-3FEF-4BE1-B656-7437F294C780}"/>
    <cellStyle name="60% - Accent6 2 3" xfId="1206" xr:uid="{49C268AA-B8AC-4D42-94E1-EDEDBDBD3940}"/>
    <cellStyle name="60% - Accent6 2 3 2" xfId="1207" xr:uid="{03C53C93-06E5-492F-AEA9-EA6805F9B25C}"/>
    <cellStyle name="60% - Accent6 2 3 2 2" xfId="4813" xr:uid="{C33A7DC9-99BA-4689-8448-9493A4D1A952}"/>
    <cellStyle name="60% - Accent6 2 3 3" xfId="3621" xr:uid="{442C3E20-774A-40BA-8A1B-A02103A95B3D}"/>
    <cellStyle name="60% - Accent6 2 3_data" xfId="5392" xr:uid="{7E699400-4BA8-45D7-82BD-D0B649D44B04}"/>
    <cellStyle name="60% - Accent6 2 4" xfId="1208" xr:uid="{0A9897E8-0E8C-47F2-AE1D-360B30FC1286}"/>
    <cellStyle name="60% - Accent6 2 4 2" xfId="3618" xr:uid="{27175F88-93F6-4C83-9044-C94BFA021830}"/>
    <cellStyle name="60% - Accent6 2 5" xfId="4145" xr:uid="{FC30FA01-589C-4735-A888-3916B3F1926A}"/>
    <cellStyle name="60% - Accent6 2 6" xfId="2288" xr:uid="{319B63D3-95C0-47D4-8BAB-F1A69878A306}"/>
    <cellStyle name="60% - Accent6 2_data" xfId="6224" xr:uid="{A2A042BC-3B9E-4066-9997-1793704BFFDB}"/>
    <cellStyle name="60% - Accent6 3" xfId="1209" xr:uid="{F23DAF90-1C35-41C1-ADE0-D981FF474D29}"/>
    <cellStyle name="60% - Accent6 3 2" xfId="3622" xr:uid="{328E98AD-8598-4CBC-A596-C2C0286B6731}"/>
    <cellStyle name="60% - Accent6 3 3" xfId="4146" xr:uid="{9D7E8896-BE54-4294-9BF9-16DFA21217CA}"/>
    <cellStyle name="60% - Accent6 3 4" xfId="2289" xr:uid="{85141273-161B-4759-B87D-41719C288E52}"/>
    <cellStyle name="60% - Accent6 3_data" xfId="6223" xr:uid="{703F46FB-C995-4C9E-91F9-AF3F48ED40E7}"/>
    <cellStyle name="60% - Accent6 4" xfId="1210" xr:uid="{5028A68E-9C9D-448A-9148-A189FE4F09B1}"/>
    <cellStyle name="60% - Accent6 4 2" xfId="1211" xr:uid="{A9325329-C80C-4BBC-9F50-67CE89AE3AAD}"/>
    <cellStyle name="60% - Accent6 4 2 2" xfId="1212" xr:uid="{1F365F0F-3D70-40A0-9520-9FE13A1137AB}"/>
    <cellStyle name="60% - Accent6 4 2 2 2" xfId="4815" xr:uid="{A83103E6-EA89-4124-931F-62FA930EC470}"/>
    <cellStyle name="60% - Accent6 4 2 3" xfId="3624" xr:uid="{83472929-A4E4-4E07-B85F-62449A5C36E0}"/>
    <cellStyle name="60% - Accent6 4 2_data" xfId="5390" xr:uid="{2AB56FE9-F392-4B57-825D-B104CFBAD68C}"/>
    <cellStyle name="60% - Accent6 4 3" xfId="1213" xr:uid="{C837E47A-06A5-4761-A939-01C443B1C673}"/>
    <cellStyle name="60% - Accent6 4 3 2" xfId="4814" xr:uid="{01F7DA73-77B8-4CB4-88D1-B424D69FA2A5}"/>
    <cellStyle name="60% - Accent6 4 4" xfId="3623" xr:uid="{95311026-46D6-47E2-95AA-07126963C5AF}"/>
    <cellStyle name="60% - Accent6 4_data" xfId="5391" xr:uid="{1E08FF44-3819-4F53-8D71-29E3D7BF7F4F}"/>
    <cellStyle name="Accent1 2" xfId="2290" xr:uid="{ABA0A7AF-94C4-4C23-9C58-57E5BDCBB803}"/>
    <cellStyle name="Accent1 3" xfId="2291" xr:uid="{F49FFFB2-9627-4B79-9A7A-BB7F71013F5A}"/>
    <cellStyle name="Accent2 2" xfId="2292" xr:uid="{64ED30E5-BB67-425B-9FF2-50F2A6234D96}"/>
    <cellStyle name="Accent2 3" xfId="2293" xr:uid="{11DD36C0-5A90-4063-A292-A938B5B88274}"/>
    <cellStyle name="Accent3 2" xfId="2294" xr:uid="{A2578133-6B68-4459-ADF3-262074B8D803}"/>
    <cellStyle name="Accent3 3" xfId="2295" xr:uid="{9EF0A032-F63A-486B-99F8-E165B5576F26}"/>
    <cellStyle name="Accent4 2" xfId="2296" xr:uid="{918918C5-71A3-457B-AA88-768DFF11BC47}"/>
    <cellStyle name="Accent4 3" xfId="2297" xr:uid="{16BBF4C3-EEBB-4CEC-96AF-81B4635135F9}"/>
    <cellStyle name="Accent5 2" xfId="2298" xr:uid="{4A82AAB3-4FB0-4CCA-885F-332080AD2B6C}"/>
    <cellStyle name="Accent5 3" xfId="2299" xr:uid="{C3947A2A-4A17-4E08-A0FE-ADAE677F7337}"/>
    <cellStyle name="Accent6 2" xfId="2300" xr:uid="{707DCECE-DD39-46B6-BBE6-5325F1DD1E15}"/>
    <cellStyle name="Accent6 3" xfId="2301" xr:uid="{4CBBD110-0CF5-4DAA-8CDB-CEEB439075BA}"/>
    <cellStyle name="Accounting" xfId="2302" xr:uid="{21052B51-DB4D-419F-B75A-0830EC2870C7}"/>
    <cellStyle name="Accounting1" xfId="2303" xr:uid="{282D2E9A-501A-46E6-A548-3FBB9F2ABA2D}"/>
    <cellStyle name="Accounting13" xfId="2304" xr:uid="{1B1893A7-F5FC-48C9-AAE9-27E3FE36707D}"/>
    <cellStyle name="Accounting2" xfId="2305" xr:uid="{0807FFA6-7C93-4A07-BBD1-B78B18F550BB}"/>
    <cellStyle name="Accounting3" xfId="2306" xr:uid="{6E8932DC-E8AD-4AEC-94E8-05DF08F655AA}"/>
    <cellStyle name="Acct" xfId="2307" xr:uid="{1B84AC0F-669C-42E6-92F7-D3C5E66E38A8}"/>
    <cellStyle name="Actual Date" xfId="2308" xr:uid="{70B1A0CD-7188-437B-AB43-CA079495FA51}"/>
    <cellStyle name="Alt Row Shade" xfId="2704" xr:uid="{E20A284C-111A-42C4-9116-2E1BCF8C55A8}"/>
    <cellStyle name="Alt Row Shade 2" xfId="2741" xr:uid="{BED1249A-8E0F-40EE-95C7-FB96B7FA18C0}"/>
    <cellStyle name="Alt Row Shade 2 2" xfId="2742" xr:uid="{36CF8DA9-F78D-4EC9-A2AF-090A2121D913}"/>
    <cellStyle name="Alt Row Shade 3" xfId="2743" xr:uid="{795374C9-3DBC-4462-BD1D-AC22F14653D3}"/>
    <cellStyle name="Alt Row Shade 3 2" xfId="2744" xr:uid="{EF68550C-8157-4C42-B0F3-A14E59B2E9E3}"/>
    <cellStyle name="Alt Row Shade 4" xfId="2740" xr:uid="{1D74A5CE-1AE5-4716-8641-D34CE9127636}"/>
    <cellStyle name="angie" xfId="2309" xr:uid="{935E4DB0-1862-4E79-97D4-2EE8DC4A67E2}"/>
    <cellStyle name="AQ1" xfId="1214" xr:uid="{0AA9EDF0-88F4-4DCA-94CF-9F0C2DE01250}"/>
    <cellStyle name="AQ2" xfId="1215" xr:uid="{4439591E-A4AC-4630-BF27-4A376B6DAFF9}"/>
    <cellStyle name="AQ3" xfId="1216" xr:uid="{256C6DEF-2A7A-40F2-A5B0-89C5B9303128}"/>
    <cellStyle name="AQ4" xfId="1217" xr:uid="{DD499326-3529-4764-8EE2-9702478806A8}"/>
    <cellStyle name="AQ5" xfId="1218" xr:uid="{79314735-88B6-4CB9-8E34-F10EC5B82F66}"/>
    <cellStyle name="Assumption" xfId="1219" xr:uid="{8016470A-6D1C-4618-AA38-4B8664E0275E}"/>
    <cellStyle name="Assumption 2" xfId="5682" xr:uid="{420602F2-648E-484E-A69A-E98EB2C8B3E3}"/>
    <cellStyle name="Assumption 3" xfId="2310" xr:uid="{2CB9A428-925D-41C5-883B-50259408052E}"/>
    <cellStyle name="Assumption_data" xfId="6222" xr:uid="{2FF6CE8A-D0BF-459E-AE83-033A8E88AE88}"/>
    <cellStyle name="Bad 2" xfId="2311" xr:uid="{3A7FACA6-B069-4DC0-9215-E3701EC9798A}"/>
    <cellStyle name="Bad 3" xfId="2312" xr:uid="{EAF30C74-94F1-45C9-BE54-6CCD1B5C99F4}"/>
    <cellStyle name="Button (A)" xfId="1220" xr:uid="{200E09EB-ED09-4AD8-8428-00A959544541}"/>
    <cellStyle name="Button (B)" xfId="1221" xr:uid="{A49E9308-B494-4E9B-9198-6426CC1468C0}"/>
    <cellStyle name="Calculation 2" xfId="2313" xr:uid="{1759A8B3-35B7-45A8-BB3E-6326904312C4}"/>
    <cellStyle name="Calculation 2 2" xfId="2932" xr:uid="{4417B588-1120-4D29-8E7B-00DCE8E336AE}"/>
    <cellStyle name="Calculation 2_data" xfId="3011" xr:uid="{D10CF2FD-2A28-423E-A1AE-E906F606B1C9}"/>
    <cellStyle name="Calculation 3" xfId="2314" xr:uid="{630BF8BA-443E-4B8A-8171-A93D86CA482B}"/>
    <cellStyle name="Calculation 3 2" xfId="2933" xr:uid="{59AF556D-C702-425D-8CDF-436F20EA17A0}"/>
    <cellStyle name="CapAdv_Box" xfId="2315" xr:uid="{05FE6F11-7FD0-49D0-9624-2A069C831EDF}"/>
    <cellStyle name="Check Cell 2" xfId="2316" xr:uid="{D7079062-ED07-4ED0-BBCC-A55DB7135B36}"/>
    <cellStyle name="Check Cell 3" xfId="2317" xr:uid="{724836D1-23FE-47DA-AC4A-61FCDD773169}"/>
    <cellStyle name="Classic1" xfId="2318" xr:uid="{785CAE2E-8508-4B1F-ADD8-0631E4E685E8}"/>
    <cellStyle name="Classic13" xfId="2319" xr:uid="{71440420-585F-4990-BB30-D97B7AB99250}"/>
    <cellStyle name="Classic2" xfId="2320" xr:uid="{9901A467-6290-4932-BEEF-AAD096C328AC}"/>
    <cellStyle name="Classic3" xfId="2321" xr:uid="{A7B1B803-6554-4356-A345-3399BD01D578}"/>
    <cellStyle name="CM1" xfId="1222" xr:uid="{C16E025F-F704-4F88-BE0F-3EBABA1AF205}"/>
    <cellStyle name="CM1 2" xfId="2934" xr:uid="{0C5B39B9-E45B-482B-A624-489104FEDE4C}"/>
    <cellStyle name="CM1 3" xfId="2905" xr:uid="{FE0E10B6-666A-4CD5-9491-94DE6CE5DFF3}"/>
    <cellStyle name="CM1 4" xfId="2322" xr:uid="{F72B42E9-51ED-4292-8EFC-E09B14E1BCB6}"/>
    <cellStyle name="CM1_data" xfId="6221" xr:uid="{3C3B9FE4-8729-45CE-8400-3EEE3F68FCEE}"/>
    <cellStyle name="CM2" xfId="1223" xr:uid="{251A0126-3D89-43C0-8C88-1923E03ABDB8}"/>
    <cellStyle name="CM2 2" xfId="2935" xr:uid="{16D63B99-1FF7-4568-943B-6EABEA5B1695}"/>
    <cellStyle name="CM2 3" xfId="2906" xr:uid="{8122825D-46DD-4596-80F1-55BC910E0A9B}"/>
    <cellStyle name="CM2 4" xfId="2323" xr:uid="{FC16F6D7-46B5-4A76-8EA4-72FE1917D22D}"/>
    <cellStyle name="CM2_data" xfId="6220" xr:uid="{0DAD904B-E556-44DE-8D23-1672A4772DBA}"/>
    <cellStyle name="CM3" xfId="1224" xr:uid="{C7917AB7-94F5-4B98-BDF5-96671FC205C5}"/>
    <cellStyle name="CM3 2" xfId="2936" xr:uid="{F6241F19-CF5E-4D6C-AB8C-0106EBCF20D2}"/>
    <cellStyle name="CM3 3" xfId="2907" xr:uid="{31559DD0-7EF3-4F5E-9E02-CB6DA57B0236}"/>
    <cellStyle name="CM3 4" xfId="2324" xr:uid="{C3112694-7FDA-401D-955A-2252C4BD2D09}"/>
    <cellStyle name="CM3_data" xfId="6219" xr:uid="{853F046D-6E13-42EB-8EA6-F70D78E22F6E}"/>
    <cellStyle name="CM4" xfId="1225" xr:uid="{3CB16B00-67C1-4EB7-9174-6267871FF368}"/>
    <cellStyle name="CM4 2" xfId="2937" xr:uid="{03EB5E7C-51D1-4436-B6CD-8D7C6C52C826}"/>
    <cellStyle name="CM4 3" xfId="2908" xr:uid="{7B88330A-E797-4A53-B2DE-E933F0ADAB6E}"/>
    <cellStyle name="CM4 4" xfId="2325" xr:uid="{69655B54-60F7-4AFA-92FC-89C1F33456CE}"/>
    <cellStyle name="CM4_data" xfId="6218" xr:uid="{5FF5EAD8-73E5-4033-8BCD-EB29F384698B}"/>
    <cellStyle name="CM5" xfId="1226" xr:uid="{F5C8FA35-78C4-449D-9E62-8D0CF0AFC395}"/>
    <cellStyle name="CM5 2" xfId="2938" xr:uid="{7DA8C049-14CC-49FD-BCB7-B11E10AD7CC2}"/>
    <cellStyle name="CM5 3" xfId="2909" xr:uid="{A0356F2E-83C4-410E-9E30-D88964894A38}"/>
    <cellStyle name="CM5 4" xfId="2326" xr:uid="{F4466154-6221-4A05-ABF2-E4ACA7AFED6B}"/>
    <cellStyle name="CM5_data" xfId="6217" xr:uid="{684D7995-15DC-4BD7-B253-8922AD9CE1ED}"/>
    <cellStyle name="Column" xfId="2327" xr:uid="{BBD78ED7-1F0D-412F-92F6-718275AE7281}"/>
    <cellStyle name="Comma" xfId="1227" builtinId="3"/>
    <cellStyle name="Comma [0] 2" xfId="1228" xr:uid="{32FA1C11-9067-44F1-9633-99F12BACD6C5}"/>
    <cellStyle name="Comma [0] 2 2" xfId="3625" xr:uid="{1D899106-5CF8-413D-8269-D5029C2F66D8}"/>
    <cellStyle name="Comma [0] 2 3" xfId="4232" xr:uid="{C2C57BA9-D1CF-4711-96F7-ABCE263C54D8}"/>
    <cellStyle name="Comma [0] 2 4" xfId="2705" xr:uid="{E16F16F1-667D-4AFC-AA3C-3FA2577C1144}"/>
    <cellStyle name="Comma [0] 2_data" xfId="6216" xr:uid="{E5396110-5B69-42CA-A723-891DFCCFEB3D}"/>
    <cellStyle name="Comma [0] 3" xfId="1229" xr:uid="{6011A93F-E0CF-4824-B0C5-A7A128BE1E7D}"/>
    <cellStyle name="Comma 10" xfId="1230" xr:uid="{C07BDC7F-C61F-4D9C-92E9-4A8BB73A6073}"/>
    <cellStyle name="Comma 10 2" xfId="1231" xr:uid="{2BDCDC0D-1483-448C-AAB1-FC0FDCBACD6B}"/>
    <cellStyle name="Comma 10 2 2" xfId="1232" xr:uid="{E576666C-3A94-458B-AAB5-3E0237AD286D}"/>
    <cellStyle name="Comma 10 2 2 2" xfId="4816" xr:uid="{E84BB834-9984-44BE-BDAF-C5C16B4C48C6}"/>
    <cellStyle name="Comma 10 2 3" xfId="3627" xr:uid="{4DDF5174-5808-4B4E-B5B7-D01A43FF7DEA}"/>
    <cellStyle name="Comma 10 2_data" xfId="5389" xr:uid="{D7740196-B3B7-4675-BBEF-ED5B09BD2589}"/>
    <cellStyle name="Comma 10 3" xfId="1233" xr:uid="{387331F8-3DAB-4D2C-9958-81E64462BC2C}"/>
    <cellStyle name="Comma 10 3 2" xfId="1234" xr:uid="{0FE5164A-06A7-4E7D-89B1-E606882B9C0A}"/>
    <cellStyle name="Comma 10 3 2 2" xfId="4817" xr:uid="{EA7B8E03-3D03-4C7C-9AA2-43B4B7362D07}"/>
    <cellStyle name="Comma 10 3 3" xfId="3628" xr:uid="{EE2C103C-2112-4D17-A4BC-C14E65EEEE49}"/>
    <cellStyle name="Comma 10 3_data" xfId="5388" xr:uid="{DFACFF6A-88C3-4E31-9CD6-21715E5C8B47}"/>
    <cellStyle name="Comma 10 4" xfId="3626" xr:uid="{9F00311E-577D-4974-B105-BFCC2E8A7AD1}"/>
    <cellStyle name="Comma 10 5" xfId="4147" xr:uid="{C1BAB1E6-FA40-48AF-84AE-E07260A32283}"/>
    <cellStyle name="Comma 10 6" xfId="2328" xr:uid="{AC23B8CF-CC0D-4816-84DA-C47B235C8F01}"/>
    <cellStyle name="Comma 10_data" xfId="6215" xr:uid="{0996967A-EDCE-4E6F-8EFF-D79E7BC3242D}"/>
    <cellStyle name="Comma 100" xfId="4109" xr:uid="{E46AE969-3774-4F7D-8EBC-09A37A2EF34C}"/>
    <cellStyle name="Comma 101" xfId="5093" xr:uid="{FE38C86F-4BF0-41CA-B614-447B4FBF0F79}"/>
    <cellStyle name="Comma 102" xfId="5082" xr:uid="{B66F6669-BD57-4F9E-95F8-EDFB288F3DE6}"/>
    <cellStyle name="Comma 103" xfId="5088" xr:uid="{CC68F39A-4390-4C5E-9163-6FE63751D972}"/>
    <cellStyle name="Comma 104" xfId="5084" xr:uid="{6223357A-FD64-4BA5-A352-A5D8D766617D}"/>
    <cellStyle name="Comma 105" xfId="5089" xr:uid="{2BB36A50-81A4-4C27-B904-F3A520E380C8}"/>
    <cellStyle name="Comma 106" xfId="5085" xr:uid="{F6C738F3-CA67-4729-8335-EDA54A722964}"/>
    <cellStyle name="Comma 107" xfId="5090" xr:uid="{7DF5016E-C068-4A55-9F24-FBD66D162FF1}"/>
    <cellStyle name="Comma 108" xfId="1235" xr:uid="{8E411DDF-2509-4E5A-9A6E-788EB7224178}"/>
    <cellStyle name="Comma 109" xfId="1236" xr:uid="{D9085929-1AB8-4287-8C1C-8B29072A3E14}"/>
    <cellStyle name="Comma 11" xfId="1237" xr:uid="{BD2A3ED0-FD77-4BDE-B708-5A26A08E2A94}"/>
    <cellStyle name="Comma 11 2" xfId="3629" xr:uid="{DC283A02-E5A1-40AA-B200-3803F7823A87}"/>
    <cellStyle name="Comma 11 3" xfId="4148" xr:uid="{720E37CF-31EE-42A6-879A-424791290065}"/>
    <cellStyle name="Comma 11 4" xfId="2329" xr:uid="{00363A5E-C42E-447E-BA31-4518EC8A1638}"/>
    <cellStyle name="Comma 11_data" xfId="6214" xr:uid="{DD97BC0E-5FBD-44A4-A208-DFFEEFA0776F}"/>
    <cellStyle name="Comma 110" xfId="1238" xr:uid="{90A254B9-616B-456C-978C-58CC730238E2}"/>
    <cellStyle name="Comma 111" xfId="1239" xr:uid="{F039C100-F9AA-4C02-A5A4-220E9E37E32A}"/>
    <cellStyle name="Comma 112" xfId="1240" xr:uid="{DCFA062F-1A69-483E-B963-9B1DAAFF4EB1}"/>
    <cellStyle name="Comma 113" xfId="1241" xr:uid="{A7091425-A8A4-4FAE-B70E-BB454D2E32F7}"/>
    <cellStyle name="Comma 114" xfId="5080" xr:uid="{CB4ABA37-BBC9-426F-9118-FAE9E8BCC7BE}"/>
    <cellStyle name="Comma 115" xfId="5087" xr:uid="{58564068-CEAE-4F39-8749-9279BCCB2D26}"/>
    <cellStyle name="Comma 116" xfId="5079" xr:uid="{F97A4BC5-00A5-426D-81EF-5C61FFBAE86C}"/>
    <cellStyle name="Comma 117" xfId="5091" xr:uid="{41513AA1-BCE5-4427-AB43-849B141D814A}"/>
    <cellStyle name="Comma 118" xfId="5078" xr:uid="{8A268136-35ED-42A9-8AB8-0044DBAA8115}"/>
    <cellStyle name="Comma 119" xfId="5092" xr:uid="{D59FD6AC-899D-46B7-9FF5-67DE3579CA79}"/>
    <cellStyle name="Comma 12" xfId="1242" xr:uid="{8B5398EA-F353-4A35-AD47-C6424B9C02C6}"/>
    <cellStyle name="Comma 12 2" xfId="3630" xr:uid="{60516CBE-00A9-4D8E-B415-1517C6C529CF}"/>
    <cellStyle name="Comma 12 3" xfId="4149" xr:uid="{B80955F7-E491-497E-81F1-F6EF8C853677}"/>
    <cellStyle name="Comma 12 4" xfId="2330" xr:uid="{70AF6B38-1AF5-4238-BAC2-27F34E8F3B62}"/>
    <cellStyle name="Comma 12_data" xfId="6213" xr:uid="{94EB05EB-DA85-415C-892F-28965A79265D}"/>
    <cellStyle name="Comma 120" xfId="5146" xr:uid="{0CC41ECF-52DE-4304-B978-70864A1F2514}"/>
    <cellStyle name="Comma 121" xfId="5086" xr:uid="{A6360198-A96C-4743-A365-2CAFCD7DB1B9}"/>
    <cellStyle name="Comma 122" xfId="5073" xr:uid="{DE21B93F-7186-4DE3-A81A-AE3BC8EE460D}"/>
    <cellStyle name="Comma 123" xfId="5081" xr:uid="{69F45146-757B-47F4-AB18-76DABD238D1D}"/>
    <cellStyle name="Comma 124" xfId="5144" xr:uid="{91D61AB4-345E-433E-B933-E90BF9DB1329}"/>
    <cellStyle name="Comma 125" xfId="5083" xr:uid="{F42C4300-8A4D-493B-9C9D-EA66052E5E2D}"/>
    <cellStyle name="Comma 126" xfId="5063" xr:uid="{9B8FC51D-FDB8-4892-A2FC-80A73F913DFF}"/>
    <cellStyle name="Comma 127" xfId="5151" xr:uid="{FBC322AE-9BE1-47E1-9B52-1091394B3C84}"/>
    <cellStyle name="Comma 128" xfId="5153" xr:uid="{06D1E2C5-78A2-43FB-8EC4-798BC7E465B4}"/>
    <cellStyle name="Comma 129" xfId="5181" xr:uid="{A4252F9E-52DB-4221-AE65-0687CEA05F6C}"/>
    <cellStyle name="Comma 13" xfId="1243" xr:uid="{D22BA3F0-AB67-4B57-876B-C6F851B0D6CD}"/>
    <cellStyle name="Comma 13 2" xfId="3631" xr:uid="{BAE30A3C-B596-4FC5-96F5-EA0C92996F9C}"/>
    <cellStyle name="Comma 13 3" xfId="4150" xr:uid="{56481D8E-DBEE-411D-8E26-5C9C23CB4928}"/>
    <cellStyle name="Comma 13 4" xfId="2331" xr:uid="{38F263B4-9836-4943-B42D-47FD694372C6}"/>
    <cellStyle name="Comma 13_data" xfId="6212" xr:uid="{C744739E-0352-4E12-98F4-7C3372F2F666}"/>
    <cellStyle name="Comma 130" xfId="5159" xr:uid="{CEE5A6D6-6F5D-4DBC-8A09-88D6498519F3}"/>
    <cellStyle name="Comma 131" xfId="1244" xr:uid="{6AD320C6-B343-4580-8446-AF40F21D2EC2}"/>
    <cellStyle name="Comma 132" xfId="5154" xr:uid="{8A072645-15FB-4165-A4D3-D6685EBDD9A7}"/>
    <cellStyle name="Comma 133" xfId="5155" xr:uid="{5FBEA885-6CE1-4B2D-89E7-D9FB7AF0EB24}"/>
    <cellStyle name="Comma 134" xfId="5687" xr:uid="{2D599D2C-32C8-4634-916A-3E40B62D6BFB}"/>
    <cellStyle name="Comma 135" xfId="5523" xr:uid="{CFE66069-DD92-4C45-99AC-E804891EB090}"/>
    <cellStyle name="Comma 136" xfId="5626" xr:uid="{6AA50949-CD93-4B5F-9DB2-00F4E35E2A75}"/>
    <cellStyle name="Comma 137" xfId="5522" xr:uid="{E787B5DC-4FBA-4980-AC8D-ADAF4D70F1BC}"/>
    <cellStyle name="Comma 138" xfId="5629" xr:uid="{4B34DF68-3FC0-4093-8BD6-E424EF329F24}"/>
    <cellStyle name="Comma 139" xfId="2995" xr:uid="{DD5CB369-35BB-4F1A-827A-5187D6B62173}"/>
    <cellStyle name="Comma 14" xfId="1245" xr:uid="{FAAF3FEA-8EA9-42A4-9643-4C2D43D8EAB1}"/>
    <cellStyle name="Comma 14 2" xfId="3632" xr:uid="{FD411D73-FAA3-47A4-879D-EEA1E2814139}"/>
    <cellStyle name="Comma 14 2 2" xfId="4818" xr:uid="{A49AB3CA-8ACD-404D-B1AD-F211D1081E3B}"/>
    <cellStyle name="Comma 14 3" xfId="4151" xr:uid="{AE701869-885F-46A2-B5A3-3D6D87F33C0B}"/>
    <cellStyle name="Comma 14 4" xfId="2332" xr:uid="{F92A99E2-FD7D-4F3D-8E6F-8FF856D1924E}"/>
    <cellStyle name="Comma 14_data" xfId="6210" xr:uid="{C2356BB0-379E-419C-98DC-06986E820525}"/>
    <cellStyle name="Comma 15" xfId="1246" xr:uid="{790A96FB-7A90-4BDB-B2D2-2927174ED7E0}"/>
    <cellStyle name="Comma 15 2" xfId="3633" xr:uid="{67B25AF4-8C19-4D8E-9967-A8AAF6790CAD}"/>
    <cellStyle name="Comma 15 3" xfId="4152" xr:uid="{42FBBDEC-2E63-4EC9-81C1-3E9EA13FC26B}"/>
    <cellStyle name="Comma 15 4" xfId="2333" xr:uid="{9C2CAD4C-79FC-4914-AA4C-BC2E6DBC2074}"/>
    <cellStyle name="Comma 15_data" xfId="6209" xr:uid="{50DA89F6-9B8C-48AD-AE4E-626C6AB66CB2}"/>
    <cellStyle name="Comma 16" xfId="1247" xr:uid="{DEA5DDB9-8CD1-480C-9758-FAC238130943}"/>
    <cellStyle name="Comma 16 2" xfId="1248" xr:uid="{CEDDAAA6-EAC8-4BD0-8CE9-01A2E8223653}"/>
    <cellStyle name="Comma 16 2 2" xfId="2232" xr:uid="{3D87BEC7-2075-4EB7-90DC-F1C810B94975}"/>
    <cellStyle name="Comma 16 2 3" xfId="5698" xr:uid="{9FFF211A-EB26-45F2-B08F-7F9BC5427009}"/>
    <cellStyle name="Comma 16 2_data" xfId="6204" xr:uid="{00DDB76B-13CE-4D6D-A577-C950F60A058D}"/>
    <cellStyle name="Comma 16 3" xfId="1249" xr:uid="{FA168134-746F-44B3-9743-611567D2358D}"/>
    <cellStyle name="Comma 16 3 2" xfId="5699" xr:uid="{F9A0BED3-CC23-49F1-8D30-7D6907771A2A}"/>
    <cellStyle name="Comma 16 3 3" xfId="5176" xr:uid="{06827ED4-2834-4FC6-9A69-52B740F526B3}"/>
    <cellStyle name="Comma 16 3_data" xfId="6203" xr:uid="{A2863339-E9FE-453F-AA5E-F6E7120FB014}"/>
    <cellStyle name="Comma 16 4" xfId="5697" xr:uid="{12D5AFD7-1B1F-4262-AC13-6CA0F674D514}"/>
    <cellStyle name="Comma 16 5" xfId="2334" xr:uid="{000C798F-4D62-4838-B81C-786AF8513714}"/>
    <cellStyle name="Comma 16_data" xfId="6314" xr:uid="{E4099515-DB5A-4C63-A2A5-48A537C5A709}"/>
    <cellStyle name="Comma 17" xfId="1250" xr:uid="{3490058B-2C0F-44EA-90C3-D7F787E35B30}"/>
    <cellStyle name="Comma 17 2" xfId="1251" xr:uid="{F1520BAF-DE2E-4821-80F8-1AEE252E9FFB}"/>
    <cellStyle name="Comma 17 2 2" xfId="5701" xr:uid="{F5C870DC-0D0F-48C2-ACE2-18AA31094BE5}"/>
    <cellStyle name="Comma 17 2 3" xfId="3989" xr:uid="{33826045-7688-41B5-92F7-BFA66A688A15}"/>
    <cellStyle name="Comma 17 2_data" xfId="6201" xr:uid="{01E9F3C9-49E8-4B42-8002-07C788A428FB}"/>
    <cellStyle name="Comma 17 3" xfId="4153" xr:uid="{DA903D04-08CE-4733-9089-07756E45CCC4}"/>
    <cellStyle name="Comma 17 4" xfId="5700" xr:uid="{EE5995D9-208E-4689-ABAF-55D60B987199}"/>
    <cellStyle name="Comma 17 5" xfId="2335" xr:uid="{B9CC7C78-B2FE-46F4-AC87-22F632843386}"/>
    <cellStyle name="Comma 17_data" xfId="6202" xr:uid="{1E184843-63EF-46AB-8C3C-E4B14E16E35D}"/>
    <cellStyle name="Comma 18" xfId="1252" xr:uid="{9393BCBC-1E8D-4851-9912-3647A1EF865B}"/>
    <cellStyle name="Comma 18 2" xfId="1253" xr:uid="{AC6EEBDC-9556-475B-B47C-A9E5E52BC22E}"/>
    <cellStyle name="Comma 18 2 2" xfId="5703" xr:uid="{5A571E95-B54D-4AD5-92D7-4F682F3D3F57}"/>
    <cellStyle name="Comma 18 2 3" xfId="3993" xr:uid="{2DE33251-7729-46AC-A84A-72304CB5B45B}"/>
    <cellStyle name="Comma 18 2_data" xfId="6199" xr:uid="{57C1C7C1-2161-4579-9871-B95883B6C185}"/>
    <cellStyle name="Comma 18 3" xfId="4107" xr:uid="{8887E92C-E900-4E82-B798-6D0FE9FA0DB6}"/>
    <cellStyle name="Comma 18 4" xfId="4154" xr:uid="{93F7A08D-7BCF-4312-9F48-F4DC7E91AEE5}"/>
    <cellStyle name="Comma 18 5" xfId="5702" xr:uid="{A383B96E-CDC9-4932-906E-FDC66AB86E3F}"/>
    <cellStyle name="Comma 18 6" xfId="2336" xr:uid="{BD8266E7-23F8-4ADC-93A9-7384BF1B02BB}"/>
    <cellStyle name="Comma 18_data" xfId="6200" xr:uid="{48739172-C090-4FF2-81B8-E98F670D23B5}"/>
    <cellStyle name="Comma 19" xfId="1254" xr:uid="{FB6919CE-1528-47E5-87DF-441B8EA09D13}"/>
    <cellStyle name="Comma 19 2" xfId="1255" xr:uid="{EB1E207F-472B-4177-B2D4-4BEBBCA4B01B}"/>
    <cellStyle name="Comma 19 2 2" xfId="5705" xr:uid="{A6454261-23D2-4710-870F-CE5E0139B083}"/>
    <cellStyle name="Comma 19 2 3" xfId="4021" xr:uid="{8C44687D-5657-42E2-874A-546E6EF27045}"/>
    <cellStyle name="Comma 19 2_data" xfId="6197" xr:uid="{41796793-F28F-4E96-97AF-A9C98B3FEB3A}"/>
    <cellStyle name="Comma 19 3" xfId="4110" xr:uid="{24CF18CD-F80A-4BF4-83CF-1B0A075D4379}"/>
    <cellStyle name="Comma 19 4" xfId="4155" xr:uid="{A5F1734B-D59A-4414-86C1-DDCC0A49910A}"/>
    <cellStyle name="Comma 19 5" xfId="5140" xr:uid="{E4AEA62B-995D-4187-8C4F-60E60EE73827}"/>
    <cellStyle name="Comma 19 6" xfId="5704" xr:uid="{AD919391-AE7D-4335-8E02-CD9A2A03E5F4}"/>
    <cellStyle name="Comma 19 7" xfId="2337" xr:uid="{C6D7CFDD-ECA3-4ED9-B42E-1C24A3555CEF}"/>
    <cellStyle name="Comma 19_data" xfId="6198" xr:uid="{C0563991-805E-4424-8FE7-2B76743BD194}"/>
    <cellStyle name="Comma 2" xfId="1256" xr:uid="{12FE6A8C-F106-4159-8F19-8634A10A3344}"/>
    <cellStyle name="Comma 2 2" xfId="1257" xr:uid="{9D110EF8-CE48-4BD8-9F46-AB6B9A3CEFBB}"/>
    <cellStyle name="Comma 2 2 2" xfId="1258" xr:uid="{A9BC6F97-8607-4F96-A578-2D93BDA87D86}"/>
    <cellStyle name="Comma 2 2 2 2" xfId="1259" xr:uid="{A13DBD8D-39D1-43C8-9265-AEBEDC7491FA}"/>
    <cellStyle name="Comma 2 2 2 2 2" xfId="1260" xr:uid="{E63EC9D2-E53B-44FB-98DD-88BD64C7F6C2}"/>
    <cellStyle name="Comma 2 2 2 2 2 2" xfId="1261" xr:uid="{06234EEC-A899-4920-9564-71A5690715C0}"/>
    <cellStyle name="Comma 2 2 2 2 2 2 2" xfId="4820" xr:uid="{6C628490-4345-44A8-89CB-621B5895718C}"/>
    <cellStyle name="Comma 2 2 2 2 2 3" xfId="3638" xr:uid="{24F26D20-F580-4851-94F8-D2918089EA33}"/>
    <cellStyle name="Comma 2 2 2 2 2_data" xfId="5386" xr:uid="{AE2656EF-D94E-4F19-B446-7C2B0B07EBA5}"/>
    <cellStyle name="Comma 2 2 2 2 3" xfId="1262" xr:uid="{AEB1FE4B-CA46-4106-89B0-38C8F2B48CB7}"/>
    <cellStyle name="Comma 2 2 2 2 3 2" xfId="4819" xr:uid="{A098E6E6-22C7-4A23-A8D5-4E6E4B0039DC}"/>
    <cellStyle name="Comma 2 2 2 2 4" xfId="3637" xr:uid="{7257E74C-0D57-473F-BA93-AD892C650A1D}"/>
    <cellStyle name="Comma 2 2 2 2_data" xfId="5387" xr:uid="{A3404870-3EB8-4641-A541-8802478D29C1}"/>
    <cellStyle name="Comma 2 2 2 3" xfId="1263" xr:uid="{00DCB2DA-16FB-4D95-A47C-721E714337B3}"/>
    <cellStyle name="Comma 2 2 2 3 2" xfId="1264" xr:uid="{5F98B3C2-4D94-4AB1-BC05-659A639BE5BE}"/>
    <cellStyle name="Comma 2 2 2 3 2 2" xfId="1265" xr:uid="{A6C3B41D-2703-459B-B3CA-164D91EDFA7A}"/>
    <cellStyle name="Comma 2 2 2 3 2 2 2" xfId="4822" xr:uid="{85EE5F0C-6072-4899-8A57-FBF13F6F3DBA}"/>
    <cellStyle name="Comma 2 2 2 3 2 3" xfId="3640" xr:uid="{57E0BA79-7A31-4C23-911C-552559065334}"/>
    <cellStyle name="Comma 2 2 2 3 2_data" xfId="5384" xr:uid="{B526F2F4-7473-4183-BFE7-10C4937B450D}"/>
    <cellStyle name="Comma 2 2 2 3 3" xfId="1266" xr:uid="{6098017E-DBDE-4D78-9705-A09126E57B42}"/>
    <cellStyle name="Comma 2 2 2 3 3 2" xfId="4821" xr:uid="{26509656-D31A-41EC-9DD2-BC9E254CAEA8}"/>
    <cellStyle name="Comma 2 2 2 3 4" xfId="3639" xr:uid="{C069F728-65FD-4BD6-8F0A-CB590721BA96}"/>
    <cellStyle name="Comma 2 2 2 3_data" xfId="5385" xr:uid="{B008318C-3D8E-4AF2-B25D-BE90A477C5B3}"/>
    <cellStyle name="Comma 2 2 2 4" xfId="1267" xr:uid="{49C8415D-CDA4-4B77-9ED0-3D1A1113B7CE}"/>
    <cellStyle name="Comma 2 2 2 5" xfId="1268" xr:uid="{015C5C5D-6BF7-4701-B56A-39AA5D64A98F}"/>
    <cellStyle name="Comma 2 2 2 5 2" xfId="1269" xr:uid="{A3164F6D-6A79-40AE-9F2B-886979C46888}"/>
    <cellStyle name="Comma 2 2 2 5 2 2" xfId="4823" xr:uid="{DC7A1BE7-E581-4F91-A5CC-D5C9844261C5}"/>
    <cellStyle name="Comma 2 2 2 5 3" xfId="3641" xr:uid="{1A3B599F-0C93-4B4F-AEB2-0471847F4039}"/>
    <cellStyle name="Comma 2 2 2 5_data" xfId="5383" xr:uid="{C75880EA-9B0B-45B1-92F2-3B2EFC4C7CD3}"/>
    <cellStyle name="Comma 2 2 2 6" xfId="1270" xr:uid="{5D63D223-764E-4F36-938D-1EEE6F3F7F01}"/>
    <cellStyle name="Comma 2 2 2 6 2" xfId="2233" xr:uid="{438701D4-C5F0-4F6D-B24B-E2D65C8286A8}"/>
    <cellStyle name="Comma 2 2 2 6 3" xfId="5712" xr:uid="{6FDC1616-E8BB-4B79-95D4-4C092552B354}"/>
    <cellStyle name="Comma 2 2 2 6_data" xfId="6193" xr:uid="{E8BCF5A4-39C3-4321-BAAA-6D3DEF980965}"/>
    <cellStyle name="Comma 2 2 2 7" xfId="1271" xr:uid="{8C26E8C3-C727-4F7D-B9E5-2999F76BAA39}"/>
    <cellStyle name="Comma 2 2 2 7 2" xfId="3636" xr:uid="{130782D1-9259-4C79-88AC-BBF19F979212}"/>
    <cellStyle name="Comma 2 2 2_data" xfId="6194" xr:uid="{70AB41B5-A952-4BB9-9909-9BF5379F011D}"/>
    <cellStyle name="Comma 2 2 3" xfId="1272" xr:uid="{EF5B4C61-FD84-470E-8DB1-1F7F8BA98024}"/>
    <cellStyle name="Comma 2 2 3 2" xfId="5714" xr:uid="{BC4C4847-6001-43D4-AE39-046321057716}"/>
    <cellStyle name="Comma 2 2 3 3" xfId="3985" xr:uid="{AAE84AC9-1458-4D88-8451-EE9D713765BB}"/>
    <cellStyle name="Comma 2 2 3_data" xfId="6192" xr:uid="{1F69144A-2BF1-4485-8213-64BE06EFBEE7}"/>
    <cellStyle name="Comma 2 2 4" xfId="2229" xr:uid="{FCCD22E5-B0D3-4F78-8BF2-AC98FFCA3690}"/>
    <cellStyle name="Comma 2 2 4 2" xfId="6312" xr:uid="{201E1C9B-2663-4FD8-AE88-BDD7B8176F3E}"/>
    <cellStyle name="Comma 2 2 4 3" xfId="3635" xr:uid="{DDC2FC4F-1D28-4390-B63C-C1C95AE6185E}"/>
    <cellStyle name="Comma 2 2 4_data" xfId="6191" xr:uid="{7A7DD4E7-9C07-4FE7-AA27-DA932D310BE6}"/>
    <cellStyle name="Comma 2 2_data" xfId="6195" xr:uid="{2B273604-362B-4EA0-99A9-90A56BCE0B47}"/>
    <cellStyle name="Comma 2 3" xfId="1273" xr:uid="{D5836296-92E4-42F5-B9D8-231DF1A13DD2}"/>
    <cellStyle name="Comma 2 3 2" xfId="1274" xr:uid="{C9FF770C-C038-4162-8A37-893DF1027F6C}"/>
    <cellStyle name="Comma 2 3 2 2" xfId="1275" xr:uid="{868AD0AE-0518-4545-83EF-1BF90B6DA905}"/>
    <cellStyle name="Comma 2 3 2 3" xfId="1276" xr:uid="{7CCD1EA1-CEC7-4642-AACF-F8BD79A0E71E}"/>
    <cellStyle name="Comma 2 3 2 3 2" xfId="1277" xr:uid="{E32751B4-20A7-41CE-937C-778E3B89C84F}"/>
    <cellStyle name="Comma 2 3 2 4" xfId="3643" xr:uid="{BF9422CA-009B-48E4-8C30-BE7A9ABB049F}"/>
    <cellStyle name="Comma 2 3 2 5" xfId="4302" xr:uid="{39B1E88E-B267-46E8-A672-568C9F4F1D3D}"/>
    <cellStyle name="Comma 2 3 2 6" xfId="3048" xr:uid="{9B5BC491-53F2-46FB-A750-6E034B562EDB}"/>
    <cellStyle name="Comma 2 3 2_data" xfId="6189" xr:uid="{5B31BC86-9BE0-4719-A01D-D2370B9AB4F1}"/>
    <cellStyle name="Comma 2 3 3" xfId="1278" xr:uid="{FAE6A711-445B-4C4E-A5B5-21418B769A33}"/>
    <cellStyle name="Comma 2 3 3 2" xfId="1279" xr:uid="{8E5F5460-3046-4AA4-9827-EFDB4100898E}"/>
    <cellStyle name="Comma 2 3 3 2 2" xfId="5718" xr:uid="{0DC47907-661E-452F-8CB3-E087649FB3DD}"/>
    <cellStyle name="Comma 2 3 3 2 3" xfId="4108" xr:uid="{18FB6255-15DB-4AC4-BE9D-D83956AF83F3}"/>
    <cellStyle name="Comma 2 3 3 2_data" xfId="6187" xr:uid="{C07C9F6C-81B0-4F6B-9C07-F77065B9A5EF}"/>
    <cellStyle name="Comma 2 3 3 3" xfId="1280" xr:uid="{61EAF947-B7D4-4A11-9382-2AC705B7E5FD}"/>
    <cellStyle name="Comma 2 3 3 3 2" xfId="5719" xr:uid="{463D2C1F-405C-41D5-9BB0-3D48ADB147A1}"/>
    <cellStyle name="Comma 2 3 3 3 3" xfId="5056" xr:uid="{8D54FD8E-B4DF-48DD-AA9A-65B92CC9AECF}"/>
    <cellStyle name="Comma 2 3 3 3_data" xfId="6186" xr:uid="{8E0C4647-7A4B-4614-A2D8-4CB4EE1D1B06}"/>
    <cellStyle name="Comma 2 3 3 4" xfId="5717" xr:uid="{E273632A-ECBD-4F67-BC1C-699F176FB93E}"/>
    <cellStyle name="Comma 2 3 3 5" xfId="4026" xr:uid="{8E5CEA0E-E735-4289-BDDA-F971EF278B72}"/>
    <cellStyle name="Comma 2 3 3_data" xfId="6188" xr:uid="{14013D8D-8DD3-47B1-B009-A6C07C63AA3F}"/>
    <cellStyle name="Comma 2 3 4" xfId="3642" xr:uid="{558C5B26-843C-4397-9141-1421ABDC9A03}"/>
    <cellStyle name="Comma 2 3 5" xfId="2338" xr:uid="{6AEE8986-7473-4641-8438-E2A255013B7C}"/>
    <cellStyle name="Comma 2 3_data" xfId="6190" xr:uid="{28F3A251-6B2F-44B1-A699-DC35DFDE04E2}"/>
    <cellStyle name="Comma 2 4" xfId="1281" xr:uid="{32682376-CD17-42A5-AABC-5A8ED89D412D}"/>
    <cellStyle name="Comma 2 4 2" xfId="1282" xr:uid="{C905CED8-5DB1-47F9-B4CF-A746F8D65BDA}"/>
    <cellStyle name="Comma 2 4 2 2" xfId="1283" xr:uid="{CE022F2C-A5CD-438E-9F33-6C9AFC0CF95A}"/>
    <cellStyle name="Comma 2 4 2 2 2" xfId="1284" xr:uid="{F260F7C8-4CB9-48DC-A8FA-2FFFEE1D23C1}"/>
    <cellStyle name="Comma 2 4 2 2 2 2" xfId="4825" xr:uid="{FDA35D23-473D-43C5-A4DD-00B9998D0FEC}"/>
    <cellStyle name="Comma 2 4 2 2 3" xfId="3646" xr:uid="{08D6A224-C352-4BA4-87D3-557771A88F55}"/>
    <cellStyle name="Comma 2 4 2 2_data" xfId="5382" xr:uid="{ADDA0FA8-ADF4-4D7B-9A06-563A278C7F94}"/>
    <cellStyle name="Comma 2 4 2 3" xfId="1285" xr:uid="{1A9602FC-5B8A-467A-96F6-FBC630038963}"/>
    <cellStyle name="Comma 2 4 2 3 2" xfId="4824" xr:uid="{C8092E49-4376-46FA-90A6-1EAE89302AF7}"/>
    <cellStyle name="Comma 2 4 2 4" xfId="3645" xr:uid="{88C0E881-0054-4878-B284-F744A2246D47}"/>
    <cellStyle name="Comma 2 4 2_data" xfId="6352" xr:uid="{AD4C802D-764C-4734-8F56-3D97142E62D9}"/>
    <cellStyle name="Comma 2 4 3" xfId="1286" xr:uid="{D98F50E7-2F34-4F17-B1EA-B721F8EA0B72}"/>
    <cellStyle name="Comma 2 4 3 2" xfId="1287" xr:uid="{3796252C-1054-4AE4-8E58-9290DAF8842A}"/>
    <cellStyle name="Comma 2 4 3 2 2" xfId="1288" xr:uid="{D77694FF-ADE2-4B33-B59F-E4E0D6C808DD}"/>
    <cellStyle name="Comma 2 4 3 2 2 2" xfId="4827" xr:uid="{19EE8BB0-BAEA-4AB9-A12D-A5E39C1B7000}"/>
    <cellStyle name="Comma 2 4 3 2 3" xfId="3648" xr:uid="{CD492B50-FF64-4880-AE38-2BEF2BA63616}"/>
    <cellStyle name="Comma 2 4 3 2_data" xfId="5380" xr:uid="{FAE1E394-0690-44A7-8BEE-A074DD790BEB}"/>
    <cellStyle name="Comma 2 4 3 3" xfId="1289" xr:uid="{21D0D23F-7980-47E2-9B5B-3BC800B367AA}"/>
    <cellStyle name="Comma 2 4 3 3 2" xfId="4826" xr:uid="{4393F1F8-4210-4D1A-AAE0-7057A973B813}"/>
    <cellStyle name="Comma 2 4 3 4" xfId="3647" xr:uid="{88FFDA6D-3EAC-49D5-91E3-7B8A55B6CC44}"/>
    <cellStyle name="Comma 2 4 3_data" xfId="5381" xr:uid="{48F45B23-0F86-4A54-998B-1F512E794A6B}"/>
    <cellStyle name="Comma 2 4 4" xfId="1290" xr:uid="{1CCF9010-917F-4467-AF40-31EC859BC004}"/>
    <cellStyle name="Comma 2 4 4 2" xfId="1291" xr:uid="{1D6999D9-284E-48A1-8C07-46950C9EB86D}"/>
    <cellStyle name="Comma 2 4 4 2 2" xfId="1292" xr:uid="{7F21B0AE-8C7D-44B1-A24B-7D4A40B3CA95}"/>
    <cellStyle name="Comma 2 4 4 2 2 2" xfId="4829" xr:uid="{B5EC7813-9728-48C2-96EA-34EE2B4394E2}"/>
    <cellStyle name="Comma 2 4 4 2 3" xfId="3650" xr:uid="{1AF4A5E7-0A1A-41E7-B5B9-E414F21BDA9E}"/>
    <cellStyle name="Comma 2 4 4 2_data" xfId="6361" xr:uid="{A9735EEB-E5B4-486D-8466-CB09BB97B275}"/>
    <cellStyle name="Comma 2 4 4 3" xfId="1293" xr:uid="{0FA9F93F-8057-4293-B67A-34E93E51A673}"/>
    <cellStyle name="Comma 2 4 4 3 2" xfId="4828" xr:uid="{92EAA412-4DCA-48B8-B19E-318B9A264CAB}"/>
    <cellStyle name="Comma 2 4 4 4" xfId="3649" xr:uid="{00031164-2A7F-48E2-A6C9-511B1C9D1261}"/>
    <cellStyle name="Comma 2 4 4_data" xfId="5379" xr:uid="{31887193-489D-4F0D-80E6-6796E02B91CC}"/>
    <cellStyle name="Comma 2 4 5" xfId="1294" xr:uid="{6C5F79FF-6622-4F1B-A976-B322D88252D9}"/>
    <cellStyle name="Comma 2 4 6" xfId="1295" xr:uid="{878C6536-34C9-4999-9166-7341F3FAECA4}"/>
    <cellStyle name="Comma 2 4 6 2" xfId="1296" xr:uid="{EC859332-79DB-4AC2-A8CC-8E9A740A845A}"/>
    <cellStyle name="Comma 2 4 6 2 2" xfId="4830" xr:uid="{36935009-2B24-4796-AF82-88A4F595C669}"/>
    <cellStyle name="Comma 2 4 6 3" xfId="3651" xr:uid="{08E09037-0387-4670-8587-75A29A26D5F7}"/>
    <cellStyle name="Comma 2 4 6_data" xfId="5378" xr:uid="{17D1017E-E37C-49F5-AEB0-05BBA461F5A4}"/>
    <cellStyle name="Comma 2 4 7" xfId="1297" xr:uid="{DDADC0E1-545B-43F4-8F99-AE0395DC82BF}"/>
    <cellStyle name="Comma 2 4 7 2" xfId="5125" xr:uid="{F72C514C-88EF-43BD-AA89-F4C59DDD702B}"/>
    <cellStyle name="Comma 2 4 7 3" xfId="3644" xr:uid="{E041C90C-65C3-4108-83FE-357DE70AD016}"/>
    <cellStyle name="Comma 2 4 7_data" xfId="6359" xr:uid="{91BFB66A-EC7D-4B96-B814-64546506F762}"/>
    <cellStyle name="Comma 2 4 8" xfId="1298" xr:uid="{307920C1-F6BD-4E64-890C-693159B136AA}"/>
    <cellStyle name="Comma 2 4 8 2" xfId="5160" xr:uid="{4F3342A6-58B2-497E-ACA4-6B36F1DB64CD}"/>
    <cellStyle name="Comma 2 4 8 3" xfId="4156" xr:uid="{C2BB6417-B73C-4A78-8B57-1654E8DCA59B}"/>
    <cellStyle name="Comma 2 4 8_data" xfId="6184" xr:uid="{03F53561-87F0-44F9-8B39-06C1F7AC2189}"/>
    <cellStyle name="Comma 2 4 9" xfId="2339" xr:uid="{04876B70-CCBC-491A-9998-10B963163618}"/>
    <cellStyle name="Comma 2 4_data" xfId="6185" xr:uid="{ED960434-B1DC-4CEC-A85F-C23A46AE9E1D}"/>
    <cellStyle name="Comma 2 5" xfId="1299" xr:uid="{CA6F51B9-C39B-4ECF-913E-3135D9255650}"/>
    <cellStyle name="Comma 2 5 2" xfId="1300" xr:uid="{4A4B709D-118A-4F76-A238-F799BC145217}"/>
    <cellStyle name="Comma 2 5 2 2" xfId="5137" xr:uid="{B1D33765-21A4-45AA-92C0-2F107F3EE8DC}"/>
    <cellStyle name="Comma 2 5 2 3" xfId="5729" xr:uid="{8B194FAE-910E-47A5-B897-82608B1E2DB8}"/>
    <cellStyle name="Comma 2 5 2 4" xfId="3652" xr:uid="{2BBD8B9A-0B8F-4F55-92B3-118BBF0ED22A}"/>
    <cellStyle name="Comma 2 5 2_data" xfId="6182" xr:uid="{D4E4CAC0-AD50-4CD8-8E85-043F253D4710}"/>
    <cellStyle name="Comma 2 5 3" xfId="4157" xr:uid="{A0A66A64-F025-4D17-AB7A-41BB34C825B1}"/>
    <cellStyle name="Comma 2 5 4" xfId="2340" xr:uid="{5E89EDE5-AA97-4418-969A-DAC62D6D2BC6}"/>
    <cellStyle name="Comma 2 5_data" xfId="6183" xr:uid="{B1AB74E1-65DC-4864-96CB-0023144C2D36}"/>
    <cellStyle name="Comma 2 6" xfId="1301" xr:uid="{806A2A5A-FF10-4373-9B3D-E30B6D44A61A}"/>
    <cellStyle name="Comma 2 6 2" xfId="5117" xr:uid="{71A605C4-027D-480E-93BD-0631819FF874}"/>
    <cellStyle name="Comma 2 6 3" xfId="5730" xr:uid="{6ABAFD20-991B-4BB4-86AD-ED512807B29E}"/>
    <cellStyle name="Comma 2 6 4" xfId="2341" xr:uid="{3153E960-47A8-4AB9-A851-74709117293B}"/>
    <cellStyle name="Comma 2 6_data" xfId="6295" xr:uid="{FF860ADD-35ED-4BA6-B8D7-7DF85F3FEB8B}"/>
    <cellStyle name="Comma 2 7" xfId="2224" xr:uid="{6CCC062B-A952-485D-BD7D-4172489AD232}"/>
    <cellStyle name="Comma 2 7 2" xfId="6307" xr:uid="{B220105C-0A97-4CDE-9B0B-8E65B68254BE}"/>
    <cellStyle name="Comma 2 7 3" xfId="2939" xr:uid="{2E602D92-ABCB-44B1-BD23-F62B31D74C09}"/>
    <cellStyle name="Comma 2 8" xfId="2706" xr:uid="{3D47E523-8120-4040-B29E-AB2E8D587F74}"/>
    <cellStyle name="Comma 2 9" xfId="3634" xr:uid="{8A300B70-49A7-4E25-81EF-C4B205B5182E}"/>
    <cellStyle name="Comma 2_data" xfId="6196" xr:uid="{340DC4A6-E981-4EA0-80B9-A22177ADC777}"/>
    <cellStyle name="Comma 20" xfId="1302" xr:uid="{4DD11716-4FBC-471B-9D2E-CC6949850B16}"/>
    <cellStyle name="Comma 20 2" xfId="4008" xr:uid="{CB94A924-5F7E-43BC-80E0-C4DA3C4F45D2}"/>
    <cellStyle name="Comma 20 3" xfId="5731" xr:uid="{60C1ECA0-178A-4D96-87EF-BC0891D61518}"/>
    <cellStyle name="Comma 20 4" xfId="2342" xr:uid="{57125001-3234-4B75-B42D-2AA3696C15A2}"/>
    <cellStyle name="Comma 20_data" xfId="6289" xr:uid="{ACC5D905-AB67-4D22-8AD8-5ADADC932ED9}"/>
    <cellStyle name="Comma 21" xfId="1303" xr:uid="{5C3E7DC8-E11C-4139-94C2-AA42326DB6FB}"/>
    <cellStyle name="Comma 21 2" xfId="4010" xr:uid="{CACEA4A9-B3BB-473B-BFA5-1E2028C78FC7}"/>
    <cellStyle name="Comma 21 3" xfId="5732" xr:uid="{4E17A19F-E45B-4A8C-80DB-17DD2832CD4C}"/>
    <cellStyle name="Comma 21 4" xfId="2343" xr:uid="{AD08422A-D63E-452F-B6FB-C6B14B77ED67}"/>
    <cellStyle name="Comma 21_data" xfId="6181" xr:uid="{BB771EF6-6C71-4D00-9116-1733059EE286}"/>
    <cellStyle name="Comma 22" xfId="1304" xr:uid="{D855A0A6-408D-4212-9925-BA1F62219130}"/>
    <cellStyle name="Comma 22 2" xfId="4005" xr:uid="{D997674E-857D-46A1-9E1F-55B8C640C853}"/>
    <cellStyle name="Comma 22 3" xfId="5733" xr:uid="{F8700124-4629-4E8B-83DA-A2F6C47816F3}"/>
    <cellStyle name="Comma 22 4" xfId="2344" xr:uid="{7CFD28F0-7BB2-45D7-815B-051B8570EA54}"/>
    <cellStyle name="Comma 22_data" xfId="6180" xr:uid="{C5024052-D20C-4948-86CA-18187FA110EF}"/>
    <cellStyle name="Comma 23" xfId="1305" xr:uid="{9BD34A03-D80A-4456-B1B7-40EB366EEFF2}"/>
    <cellStyle name="Comma 23 2" xfId="4031" xr:uid="{25FF21F4-ECC6-4E51-913F-79A15B8D3FD2}"/>
    <cellStyle name="Comma 23 3" xfId="5734" xr:uid="{8AFE3630-CF94-4601-A4B5-147B9BC56AC6}"/>
    <cellStyle name="Comma 23 4" xfId="2345" xr:uid="{C7488783-CE1E-4C12-974F-43EB44E197F2}"/>
    <cellStyle name="Comma 23_data" xfId="6179" xr:uid="{27E745E7-2F25-43BE-8ED3-DB82B367B6CA}"/>
    <cellStyle name="Comma 24" xfId="1306" xr:uid="{E4B4F33E-738B-4DF7-9596-9EDB713CA9DB}"/>
    <cellStyle name="Comma 24 2" xfId="3994" xr:uid="{9835FA09-F4AE-45AB-8FEE-1BE6C74879E6}"/>
    <cellStyle name="Comma 24 3" xfId="5735" xr:uid="{60F20518-7F91-4F9F-9D6A-3FDAD0732D82}"/>
    <cellStyle name="Comma 24 4" xfId="2346" xr:uid="{0794EBB4-355A-443C-BC95-D56E6DC556D4}"/>
    <cellStyle name="Comma 24_data" xfId="6177" xr:uid="{08D812B1-2CE6-4E71-BB4F-8DA05861B364}"/>
    <cellStyle name="Comma 25" xfId="1307" xr:uid="{664792EC-5D0A-4520-947D-271F85568132}"/>
    <cellStyle name="Comma 25 2" xfId="4017" xr:uid="{3E00E742-ED19-4BF2-A7D3-C17254CAEB98}"/>
    <cellStyle name="Comma 25 3" xfId="5736" xr:uid="{74191F59-707D-42F2-94F0-EE2F5DCAA9C6}"/>
    <cellStyle name="Comma 25 4" xfId="2347" xr:uid="{1E79BE1B-D1B1-4F22-AFC6-29686AF096F0}"/>
    <cellStyle name="Comma 25_data" xfId="6176" xr:uid="{A2B934B9-A0BE-4E5A-ADEB-657E3566743A}"/>
    <cellStyle name="Comma 26" xfId="1308" xr:uid="{5FF7C89C-ABD6-4531-A201-E6C62DC65D0D}"/>
    <cellStyle name="Comma 26 2" xfId="5737" xr:uid="{C760D196-395D-4FDE-A071-7D227C748F7D}"/>
    <cellStyle name="Comma 26 3" xfId="2348" xr:uid="{5D6FC536-FBD4-45A2-A209-4558747A5834}"/>
    <cellStyle name="Comma 26_data" xfId="6175" xr:uid="{6877637F-8B52-4FE2-BC09-0AC175CDCA1D}"/>
    <cellStyle name="Comma 27" xfId="1309" xr:uid="{1CB8FA55-ECBB-42AE-8CED-1563F8FDFB44}"/>
    <cellStyle name="Comma 27 2" xfId="5738" xr:uid="{3E14F580-EC81-4911-9D4C-9D535E82056C}"/>
    <cellStyle name="Comma 27 3" xfId="3001" xr:uid="{F2581057-A4A4-40DC-BE0D-6622E0D1E635}"/>
    <cellStyle name="Comma 27_data" xfId="6174" xr:uid="{79E32CCA-6F47-4C78-8547-C7542FB88872}"/>
    <cellStyle name="Comma 28" xfId="1310" xr:uid="{98BAC4D0-34CB-4D40-B2D8-C78F3A4A7062}"/>
    <cellStyle name="Comma 28 2" xfId="5739" xr:uid="{035C61B3-506B-4E46-9E03-B31DD742C91F}"/>
    <cellStyle name="Comma 28 3" xfId="3005" xr:uid="{6E23899E-E78D-426C-BA46-22DCA932A4A2}"/>
    <cellStyle name="Comma 28_data" xfId="6173" xr:uid="{7FA47BA0-DB2C-4DB4-80A8-B2CBBD9C9573}"/>
    <cellStyle name="Comma 29" xfId="1311" xr:uid="{54CD98BB-A19B-4B01-ADA4-F6A59866D2BD}"/>
    <cellStyle name="Comma 29 2" xfId="5740" xr:uid="{7CAB323F-6869-4CD2-8E70-66A987595728}"/>
    <cellStyle name="Comma 29 3" xfId="3008" xr:uid="{FC0347A7-D312-4675-8A6F-5F292D7EA067}"/>
    <cellStyle name="Comma 29_data" xfId="6172" xr:uid="{2E6332AC-2063-4837-90AF-D07B2D63746E}"/>
    <cellStyle name="Comma 3" xfId="1312" xr:uid="{5C729F4B-5BA6-4B09-9B8A-C15C4775637D}"/>
    <cellStyle name="Comma 3 2" xfId="1313" xr:uid="{13B6BCED-E43C-40A2-849C-C720156220C2}"/>
    <cellStyle name="Comma 3 2 2" xfId="1314" xr:uid="{1F603A25-CC4F-4BF5-8612-B8B0FE5636F5}"/>
    <cellStyle name="Comma 3 2 3" xfId="1315" xr:uid="{CB3A5476-1FD0-42CB-939E-5D4F78EBBD93}"/>
    <cellStyle name="Comma 3 2 3 2" xfId="1316" xr:uid="{B9C5FC43-AD61-4AEA-AB14-745CE52A1A1A}"/>
    <cellStyle name="Comma 3 2 3 2 2" xfId="4831" xr:uid="{51B1422B-81E8-467E-9530-83D5C616DE29}"/>
    <cellStyle name="Comma 3 2 3 3" xfId="3655" xr:uid="{45E99B8D-83ED-4CE5-AC65-54B03EB8298B}"/>
    <cellStyle name="Comma 3 2 3_data" xfId="5377" xr:uid="{B524895F-D948-4A20-A86C-81FD0D1F3121}"/>
    <cellStyle name="Comma 3 2 4" xfId="1317" xr:uid="{3837A1B4-1D3D-42B6-94C6-C438A035DDD3}"/>
    <cellStyle name="Comma 3 2 4 2" xfId="5134" xr:uid="{2130855E-AB6F-41C9-B0FE-CAD5CFD8D316}"/>
    <cellStyle name="Comma 3 2 4 3" xfId="5744" xr:uid="{3A4F3D98-C5AB-4A99-B823-0969A4C457FA}"/>
    <cellStyle name="Comma 3 2 4 4" xfId="3654" xr:uid="{9B719E54-9AA4-485C-B6FD-96DAAE75BF1B}"/>
    <cellStyle name="Comma 3 2 4_data" xfId="6169" xr:uid="{9839C5EF-666D-4943-A7C2-41842D8592C9}"/>
    <cellStyle name="Comma 3 2 5" xfId="1318" xr:uid="{664EB392-A113-4F5C-8334-17204397306F}"/>
    <cellStyle name="Comma 3 2 5 2" xfId="5161" xr:uid="{6E6E782A-3A6F-4EA6-B2B7-3DFA4822CA05}"/>
    <cellStyle name="Comma 3 2 5 3" xfId="4159" xr:uid="{94CB1EFA-2549-4472-AE7B-7C94AF261D2A}"/>
    <cellStyle name="Comma 3 2 5_data" xfId="6168" xr:uid="{C6E5C120-6348-4C5B-8AC4-A02225D8103C}"/>
    <cellStyle name="Comma 3 2 6" xfId="2350" xr:uid="{537BD9A6-49E4-453F-BC59-D5423A74A115}"/>
    <cellStyle name="Comma 3 2_data" xfId="6170" xr:uid="{C2682777-A357-4D6B-9921-A1B65405F3EF}"/>
    <cellStyle name="Comma 3 3" xfId="1319" xr:uid="{0CE4A1E9-F3F3-438E-A772-B196508CF7AF}"/>
    <cellStyle name="Comma 3 3 2" xfId="3656" xr:uid="{5BA6D9FE-BB68-4432-A0B5-0CE0A66A0F95}"/>
    <cellStyle name="Comma 3 3 3" xfId="4272" xr:uid="{B532D3FA-1A0A-4E2A-81C3-2FF2AD34BB4C}"/>
    <cellStyle name="Comma 3 3 4" xfId="2940" xr:uid="{A9F80571-3C0B-4E4E-8153-E78AF70E3384}"/>
    <cellStyle name="Comma 3 3_data" xfId="6167" xr:uid="{5B8D6733-E04C-4425-AA5D-5B294F0482EE}"/>
    <cellStyle name="Comma 3 4" xfId="1320" xr:uid="{17A4AC75-242A-49AE-937B-5870927A98FA}"/>
    <cellStyle name="Comma 3 4 2" xfId="1321" xr:uid="{372BD6E1-7558-4F05-A83A-494A901C5F53}"/>
    <cellStyle name="Comma 3 4 2 2" xfId="3657" xr:uid="{9967B935-E85B-43E7-8B4E-C5A8B33A425A}"/>
    <cellStyle name="Comma 3 4 3" xfId="4238" xr:uid="{4355353C-0483-4CD6-A9D1-D33A81AA7C1C}"/>
    <cellStyle name="Comma 3 4 4" xfId="2745" xr:uid="{202073C9-0799-43BE-890A-BE6BF1A05BA6}"/>
    <cellStyle name="Comma 3 4_data" xfId="6166" xr:uid="{CAC8E6E6-7F60-4558-8182-D780DAA8DA63}"/>
    <cellStyle name="Comma 3 5" xfId="1322" xr:uid="{0E0092A1-4A68-4310-9CC0-DADFFA4AB7BB}"/>
    <cellStyle name="Comma 3 5 2" xfId="1323" xr:uid="{5D797A81-E7E3-4417-AB03-C7957B8F7EEA}"/>
    <cellStyle name="Comma 3 5 2 2" xfId="3658" xr:uid="{51CCF7AF-8DC7-4C7D-A4B2-B599E544F54D}"/>
    <cellStyle name="Comma 3 5 3" xfId="4300" xr:uid="{254FE21F-A1F2-4CE7-835C-830EED9267F0}"/>
    <cellStyle name="Comma 3 5 4" xfId="3045" xr:uid="{74AF81E6-CE59-438A-9FBB-0A7229D7B63A}"/>
    <cellStyle name="Comma 3 5_data" xfId="6374" xr:uid="{67DDF953-C7CB-4E69-BBDF-24A6E374E3DE}"/>
    <cellStyle name="Comma 3 6" xfId="1324" xr:uid="{FFF79FF6-818E-4CBE-8301-EA51A8E46D96}"/>
    <cellStyle name="Comma 3 6 2" xfId="1325" xr:uid="{66664F58-5854-4302-AF8E-D07F393E2E1A}"/>
    <cellStyle name="Comma 3 6 2 2" xfId="5185" xr:uid="{B12AA18B-A6BF-4FF4-BE5D-ADAAD63C7786}"/>
    <cellStyle name="Comma 3 6 2 3" xfId="5747" xr:uid="{94DEDACF-87F7-4414-8ACA-6727DF3B1474}"/>
    <cellStyle name="Comma 3 6 2 4" xfId="5121" xr:uid="{BB847FD2-EB9A-446F-9518-05B35C8279B3}"/>
    <cellStyle name="Comma 3 6 2_data" xfId="6165" xr:uid="{31984D6E-8B1C-4C17-9AFC-B7750483E399}"/>
    <cellStyle name="Comma 3 6 3" xfId="5746" xr:uid="{A0A3B518-DDFF-4EB9-9F88-E2EEF73ADE3F}"/>
    <cellStyle name="Comma 3 6 4" xfId="4025" xr:uid="{A9592ABF-B354-40D4-B420-C31B0287A207}"/>
    <cellStyle name="Comma 3 6_data" xfId="6279" xr:uid="{002A34B7-ECC2-4EF2-A467-63F7217071AD}"/>
    <cellStyle name="Comma 3 7" xfId="3653" xr:uid="{7F63B5BC-ED8B-4994-99A1-452871C1DB45}"/>
    <cellStyle name="Comma 3 8" xfId="4158" xr:uid="{E74CACC0-73F0-4D72-AAE4-E7EEC726F60D}"/>
    <cellStyle name="Comma 3 9" xfId="2349" xr:uid="{7F2B8E1C-12E5-4BB7-8660-AC117C5A0EE7}"/>
    <cellStyle name="Comma 3_data" xfId="6171" xr:uid="{4E7FC958-5F7C-4EEB-9AA3-867B02037A3C}"/>
    <cellStyle name="Comma 30" xfId="1326" xr:uid="{4500B30C-D82A-4393-A466-AB739E85AC78}"/>
    <cellStyle name="Comma 30 2" xfId="5748" xr:uid="{32275557-104D-4170-B059-5841109EC1C1}"/>
    <cellStyle name="Comma 30 3" xfId="3033" xr:uid="{2494890A-B7D2-4CF4-8010-3EAD87CD9D2B}"/>
    <cellStyle name="Comma 30_data" xfId="6164" xr:uid="{E0D062A3-EC81-4696-A924-0158EF644F7F}"/>
    <cellStyle name="Comma 31" xfId="1327" xr:uid="{59979DAB-8CB9-41FC-9688-89F4648B19CA}"/>
    <cellStyle name="Comma 31 2" xfId="5749" xr:uid="{8B2DD158-C1FB-4B29-AB77-E4428A98ED8D}"/>
    <cellStyle name="Comma 31 3" xfId="3046" xr:uid="{0D6EEEB6-14B4-44CE-BEB4-9D62918949C5}"/>
    <cellStyle name="Comma 31_data" xfId="6163" xr:uid="{94834A1C-3F94-4287-8797-11B592838893}"/>
    <cellStyle name="Comma 32" xfId="1328" xr:uid="{13CEE4C4-EFEA-487C-BA3D-F5EE4ED469C9}"/>
    <cellStyle name="Comma 32 2" xfId="5750" xr:uid="{7C737B20-1C5A-42E0-82B7-1C1CC6EFDB2D}"/>
    <cellStyle name="Comma 32 3" xfId="3057" xr:uid="{493F6D43-A4A0-4A4A-A4AA-840B21B4C04D}"/>
    <cellStyle name="Comma 32_data" xfId="6161" xr:uid="{397D48B9-F459-45D5-972B-51E51CA87D05}"/>
    <cellStyle name="Comma 33" xfId="1329" xr:uid="{17181CD0-CB39-4C10-88D5-4B0586E1D1AA}"/>
    <cellStyle name="Comma 33 2" xfId="5751" xr:uid="{C470E6E5-B9FB-448D-B2CB-61F62D83A052}"/>
    <cellStyle name="Comma 33 3" xfId="3065" xr:uid="{6EA47896-5721-4EE4-BB13-A71FF5444289}"/>
    <cellStyle name="Comma 33_data" xfId="6160" xr:uid="{09E1FA5F-F2CB-4A18-B61C-29166E16F352}"/>
    <cellStyle name="Comma 34" xfId="1330" xr:uid="{A646A67E-D286-4B75-BEBB-84F5B95A6EB3}"/>
    <cellStyle name="Comma 34 2" xfId="5752" xr:uid="{0EB6EB7A-7113-4C84-B62E-7A60659E3C81}"/>
    <cellStyle name="Comma 34 3" xfId="3074" xr:uid="{8EA27499-4016-47A4-A458-4D3F757F6790}"/>
    <cellStyle name="Comma 34_data" xfId="6159" xr:uid="{8ECA43CF-586D-4AD3-A9EE-9756113ABE5A}"/>
    <cellStyle name="Comma 35" xfId="1331" xr:uid="{B84C363B-185F-46E5-9BCB-8C6273F6FA59}"/>
    <cellStyle name="Comma 35 2" xfId="5753" xr:uid="{C1856C21-9893-4541-AB3A-94CC8DC59292}"/>
    <cellStyle name="Comma 35 3" xfId="3070" xr:uid="{6E37C641-229F-411F-8562-9F224AB3A7E4}"/>
    <cellStyle name="Comma 35_data" xfId="6158" xr:uid="{38C463F2-389E-4D25-BF03-7137A34929B3}"/>
    <cellStyle name="Comma 36" xfId="1332" xr:uid="{EB862531-6C3C-4DC7-AD1E-DF6EEE7CE68F}"/>
    <cellStyle name="Comma 36 2" xfId="5754" xr:uid="{44D21F2D-C79A-420C-B587-A6328C6EB248}"/>
    <cellStyle name="Comma 36 3" xfId="4027" xr:uid="{35E86E7A-8B1C-4DAE-901E-BFD7A2B8CB16}"/>
    <cellStyle name="Comma 36_data" xfId="6157" xr:uid="{66BBEACC-52EC-484D-B66C-A29976B839A7}"/>
    <cellStyle name="Comma 37" xfId="1333" xr:uid="{8E691DA5-0B23-408A-A9D1-DC697B678D49}"/>
    <cellStyle name="Comma 37 2" xfId="5755" xr:uid="{72603359-65E2-4CB9-9D09-E2294EFEFBB8}"/>
    <cellStyle name="Comma 37 3" xfId="4018" xr:uid="{40C59168-8F87-4FFA-BD34-BE1FDC6C9744}"/>
    <cellStyle name="Comma 37_data" xfId="6156" xr:uid="{6E298172-F23A-4F19-B8E8-60F50F046BA0}"/>
    <cellStyle name="Comma 38" xfId="1334" xr:uid="{2205307E-8307-4C54-B473-5452AE59A474}"/>
    <cellStyle name="Comma 38 2" xfId="5756" xr:uid="{92CB418A-931D-4D30-862A-AEE106C1453F}"/>
    <cellStyle name="Comma 38 3" xfId="4022" xr:uid="{708A6B5E-B21D-46D5-B221-F4486E46FEB1}"/>
    <cellStyle name="Comma 38_data" xfId="6155" xr:uid="{4BF8EB38-305F-486C-BC77-B2030CCF4A7E}"/>
    <cellStyle name="Comma 39" xfId="1335" xr:uid="{EBAD4601-EB9D-43F0-91B7-CC91BC3EAB60}"/>
    <cellStyle name="Comma 39 2" xfId="5757" xr:uid="{F8EFA7A3-C3BE-4759-AB99-3CCAFD0F8B07}"/>
    <cellStyle name="Comma 39 3" xfId="4006" xr:uid="{0C516214-8C1E-492E-A560-21A8B968FB98}"/>
    <cellStyle name="Comma 39_data" xfId="6154" xr:uid="{8FD7A2AC-1698-4FEB-8AF7-287CC203EFE7}"/>
    <cellStyle name="Comma 4" xfId="1336" xr:uid="{18A1E632-FD6F-4F79-A11E-DAD1F94FBEDB}"/>
    <cellStyle name="Comma 4 2" xfId="1337" xr:uid="{5FCEBAEA-9615-4A2A-B9BE-01349AA75637}"/>
    <cellStyle name="Comma 4 2 2" xfId="1338" xr:uid="{325B664E-75B0-4F9F-A1FB-B25508F2F9CF}"/>
    <cellStyle name="Comma 4 2 3" xfId="1339" xr:uid="{47346DDC-E069-4357-9486-45F84387D6EB}"/>
    <cellStyle name="Comma 4 2 3 2" xfId="1340" xr:uid="{DB291DCE-9F59-44A1-8C0D-A99D2CEC0770}"/>
    <cellStyle name="Comma 4 2 3 2 2" xfId="4832" xr:uid="{02C37DAC-490D-4A1E-B70A-2F7F74A1A31D}"/>
    <cellStyle name="Comma 4 2 3 3" xfId="3661" xr:uid="{3AD7DD57-693B-45F9-8B84-90515568B1BA}"/>
    <cellStyle name="Comma 4 2 3_data" xfId="5376" xr:uid="{23E20F02-2445-4DC2-A323-98BFDE24CEFD}"/>
    <cellStyle name="Comma 4 2 4" xfId="1341" xr:uid="{4D472D98-CC5C-47EE-953C-F1AA103F6B67}"/>
    <cellStyle name="Comma 4 2 4 2" xfId="3660" xr:uid="{CF54D667-C892-4670-B078-039DE64B83A9}"/>
    <cellStyle name="Comma 4 2 5" xfId="4161" xr:uid="{2BC3D604-DB6C-4B44-AD15-1A5619BDA6F7}"/>
    <cellStyle name="Comma 4 2 6" xfId="2352" xr:uid="{94FAD847-7BB9-46AC-BA8F-B9572219300F}"/>
    <cellStyle name="Comma 4 2_data" xfId="6152" xr:uid="{662B5067-E7B5-41B7-97A4-7B98BD7FCE1F}"/>
    <cellStyle name="Comma 4 3" xfId="1342" xr:uid="{FD1E968C-1FB6-4400-901B-3FA3BD40CF3E}"/>
    <cellStyle name="Comma 4 3 2" xfId="1343" xr:uid="{7EE1B53F-F2A2-450A-8430-5C9CD22F85E3}"/>
    <cellStyle name="Comma 4 3 2 2" xfId="5763" xr:uid="{DC83658A-4455-4E50-907B-E2CA59F16FF5}"/>
    <cellStyle name="Comma 4 3 2 3" xfId="3991" xr:uid="{655B74DF-2B9C-4334-B38E-3027A152CA9E}"/>
    <cellStyle name="Comma 4 3 2_data" xfId="6150" xr:uid="{A47C65DE-7ECA-4CC5-A007-66E5D9999AB1}"/>
    <cellStyle name="Comma 4 3 3" xfId="1344" xr:uid="{73CACFC7-E470-4298-A13D-7C784A640E6C}"/>
    <cellStyle name="Comma 4 3 3 2" xfId="2234" xr:uid="{093FFA7C-21C2-4668-BA6F-6177388AEE63}"/>
    <cellStyle name="Comma 4 3 3 3" xfId="5764" xr:uid="{14D058BD-4E74-43B1-B5FD-21CD6D430D1E}"/>
    <cellStyle name="Comma 4 3 3_data" xfId="6149" xr:uid="{70D99118-F0C0-432D-B419-60874A7F237C}"/>
    <cellStyle name="Comma 4 3 4" xfId="5762" xr:uid="{B98D6438-0E46-4CDE-A395-098D072B6159}"/>
    <cellStyle name="Comma 4 3 5" xfId="2941" xr:uid="{188AD6FB-83E0-4D90-A282-99B27A126205}"/>
    <cellStyle name="Comma 4 3_data" xfId="6151" xr:uid="{FFC2A959-3592-4402-AF17-B5F58B9021F6}"/>
    <cellStyle name="Comma 4 4" xfId="2886" xr:uid="{D3C0E578-3B1E-4B1A-A77F-66E0B98CA72E}"/>
    <cellStyle name="Comma 4 5" xfId="3052" xr:uid="{8C3882E2-22BE-4917-BA1F-9E7EC2D54E91}"/>
    <cellStyle name="Comma 4 6" xfId="3659" xr:uid="{2D43E9F5-E598-4C22-9A67-52D5681BDBB9}"/>
    <cellStyle name="Comma 4 7" xfId="4160" xr:uid="{063F018A-B61E-41DD-BA98-C8E0C6391C59}"/>
    <cellStyle name="Comma 4 8" xfId="2351" xr:uid="{24D9EE9F-BB40-464A-B070-65ED6B182886}"/>
    <cellStyle name="Comma 4_data" xfId="6153" xr:uid="{F62E7384-F4A9-489B-B92A-A3949C095741}"/>
    <cellStyle name="Comma 40" xfId="1345" xr:uid="{4B87A548-ED35-43AE-95C5-5C0F4267A45F}"/>
    <cellStyle name="Comma 40 2" xfId="5765" xr:uid="{FE3D842D-783A-45FE-AB41-B61EF9B1F1E1}"/>
    <cellStyle name="Comma 40 3" xfId="4023" xr:uid="{3002174A-7BAC-47C8-881F-E64855E4DA39}"/>
    <cellStyle name="Comma 40_data" xfId="6148" xr:uid="{D6971A5A-CD09-4673-929B-DC9934E628FB}"/>
    <cellStyle name="Comma 41" xfId="1346" xr:uid="{1F177666-15A5-4D61-852C-F394492B011F}"/>
    <cellStyle name="Comma 41 2" xfId="5766" xr:uid="{C61FDCDF-1BBE-433A-B16B-D16093F9AAFF}"/>
    <cellStyle name="Comma 41 3" xfId="4030" xr:uid="{247E6131-D024-453F-8DE9-421C1D13D9FA}"/>
    <cellStyle name="Comma 41_data" xfId="6147" xr:uid="{0E0125CE-1745-4454-A911-2164816D7172}"/>
    <cellStyle name="Comma 42" xfId="1347" xr:uid="{B5531B62-46D8-46F9-B43E-958964203CCF}"/>
    <cellStyle name="Comma 42 2" xfId="5767" xr:uid="{E4505AD8-04D6-4800-B35D-C5FAFA4C38E7}"/>
    <cellStyle name="Comma 42 3" xfId="4019" xr:uid="{783B4AD0-D348-4890-80EF-8A3A1A95F94D}"/>
    <cellStyle name="Comma 42_data" xfId="6146" xr:uid="{D95DF083-5412-487B-8D94-37B89F1DCDEC}"/>
    <cellStyle name="Comma 43" xfId="1348" xr:uid="{39A0C5B4-0EE2-4727-930B-6CBEE556B207}"/>
    <cellStyle name="Comma 43 2" xfId="5768" xr:uid="{0606A7C7-F296-478C-BA6F-B419E0777808}"/>
    <cellStyle name="Comma 43 3" xfId="4000" xr:uid="{902A55D1-6440-43DD-B7E7-F7256A5A2592}"/>
    <cellStyle name="Comma 43_data" xfId="6145" xr:uid="{F026AB0C-15CC-45F6-8EF8-3B238603305E}"/>
    <cellStyle name="Comma 44" xfId="1349" xr:uid="{EBD8AC24-6495-427D-A84F-81EDD04DD1B3}"/>
    <cellStyle name="Comma 44 2" xfId="5769" xr:uid="{24697AE1-5F9B-423A-837C-D325DC51388A}"/>
    <cellStyle name="Comma 44 3" xfId="4044" xr:uid="{2B381C6F-71FC-420F-B954-E0F55D009157}"/>
    <cellStyle name="Comma 44_data" xfId="6144" xr:uid="{8E54FB48-4008-4551-9F02-AD6BA99735CE}"/>
    <cellStyle name="Comma 45" xfId="1350" xr:uid="{68677279-3D4A-438C-B8C8-96B4992497FB}"/>
    <cellStyle name="Comma 45 2" xfId="5770" xr:uid="{2161050C-AC03-42E2-AFB6-6AA40EF28B13}"/>
    <cellStyle name="Comma 45 3" xfId="4015" xr:uid="{A5740731-41AF-48F3-8A46-18F1CE361797}"/>
    <cellStyle name="Comma 45_data" xfId="6143" xr:uid="{C1292C78-2043-4021-88AD-2966EC21DC10}"/>
    <cellStyle name="Comma 46" xfId="1351" xr:uid="{13360B4F-DFC1-4A8C-978D-81958AAD6E4F}"/>
    <cellStyle name="Comma 46 2" xfId="5771" xr:uid="{0300F8FA-D575-403E-A912-6F36E61589BD}"/>
    <cellStyle name="Comma 46 3" xfId="3996" xr:uid="{25F4246F-A364-47C1-9A98-FE2AE7BCFEEC}"/>
    <cellStyle name="Comma 46_data" xfId="6142" xr:uid="{18AA42A0-A2B9-4969-B50B-13F14012F9CC}"/>
    <cellStyle name="Comma 47" xfId="1352" xr:uid="{74249F43-284C-4AF4-8633-6347A10A8C16}"/>
    <cellStyle name="Comma 47 2" xfId="5772" xr:uid="{93DDA9DD-93E6-464E-BE0F-42ED0A59BD01}"/>
    <cellStyle name="Comma 47 3" xfId="4034" xr:uid="{588AF335-43D0-4459-AB80-DB2ACB8FFA2E}"/>
    <cellStyle name="Comma 47_data" xfId="6141" xr:uid="{C3331D97-ED12-4C65-8088-6D8DCF0C5442}"/>
    <cellStyle name="Comma 48" xfId="1353" xr:uid="{778A757B-3CAC-40F7-A5BB-54D03B042182}"/>
    <cellStyle name="Comma 48 2" xfId="5773" xr:uid="{33FAF7E7-95FA-4A83-81F9-CAF455286BE3}"/>
    <cellStyle name="Comma 48 3" xfId="4047" xr:uid="{76EFA4B3-131D-4ADB-A5FC-277DC722CB57}"/>
    <cellStyle name="Comma 48_data" xfId="6140" xr:uid="{35FC8A53-6EED-4114-A7DB-2E493CD19BD6}"/>
    <cellStyle name="Comma 49" xfId="1354" xr:uid="{C0BAE426-CAE8-4566-AF44-44F678B90747}"/>
    <cellStyle name="Comma 49 2" xfId="5774" xr:uid="{AA624815-4F2F-485D-A563-72EE77C34F61}"/>
    <cellStyle name="Comma 49 3" xfId="4007" xr:uid="{046B1689-852C-4A36-ACEE-D4383DE8A8BC}"/>
    <cellStyle name="Comma 49_data" xfId="6139" xr:uid="{5F825B91-BFA0-4AFD-9B01-D611196F0154}"/>
    <cellStyle name="Comma 5" xfId="1355" xr:uid="{4D687039-EBD0-4792-8413-2CFEC5DA1601}"/>
    <cellStyle name="Comma 5 2" xfId="1356" xr:uid="{03CEFF58-B64A-4D23-A7C7-C2014CED407F}"/>
    <cellStyle name="Comma 5 2 2" xfId="3663" xr:uid="{A8E6C056-B419-460E-B963-BE74F116014F}"/>
    <cellStyle name="Comma 5 2 3" xfId="4305" xr:uid="{725F91C8-2ED7-4B4A-96EF-E88A5B92BB75}"/>
    <cellStyle name="Comma 5 2 4" xfId="3063" xr:uid="{570E322D-F437-4381-81F0-320DFF56A047}"/>
    <cellStyle name="Comma 5 2_data" xfId="6137" xr:uid="{8D3A4C87-40AE-48EA-9B32-5C159AA75015}"/>
    <cellStyle name="Comma 5 3" xfId="1357" xr:uid="{5651BC04-5C34-4209-8DCE-28B493B6C2AA}"/>
    <cellStyle name="Comma 5 4" xfId="1358" xr:uid="{95A3EF46-19D0-454D-84A5-3DB5030A7FD2}"/>
    <cellStyle name="Comma 5 4 2" xfId="1359" xr:uid="{1A3D639A-19D4-4379-856B-3927A12F6363}"/>
    <cellStyle name="Comma 5 4 2 2" xfId="1360" xr:uid="{8625474C-923A-4859-8A96-F184B127FB4C}"/>
    <cellStyle name="Comma 5 4 2 2 2" xfId="4834" xr:uid="{6A819244-48D9-4E32-9B93-65B2711341F8}"/>
    <cellStyle name="Comma 5 4 2 3" xfId="3665" xr:uid="{041D69C7-98AE-4B9E-BB45-06C2FD0ECE71}"/>
    <cellStyle name="Comma 5 4 2_data" xfId="5374" xr:uid="{106F81C2-5AB7-48E6-8599-A286FE1E4C9E}"/>
    <cellStyle name="Comma 5 4 3" xfId="1361" xr:uid="{4EE32B67-D262-4F05-9D1B-6CD9AF514CB7}"/>
    <cellStyle name="Comma 5 4 3 2" xfId="4833" xr:uid="{6AD6B290-AE31-41BC-97E8-BAEAFEDCCF32}"/>
    <cellStyle name="Comma 5 4 4" xfId="3664" xr:uid="{025AD83F-2BEA-4A45-B766-E2097952864D}"/>
    <cellStyle name="Comma 5 4_data" xfId="5375" xr:uid="{4B566C69-A9B1-4614-89B6-70C9E082F819}"/>
    <cellStyle name="Comma 5 5" xfId="3662" xr:uid="{E48CB12B-969B-4F9C-AEE9-5F2E372ADF11}"/>
    <cellStyle name="Comma 5 6" xfId="4162" xr:uid="{AF1617E6-47F0-4897-AD13-D132A6112C74}"/>
    <cellStyle name="Comma 5 7" xfId="2353" xr:uid="{87D148B0-28DA-4B5E-BB03-E920B98DFA2F}"/>
    <cellStyle name="Comma 5_data" xfId="6138" xr:uid="{B45CF3DB-8E51-4C10-A60F-30AA30A5622F}"/>
    <cellStyle name="Comma 50" xfId="1362" xr:uid="{B62F6D8F-C875-438C-A95E-D9BC65FE224B}"/>
    <cellStyle name="Comma 50 2" xfId="5779" xr:uid="{1E90BB8B-981E-4391-BA41-9013B9AF83A8}"/>
    <cellStyle name="Comma 50 3" xfId="4040" xr:uid="{020A1408-2F26-40ED-9467-6CA42EA8212E}"/>
    <cellStyle name="Comma 50_data" xfId="6136" xr:uid="{E3EC57F0-9256-421C-8FAA-24CAAE8C358A}"/>
    <cellStyle name="Comma 51" xfId="1363" xr:uid="{A3E68545-D1CF-4D7C-A608-6FBF432BDEA2}"/>
    <cellStyle name="Comma 51 2" xfId="5780" xr:uid="{6CB74644-2C76-4134-AA4F-2563457F6B61}"/>
    <cellStyle name="Comma 51 3" xfId="4035" xr:uid="{F1485E51-43BC-43DE-8A91-5F42DC86996A}"/>
    <cellStyle name="Comma 51_data" xfId="6135" xr:uid="{999D62DB-CE69-45AC-AF22-B10366D9B0D5}"/>
    <cellStyle name="Comma 52" xfId="1364" xr:uid="{AE6F2893-5FC5-4E81-85A0-D122C22D3311}"/>
    <cellStyle name="Comma 52 2" xfId="5781" xr:uid="{3C9A1E02-BBB3-4F83-AED7-79A717E4B935}"/>
    <cellStyle name="Comma 52 3" xfId="4029" xr:uid="{A0ED41D8-129B-48B3-8CFD-B83DFEB33F5A}"/>
    <cellStyle name="Comma 52_data" xfId="6134" xr:uid="{781DE095-9D64-4101-8A11-7C6186CADB36}"/>
    <cellStyle name="Comma 53" xfId="1365" xr:uid="{F45EE3D2-C93E-4C0D-884F-035ECCF62183}"/>
    <cellStyle name="Comma 53 2" xfId="5782" xr:uid="{156CC526-D21F-4FE0-ACFB-9C0127DED50E}"/>
    <cellStyle name="Comma 53 3" xfId="4038" xr:uid="{78347AFC-CBBE-46EE-A64A-0122531DFB44}"/>
    <cellStyle name="Comma 53_data" xfId="6133" xr:uid="{2E925E06-27D9-418E-977B-C0BDEE6E1279}"/>
    <cellStyle name="Comma 54" xfId="1366" xr:uid="{4DBF09D8-0B3E-4642-8631-52184EB5872F}"/>
    <cellStyle name="Comma 54 2" xfId="5783" xr:uid="{4FB94AF7-BDF3-4B99-85C8-CE61387BC730}"/>
    <cellStyle name="Comma 54 3" xfId="4003" xr:uid="{AB80E520-68CE-4A68-9322-52C53DA81F7E}"/>
    <cellStyle name="Comma 54_data" xfId="6132" xr:uid="{C08B76CB-3621-43E1-8AB0-86E59AEBCEB5}"/>
    <cellStyle name="Comma 55" xfId="1367" xr:uid="{522A4BA1-3BAA-4CBB-8092-6A3D6F711CCC}"/>
    <cellStyle name="Comma 55 2" xfId="5784" xr:uid="{251C1E55-6E40-48B0-8E73-661F22F9B0AF}"/>
    <cellStyle name="Comma 55 3" xfId="3995" xr:uid="{A1264F30-5841-4763-B49E-49AADB84F098}"/>
    <cellStyle name="Comma 55_data" xfId="6131" xr:uid="{DE46DCA5-E01F-4D5D-8753-11E9F7091E3D}"/>
    <cellStyle name="Comma 56" xfId="1368" xr:uid="{FA6C3785-6E55-4AD3-8E2B-F619DC20C310}"/>
    <cellStyle name="Comma 56 2" xfId="5785" xr:uid="{F95EBC08-B621-4950-B600-F6E004F0927F}"/>
    <cellStyle name="Comma 56 3" xfId="4045" xr:uid="{59985907-6C81-4DB2-9393-C853137C1EC5}"/>
    <cellStyle name="Comma 56_data" xfId="6130" xr:uid="{304C364A-922A-4D8D-8938-2F0D58B591F0}"/>
    <cellStyle name="Comma 57" xfId="1369" xr:uid="{7ABF571B-6C0C-4536-9F5F-F21ADB50B4D0}"/>
    <cellStyle name="Comma 57 2" xfId="5786" xr:uid="{77D0F9CB-E8E5-40C4-BA23-795D1E44C920}"/>
    <cellStyle name="Comma 57 3" xfId="4020" xr:uid="{051509ED-0284-409F-9079-19751588C7DD}"/>
    <cellStyle name="Comma 57_data" xfId="6129" xr:uid="{3F6CE7B8-DF4A-4FBF-A185-EAA32AB9F3E1}"/>
    <cellStyle name="Comma 58" xfId="1370" xr:uid="{5658EF65-60EB-42E7-96D5-E13CEC733009}"/>
    <cellStyle name="Comma 58 2" xfId="5787" xr:uid="{BD5344A5-D0D0-4F7E-8D49-0460AB2D4216}"/>
    <cellStyle name="Comma 58 3" xfId="4037" xr:uid="{3A02BA9F-53E3-4882-81D8-1245C7296BE5}"/>
    <cellStyle name="Comma 58_data" xfId="6128" xr:uid="{E7AA5C7B-3249-450F-90F5-88FCE89D0896}"/>
    <cellStyle name="Comma 59" xfId="1371" xr:uid="{72986A71-3891-447F-83D6-536386884CAF}"/>
    <cellStyle name="Comma 59 2" xfId="5788" xr:uid="{5ED1538B-9A8C-4B88-9461-BCDDE2BEE320}"/>
    <cellStyle name="Comma 59 3" xfId="4041" xr:uid="{D14DCC7D-22C4-483E-AD91-7264299E7B17}"/>
    <cellStyle name="Comma 59_data" xfId="6127" xr:uid="{4D8A641B-25A4-40FF-A3B6-74E5741625C8}"/>
    <cellStyle name="Comma 6" xfId="1372" xr:uid="{9ADE81FC-091B-4489-9B00-A56649110160}"/>
    <cellStyle name="Comma 6 2" xfId="1373" xr:uid="{B03FB11A-9AB3-4883-8066-2BFC9F0350E7}"/>
    <cellStyle name="Comma 6 3" xfId="1374" xr:uid="{8AF5D27F-80BC-41D5-AE70-1B13B42AC955}"/>
    <cellStyle name="Comma 6 3 2" xfId="1375" xr:uid="{5A1C058C-8DC9-4571-A95C-1AF4C5E881E7}"/>
    <cellStyle name="Comma 6 3 2 2" xfId="1376" xr:uid="{5F71D4C2-DF73-40FD-9F90-7DDC774EE7F1}"/>
    <cellStyle name="Comma 6 3 2 2 2" xfId="4836" xr:uid="{ACC3E545-3460-4970-9747-6AB89A308FE7}"/>
    <cellStyle name="Comma 6 3 2 3" xfId="3668" xr:uid="{206DABD8-A0CC-4806-800B-6BA7F2AC19EE}"/>
    <cellStyle name="Comma 6 3 2_data" xfId="5372" xr:uid="{30341749-1951-4353-B901-8F9A572B2107}"/>
    <cellStyle name="Comma 6 3 3" xfId="1377" xr:uid="{E283A7AE-BBE9-4733-B3A5-170DAABB3055}"/>
    <cellStyle name="Comma 6 3 3 2" xfId="4835" xr:uid="{A0DCC7AA-E50D-47C7-A873-9E0BE75EFE75}"/>
    <cellStyle name="Comma 6 3 4" xfId="3667" xr:uid="{F257EC62-93B3-445B-A470-9CB772A25D7A}"/>
    <cellStyle name="Comma 6 3_data" xfId="5373" xr:uid="{60EC8CD6-7839-4BF0-9B50-F27F476E237D}"/>
    <cellStyle name="Comma 6 4" xfId="3666" xr:uid="{8EE6ADAA-FA67-46B2-A522-E70AE77D1615}"/>
    <cellStyle name="Comma 6 5" xfId="4163" xr:uid="{024FDCCA-EC09-4DA6-B18E-BDC6B6FFAA12}"/>
    <cellStyle name="Comma 6 6" xfId="2354" xr:uid="{3BDC39FA-FF8C-4C4F-B2BC-BE03FF09D690}"/>
    <cellStyle name="Comma 6_data" xfId="6126" xr:uid="{DBB2B2F9-DB96-4AB9-9CAE-58627BD8DC58}"/>
    <cellStyle name="Comma 60" xfId="1378" xr:uid="{37D5B6E8-3A52-42C5-A88D-C905FA84CCEE}"/>
    <cellStyle name="Comma 60 2" xfId="5792" xr:uid="{0B422469-36FB-4BD7-99B4-48B6099E32A4}"/>
    <cellStyle name="Comma 60 3" xfId="4042" xr:uid="{58218B13-CFA8-4A8F-9333-895F640CD251}"/>
    <cellStyle name="Comma 60_data" xfId="6125" xr:uid="{8C5B9F9E-252D-4671-9320-19693EC0ED7E}"/>
    <cellStyle name="Comma 61" xfId="1379" xr:uid="{C300F068-CCAE-473C-8DE9-116A25395891}"/>
    <cellStyle name="Comma 61 2" xfId="5793" xr:uid="{55345196-8044-46AC-907C-45499FD9D40B}"/>
    <cellStyle name="Comma 61 3" xfId="4043" xr:uid="{EA612AC2-E170-432D-87FF-BAEB7B592E80}"/>
    <cellStyle name="Comma 61_data" xfId="6124" xr:uid="{DC7FB8D6-6C8F-4220-80B9-D7F4E800A437}"/>
    <cellStyle name="Comma 62" xfId="1380" xr:uid="{B7EFC740-A7C8-4ED0-B787-74A54E7F81D8}"/>
    <cellStyle name="Comma 62 2" xfId="5794" xr:uid="{9D3C7878-1BF8-4935-AB04-07DF3A6817B6}"/>
    <cellStyle name="Comma 62 3" xfId="4036" xr:uid="{02A51B26-5309-490A-8175-D4497E266A7B}"/>
    <cellStyle name="Comma 62_data" xfId="6123" xr:uid="{69276E4E-A5D0-4949-8813-AF775F8A44EB}"/>
    <cellStyle name="Comma 63" xfId="1381" xr:uid="{A20B4115-24B1-4B9D-A7A5-A2FB23AC4341}"/>
    <cellStyle name="Comma 63 2" xfId="5795" xr:uid="{662D7492-E101-4480-A3BE-417D062529E6}"/>
    <cellStyle name="Comma 63 3" xfId="4032" xr:uid="{A806E54E-7F23-4AA2-A17E-C0CE3EAFDA5B}"/>
    <cellStyle name="Comma 63_data" xfId="6122" xr:uid="{F1FB2B41-0674-4C8A-B836-F6F79B35FE3B}"/>
    <cellStyle name="Comma 64" xfId="1382" xr:uid="{0E41657A-4883-4995-9B40-BEC3026C7752}"/>
    <cellStyle name="Comma 64 2" xfId="5796" xr:uid="{B7B9C9F7-8803-43B8-8D2C-B81A6D51EDAB}"/>
    <cellStyle name="Comma 64 3" xfId="4048" xr:uid="{36B43A92-FB7E-4A9B-8A12-67911586E085}"/>
    <cellStyle name="Comma 64_data" xfId="6121" xr:uid="{9E6193C2-3CCD-4DCB-AB6F-E97EC7AA8519}"/>
    <cellStyle name="Comma 65" xfId="1383" xr:uid="{DF35EE5A-08CE-42E7-A28D-1E1E3FD5FBFD}"/>
    <cellStyle name="Comma 65 2" xfId="5797" xr:uid="{8C6EC9D9-3246-47A3-A9C0-C2997687BBF5}"/>
    <cellStyle name="Comma 65 3" xfId="4014" xr:uid="{A597CB8D-F62C-4FA7-B96A-3547CEBC26A5}"/>
    <cellStyle name="Comma 65_data" xfId="6120" xr:uid="{9A4559D8-3C0C-4FE1-88B8-DB187FEA1BA4}"/>
    <cellStyle name="Comma 66" xfId="1384" xr:uid="{89479AAE-BCD9-4725-89B9-C13D40CB5720}"/>
    <cellStyle name="Comma 66 2" xfId="5798" xr:uid="{ED66347F-478D-4476-86C2-DB21108007C8}"/>
    <cellStyle name="Comma 66 3" xfId="4001" xr:uid="{79E8603C-C65A-447F-8B8A-E52853E365D1}"/>
    <cellStyle name="Comma 66_data" xfId="6119" xr:uid="{1534D9DA-68E5-46BB-A0F1-D6BB789C90E4}"/>
    <cellStyle name="Comma 67" xfId="1385" xr:uid="{7D38C427-0079-41FF-81A7-EB4B823CF1D1}"/>
    <cellStyle name="Comma 67 2" xfId="5799" xr:uid="{F5403705-1CDD-4CDA-ABD7-B04EED9F0851}"/>
    <cellStyle name="Comma 67 3" xfId="4050" xr:uid="{43E60B80-542A-4B34-8CE4-D4AC866CE2F7}"/>
    <cellStyle name="Comma 67_data" xfId="6118" xr:uid="{58324ED6-425D-4722-8B8D-9DEA40F4437A}"/>
    <cellStyle name="Comma 68" xfId="1386" xr:uid="{EC8D981A-E81B-46A3-92F2-A183260B16AA}"/>
    <cellStyle name="Comma 68 2" xfId="5800" xr:uid="{365E7502-CF76-4E3E-BC59-6D3F354FDF40}"/>
    <cellStyle name="Comma 68 3" xfId="4046" xr:uid="{40C02B7C-AB98-42F8-AD0F-2C01D2C20CD3}"/>
    <cellStyle name="Comma 68_data" xfId="6117" xr:uid="{9578BF48-0049-4001-A913-6D6753D5B179}"/>
    <cellStyle name="Comma 69" xfId="1387" xr:uid="{6CDAD55D-2705-4488-9D1E-093D2669373D}"/>
    <cellStyle name="Comma 69 2" xfId="5801" xr:uid="{8907F261-B691-4F1D-8D17-0471DB4B1403}"/>
    <cellStyle name="Comma 69 3" xfId="4002" xr:uid="{CAFBC464-27C3-4C8F-905F-EC1806DC6573}"/>
    <cellStyle name="Comma 69_data" xfId="6116" xr:uid="{CE3B7244-7587-4C41-80C1-6305A6F5F26A}"/>
    <cellStyle name="Comma 7" xfId="1388" xr:uid="{045725F2-9094-413C-A119-0B61A6EDFFB1}"/>
    <cellStyle name="Comma 7 2" xfId="1389" xr:uid="{EE841C91-36ED-419F-93B1-01A50D94528D}"/>
    <cellStyle name="Comma 7 2 2" xfId="1390" xr:uid="{E62D6F23-72C5-4334-99CC-E713BB8435B3}"/>
    <cellStyle name="Comma 7 2 2 2" xfId="1391" xr:uid="{4C98D174-E6C4-4879-984B-E4A4AC9D2F3B}"/>
    <cellStyle name="Comma 7 2 2 2 2" xfId="4838" xr:uid="{D9197ACE-FAE9-49AA-AC0E-6B6CE5EC3506}"/>
    <cellStyle name="Comma 7 2 2 3" xfId="3671" xr:uid="{76C880B9-1803-4BA7-967A-1AE3BA1BAD8C}"/>
    <cellStyle name="Comma 7 2 2_data" xfId="5370" xr:uid="{010869D4-3E56-413F-BE8F-859EE36DA04B}"/>
    <cellStyle name="Comma 7 2 3" xfId="1392" xr:uid="{F827D117-5F9A-4E07-8280-E9BF66B308FB}"/>
    <cellStyle name="Comma 7 2 3 2" xfId="4837" xr:uid="{C013AC5D-163E-4F56-8660-F79C6A3786C7}"/>
    <cellStyle name="Comma 7 2 4" xfId="3670" xr:uid="{2055A14B-899A-4192-B419-A8CB16A35EC0}"/>
    <cellStyle name="Comma 7 2_data" xfId="5371" xr:uid="{D48D8FED-272A-4FA6-86D2-F9BC14CCC3E4}"/>
    <cellStyle name="Comma 7 3" xfId="1393" xr:uid="{B06BAE1B-D059-4E4B-96AB-344A63DF24C8}"/>
    <cellStyle name="Comma 7 3 2" xfId="1394" xr:uid="{A3CC98C8-C003-4061-B0BA-D6BF81E9A737}"/>
    <cellStyle name="Comma 7 3 2 2" xfId="4839" xr:uid="{D1202A60-D8C2-4A2D-9375-4F31A7219B76}"/>
    <cellStyle name="Comma 7 3 3" xfId="3672" xr:uid="{43F04226-6016-43FC-8E31-088C458DBD0B}"/>
    <cellStyle name="Comma 7 3_data" xfId="5369" xr:uid="{6830B527-6B34-40AC-BEDA-2C85FB355691}"/>
    <cellStyle name="Comma 7 4" xfId="1395" xr:uid="{E43A030B-9DE4-4F08-BF90-4A953744DAFD}"/>
    <cellStyle name="Comma 7 4 2" xfId="1396" xr:uid="{3F592210-6969-4CA9-9AE2-C4257D05426F}"/>
    <cellStyle name="Comma 7 4 2 2" xfId="4840" xr:uid="{52E4A3B3-9D02-46EA-A0AD-A099B0B5775D}"/>
    <cellStyle name="Comma 7 4 3" xfId="3673" xr:uid="{AB63BF7E-91A7-4378-B65C-23E82CC703B3}"/>
    <cellStyle name="Comma 7 4_data" xfId="6367" xr:uid="{75F2D634-AF76-43CF-8F5B-855CF4E62CFF}"/>
    <cellStyle name="Comma 7 5" xfId="3669" xr:uid="{992CF71D-3E55-4B34-8C36-F556DFEAD534}"/>
    <cellStyle name="Comma 7 6" xfId="4164" xr:uid="{83192DAA-EF04-4A2F-88E5-AB6E964B2C66}"/>
    <cellStyle name="Comma 7 7" xfId="2355" xr:uid="{87AFBE4A-6B11-49C7-A480-6E324349D166}"/>
    <cellStyle name="Comma 7_data" xfId="6115" xr:uid="{BD27A6DC-5B09-4E08-ACDD-0B2F0C5A13CF}"/>
    <cellStyle name="Comma 70" xfId="1397" xr:uid="{2EF8A7FD-51D7-4181-A02D-616F68E5260F}"/>
    <cellStyle name="Comma 70 2" xfId="5807" xr:uid="{17928818-CCAE-44E4-84DB-37BA27BAEF83}"/>
    <cellStyle name="Comma 70 3" xfId="4049" xr:uid="{9BCB79BC-4EDF-4B2C-B367-055E14F34420}"/>
    <cellStyle name="Comma 70_data" xfId="6114" xr:uid="{4F504347-D756-4E60-9192-48AB26AE71E7}"/>
    <cellStyle name="Comma 71" xfId="1398" xr:uid="{7FF4384E-416E-48F2-97C5-BFB6187CD69B}"/>
    <cellStyle name="Comma 71 2" xfId="5808" xr:uid="{D406EAED-8E60-4514-B514-2E33BE6AFAA9}"/>
    <cellStyle name="Comma 71 3" xfId="4009" xr:uid="{23D848CF-8B6C-477E-A375-5FB3C7310056}"/>
    <cellStyle name="Comma 71_data" xfId="6113" xr:uid="{2E8E1D6E-E97F-43F2-AD12-EECC28315B5A}"/>
    <cellStyle name="Comma 72" xfId="1399" xr:uid="{F55FD8C0-49AD-4411-BE9C-F824F21A2630}"/>
    <cellStyle name="Comma 72 2" xfId="5809" xr:uid="{34E38112-5397-4542-B732-73830FBD4657}"/>
    <cellStyle name="Comma 72 3" xfId="4033" xr:uid="{59B9CDFD-EF60-48AE-998F-991FFB41685B}"/>
    <cellStyle name="Comma 72_data" xfId="6112" xr:uid="{6D25C4CB-27E6-4578-9D85-957EC9A74D53}"/>
    <cellStyle name="Comma 73" xfId="1400" xr:uid="{C92F73BA-C174-4005-8618-F2318A737204}"/>
    <cellStyle name="Comma 73 2" xfId="5810" xr:uid="{128BB5B8-3518-4E3E-9331-9BA8808698FE}"/>
    <cellStyle name="Comma 73 3" xfId="3998" xr:uid="{560FD1E2-FEBC-41C6-866E-3129494F06CB}"/>
    <cellStyle name="Comma 73_data" xfId="6111" xr:uid="{FE555620-5D89-4A1F-8525-AA81CE0583E4}"/>
    <cellStyle name="Comma 74" xfId="1401" xr:uid="{BF7CE67F-7CDB-4BFA-99C1-7629FAFDB703}"/>
    <cellStyle name="Comma 74 2" xfId="5811" xr:uid="{19EB8BD9-8039-4554-AA4C-024E5D1013CC}"/>
    <cellStyle name="Comma 74 3" xfId="4013" xr:uid="{60E6EC80-ABAE-4CBD-BE72-927A05FC2C73}"/>
    <cellStyle name="Comma 74_data" xfId="6110" xr:uid="{41142953-E50E-45F4-B907-A25C4BBF118F}"/>
    <cellStyle name="Comma 75" xfId="1402" xr:uid="{5C24EDF1-0678-47AD-98AF-F55E4D7CA2F3}"/>
    <cellStyle name="Comma 75 2" xfId="5812" xr:uid="{DE3796D8-EEF3-4BEA-BE9D-FE8CC57B4557}"/>
    <cellStyle name="Comma 75 3" xfId="4012" xr:uid="{A2639638-9169-4248-BFEE-8D4DC03F9636}"/>
    <cellStyle name="Comma 75_data" xfId="6109" xr:uid="{4397650F-8BA2-4589-BC4C-AB969291AD8D}"/>
    <cellStyle name="Comma 76" xfId="1403" xr:uid="{505D0C42-71C3-45BB-A3B6-26D0FC38D442}"/>
    <cellStyle name="Comma 76 2" xfId="5813" xr:uid="{607C7EBB-0BFA-4484-8235-B14564B848DC}"/>
    <cellStyle name="Comma 76 3" xfId="4039" xr:uid="{3DB41C9D-07F9-41C4-9220-E6DBBA76CAE1}"/>
    <cellStyle name="Comma 76_data" xfId="6108" xr:uid="{CF676288-D235-4C30-B0C2-EB7558EE876D}"/>
    <cellStyle name="Comma 77" xfId="1404" xr:uid="{26ABAFF0-60DD-459B-9BD7-7C0C530309D8}"/>
    <cellStyle name="Comma 77 2" xfId="5814" xr:uid="{88B335D1-9E7F-4288-B9A9-6C4960D4BE2D}"/>
    <cellStyle name="Comma 77 3" xfId="4011" xr:uid="{766FD789-40FE-41A8-9DE8-F85773B1DDF3}"/>
    <cellStyle name="Comma 77_data" xfId="6107" xr:uid="{48E9C278-8C15-4E9C-9A56-77C92CB180A3}"/>
    <cellStyle name="Comma 78" xfId="1405" xr:uid="{D3CDB0EB-842F-4919-8EE6-AAAF54585CC2}"/>
    <cellStyle name="Comma 78 2" xfId="5815" xr:uid="{FEE5866E-1E42-4441-A6F0-D3DDE48E08D4}"/>
    <cellStyle name="Comma 78 3" xfId="3999" xr:uid="{48336BBA-02DD-4DD3-AB1B-FEFA57BE2CED}"/>
    <cellStyle name="Comma 78_data" xfId="6106" xr:uid="{FCC8EE7C-DBC7-4071-A461-3AC503B81718}"/>
    <cellStyle name="Comma 79" xfId="1406" xr:uid="{3ED33A5B-1888-4F37-8C51-14E542A49966}"/>
    <cellStyle name="Comma 79 2" xfId="5816" xr:uid="{365912BA-C082-4B23-9485-605C014C660A}"/>
    <cellStyle name="Comma 79 3" xfId="4028" xr:uid="{DB88FF96-A4B5-4019-9819-446A2DB5801D}"/>
    <cellStyle name="Comma 79_data" xfId="6105" xr:uid="{FBF71547-DA50-418E-80EF-8CE44D169A7D}"/>
    <cellStyle name="Comma 8" xfId="1407" xr:uid="{FFFECCFB-2D04-4134-9E2F-CE1CB07277AD}"/>
    <cellStyle name="Comma 8 2" xfId="1408" xr:uid="{DAB6D1E1-9D15-4C60-B8C2-E8951D968184}"/>
    <cellStyle name="Comma 8 3" xfId="1409" xr:uid="{DCC8338D-7A06-402C-8B80-1A0A0158F99E}"/>
    <cellStyle name="Comma 8 3 2" xfId="1410" xr:uid="{3C175A75-A47D-4EF0-9B9D-294CFA2854D5}"/>
    <cellStyle name="Comma 8 3 2 2" xfId="1411" xr:uid="{4AC616F3-2999-4CD0-A692-19C7B7662688}"/>
    <cellStyle name="Comma 8 4" xfId="3674" xr:uid="{584427EA-F698-42AE-ACE5-1A5408552747}"/>
    <cellStyle name="Comma 8 5" xfId="4165" xr:uid="{07FC4E70-9212-4FD7-9821-64F478E22085}"/>
    <cellStyle name="Comma 8 6" xfId="2356" xr:uid="{442F22DF-BD24-4CCE-B2F3-0DCA69A6280E}"/>
    <cellStyle name="Comma 8_data" xfId="6104" xr:uid="{CE68468A-2BBB-4521-9CF3-368E146F45E8}"/>
    <cellStyle name="Comma 80" xfId="1412" xr:uid="{9E6DBC39-72BD-4508-BDAB-7B31CC4A4EE2}"/>
    <cellStyle name="Comma 80 2" xfId="5142" xr:uid="{59664BD0-B553-4369-8A17-BE6393D1CD70}"/>
    <cellStyle name="Comma 81" xfId="1413" xr:uid="{498F0708-2246-4E90-A459-8ED41B60781F}"/>
    <cellStyle name="Comma 81 2" xfId="5170" xr:uid="{6E72EFA4-1C8D-4BDB-B978-17FDC754F812}"/>
    <cellStyle name="Comma 82" xfId="2217" xr:uid="{F24DE509-294B-4FBC-9FAC-48DD6645C66F}"/>
    <cellStyle name="Comma 82 2" xfId="6300" xr:uid="{423F8CA7-2B48-4AB3-9D93-CD5BE888F506}"/>
    <cellStyle name="Comma 82 3" xfId="4074" xr:uid="{12CF2A6B-6271-4151-BF30-D2B851ACE8BB}"/>
    <cellStyle name="Comma 82_data" xfId="6103" xr:uid="{C244D1BC-9F4F-438A-9D39-C66082E4F461}"/>
    <cellStyle name="Comma 83" xfId="2219" xr:uid="{7F353944-B938-4320-9F0C-660EE174CCB6}"/>
    <cellStyle name="Comma 83 2" xfId="6302" xr:uid="{B1AD9898-D280-4590-A0BA-ADD61191A726}"/>
    <cellStyle name="Comma 83 3" xfId="4080" xr:uid="{DE24C310-C116-404D-B9B0-CFC0D8C8D6DF}"/>
    <cellStyle name="Comma 83_data" xfId="6102" xr:uid="{9635125B-A765-4E71-8E61-58A1CE90D7C6}"/>
    <cellStyle name="Comma 84" xfId="2223" xr:uid="{3AE276CA-4FEF-4786-92E3-E71E9D55A54B}"/>
    <cellStyle name="Comma 84 2" xfId="6306" xr:uid="{D4B79EF6-A807-43A4-923A-9A2E8E1921DA}"/>
    <cellStyle name="Comma 84 3" xfId="4075" xr:uid="{5C6094C0-0B46-4CBE-BDBF-86CE087CE22D}"/>
    <cellStyle name="Comma 84_data" xfId="6101" xr:uid="{3AE304BC-14DE-489C-8E8E-A5C3BC1BE161}"/>
    <cellStyle name="Comma 85" xfId="2226" xr:uid="{4594ABE3-2FAF-4E32-B201-5809AD30500E}"/>
    <cellStyle name="Comma 85 2" xfId="6309" xr:uid="{046A648E-56BB-41FB-8908-4F251696E49D}"/>
    <cellStyle name="Comma 85 3" xfId="4082" xr:uid="{BF8306A0-C652-4544-A855-E772B1F09DCD}"/>
    <cellStyle name="Comma 85_data" xfId="6100" xr:uid="{AD0E4137-6504-4D99-BE18-EAFD0A401C01}"/>
    <cellStyle name="Comma 86" xfId="2227" xr:uid="{9098352C-7982-4DF8-A333-052AC82704A5}"/>
    <cellStyle name="Comma 86 2" xfId="6310" xr:uid="{877C8510-2AC0-4A58-A714-B3EEEC2827FD}"/>
    <cellStyle name="Comma 86 3" xfId="4077" xr:uid="{24391C42-1018-4432-98CB-A97450E50680}"/>
    <cellStyle name="Comma 86_data" xfId="6099" xr:uid="{719D49CD-BCAA-4E98-8E18-EFF813AE23A0}"/>
    <cellStyle name="Comma 87" xfId="2228" xr:uid="{4DF215B0-0F5D-4558-B70A-0AC3B1F61A91}"/>
    <cellStyle name="Comma 87 2" xfId="6311" xr:uid="{ADDCA8AE-39F0-4837-B2FD-338EA1D06BB1}"/>
    <cellStyle name="Comma 87 3" xfId="4083" xr:uid="{06ADBBE7-4BBC-4F55-8EF8-F2CB065BA955}"/>
    <cellStyle name="Comma 87_data" xfId="6098" xr:uid="{F9531DEE-61B8-42C4-8AA8-EC90E54452EB}"/>
    <cellStyle name="Comma 88" xfId="4076" xr:uid="{0B6A9BD3-56AB-4BAF-9E64-2AB11B4C48BD}"/>
    <cellStyle name="Comma 89" xfId="4085" xr:uid="{7ACA5CB8-E70B-4D4D-B13C-829CB21C2992}"/>
    <cellStyle name="Comma 9" xfId="1414" xr:uid="{B11EE26D-631D-492A-917E-22F1BDACBBB9}"/>
    <cellStyle name="Comma 9 2" xfId="1415" xr:uid="{A98FCD49-F679-4ABF-9D1D-426B69F03405}"/>
    <cellStyle name="Comma 9 2 2" xfId="1416" xr:uid="{BB6D34F9-DD31-49CA-BE27-1457CE7068E4}"/>
    <cellStyle name="Comma 9 2 2 2" xfId="3676" xr:uid="{45FEE487-8511-419F-9AAB-50BDAB302867}"/>
    <cellStyle name="Comma 9 2 3" xfId="4167" xr:uid="{551F4C81-8BDE-42A0-A96B-CC4883CBCEA3}"/>
    <cellStyle name="Comma 9 2 4" xfId="2358" xr:uid="{506D846C-FE02-44EE-91F6-533AC6B87920}"/>
    <cellStyle name="Comma 9 2_data" xfId="6096" xr:uid="{089B10F6-5694-43A0-A954-8CEA815771F8}"/>
    <cellStyle name="Comma 9 3" xfId="1417" xr:uid="{E9ADA992-6A6F-4731-8312-36F678236A6B}"/>
    <cellStyle name="Comma 9 3 2" xfId="1418" xr:uid="{BA3C5065-EBE4-45B4-A741-5DF64B0B7830}"/>
    <cellStyle name="Comma 9 3 2 2" xfId="4841" xr:uid="{B9019EF0-C713-4256-B0DB-A163C55EE9E0}"/>
    <cellStyle name="Comma 9 3 3" xfId="3677" xr:uid="{2806B164-F7AB-4124-81E4-C7C626B132B6}"/>
    <cellStyle name="Comma 9 3_data" xfId="5368" xr:uid="{2B5B4E2B-32D9-4981-AA1F-9C16DAD491DC}"/>
    <cellStyle name="Comma 9 4" xfId="3675" xr:uid="{518BC6CA-3B47-41BD-B2AB-0CF9BCD67DCE}"/>
    <cellStyle name="Comma 9 5" xfId="4166" xr:uid="{8C4C536F-D854-4392-AF51-B833C99B54F0}"/>
    <cellStyle name="Comma 9 6" xfId="2357" xr:uid="{DE8497C2-61E0-473F-87C3-9D205BA3770C}"/>
    <cellStyle name="Comma 9_data" xfId="6097" xr:uid="{538AE989-DF99-4A48-A0D7-5A3A65472CFD}"/>
    <cellStyle name="Comma 90" xfId="4072" xr:uid="{BDDCEF9F-0EE7-4FE6-A680-0FEA2EAB54F2}"/>
    <cellStyle name="Comma 91" xfId="4081" xr:uid="{4A579897-729D-40B7-92F5-8E99BC326E90}"/>
    <cellStyle name="Comma 92" xfId="4078" xr:uid="{575E0109-3A19-4897-A3B9-E8E6C692EEDA}"/>
    <cellStyle name="Comma 93" xfId="4084" xr:uid="{88CCB468-4183-4B9C-A8B7-68C4946CD5E7}"/>
    <cellStyle name="Comma 94" xfId="4073" xr:uid="{4D1B7695-E2D4-4326-A473-CFA14734B704}"/>
    <cellStyle name="Comma 95" xfId="4086" xr:uid="{E3ACB34D-BB65-4048-80F6-351E57AED191}"/>
    <cellStyle name="Comma 96" xfId="4071" xr:uid="{215BE736-92EC-4D9B-B5EC-A1AD3C8F40EE}"/>
    <cellStyle name="Comma 97" xfId="4079" xr:uid="{7E265C5D-D550-4DDB-92E4-3ADFB3D1B3F5}"/>
    <cellStyle name="Comma 98" xfId="4294" xr:uid="{3CC26FE8-016C-4E23-9C65-C3E0603819CB}"/>
    <cellStyle name="Comma 99" xfId="4070" xr:uid="{BAB00F63-9A61-4022-8491-6CB4022FFD28}"/>
    <cellStyle name="Comma0" xfId="2359" xr:uid="{2FCA6626-B9E7-4E37-BAC9-A18FB01B0533}"/>
    <cellStyle name="Comma0 - Style3" xfId="2360" xr:uid="{2DBA7E3F-3272-4DF3-A01F-5087F1D889C8}"/>
    <cellStyle name="Comma1 - Style1" xfId="2361" xr:uid="{7E2C5845-C4C4-4D81-8EAE-91BE772D2A6E}"/>
    <cellStyle name="Comment" xfId="2362" xr:uid="{8008351D-FAEC-465E-8260-DFD7ED0DE5DB}"/>
    <cellStyle name="Currency [0] 2" xfId="1419" xr:uid="{93A60FB3-5377-4630-9FE6-C2A75ACC1550}"/>
    <cellStyle name="Currency [0] 2 2" xfId="3678" xr:uid="{625C0CB2-CCBB-4D4C-9519-0F4DC28DDC45}"/>
    <cellStyle name="Currency [0] 2 3" xfId="4233" xr:uid="{6BB1E65F-E869-4C92-8B4E-6C35FDCDFBA7}"/>
    <cellStyle name="Currency [0] 2 4" xfId="2707" xr:uid="{77C8A85A-77C8-4C48-B4F8-66C6703B699A}"/>
    <cellStyle name="Currency [0] 2_data" xfId="6095" xr:uid="{136B4627-3E76-4F82-B913-4535469BF586}"/>
    <cellStyle name="Currency [0] 3" xfId="1420" xr:uid="{5989D65A-D4F8-43D5-AADC-F598729F73D9}"/>
    <cellStyle name="Currency 10" xfId="2220" xr:uid="{ED975926-8F55-42DC-AD82-2305EF3EF92A}"/>
    <cellStyle name="Currency 10 2" xfId="6303" xr:uid="{24BCC7CF-EC7F-4C60-8447-AF9E04300EA9}"/>
    <cellStyle name="Currency 10 3" xfId="2363" xr:uid="{FC930B63-3EEB-4EBB-9C56-59C751496D0C}"/>
    <cellStyle name="Currency 11" xfId="2235" xr:uid="{997B6B59-B9AE-4161-8A4B-D0275E6EFDCD}"/>
    <cellStyle name="Currency 11 2" xfId="6315" xr:uid="{B03F4D7C-E559-48F0-90CB-3D305C945E64}"/>
    <cellStyle name="Currency 11 3" xfId="2364" xr:uid="{C773BDEE-A942-45A0-B695-3C8482EAEB7E}"/>
    <cellStyle name="Currency 12" xfId="2365" xr:uid="{58335B36-3A83-4C61-8F94-1E5FD8DC090D}"/>
    <cellStyle name="Currency 13" xfId="2366" xr:uid="{0C882A76-589D-492F-8DA3-A27BD1F4CE52}"/>
    <cellStyle name="Currency 2" xfId="1421" xr:uid="{D3618849-B830-4F57-B6EE-B0945DF32517}"/>
    <cellStyle name="Currency 2 2" xfId="1422" xr:uid="{9BBCE015-AFDE-485C-9B4B-7255A19977D0}"/>
    <cellStyle name="Currency 2 2 2" xfId="1423" xr:uid="{0E21F67B-9EFD-4516-99FF-B8211CE0F16C}"/>
    <cellStyle name="Currency 2 2 2 2" xfId="1424" xr:uid="{411D13FF-FEF9-4ED5-A238-177DE6AB58A0}"/>
    <cellStyle name="Currency 2 2 2 2 2" xfId="1425" xr:uid="{ED9CEE65-628A-4469-A36C-03DF60AD1BD9}"/>
    <cellStyle name="Currency 2 2 2 2 2 2" xfId="4843" xr:uid="{74E99FE9-BCBB-4620-AFFD-240AD8F5C790}"/>
    <cellStyle name="Currency 2 2 2 2 3" xfId="3681" xr:uid="{F18A9CC4-6ED9-4693-A269-2D84DD906AD4}"/>
    <cellStyle name="Currency 2 2 2 2_data" xfId="5366" xr:uid="{EC82214D-19CD-42E2-8545-488DD462E4CC}"/>
    <cellStyle name="Currency 2 2 2 3" xfId="1426" xr:uid="{0808B345-5532-4D7F-8690-48B790F0D1E4}"/>
    <cellStyle name="Currency 2 2 2 3 2" xfId="4842" xr:uid="{BED6CEBA-419A-4DA0-A9FC-2EE53A4DF64E}"/>
    <cellStyle name="Currency 2 2 2 4" xfId="3680" xr:uid="{267E20D5-C90B-40C2-8CFB-4A468F38349D}"/>
    <cellStyle name="Currency 2 2 2_data" xfId="5367" xr:uid="{84071240-8B28-4C9A-AA21-8334EF79F80F}"/>
    <cellStyle name="Currency 2 2 3" xfId="1427" xr:uid="{9CFFC534-B0EC-44D7-91B6-944469679B71}"/>
    <cellStyle name="Currency 2 2 3 2" xfId="5131" xr:uid="{E422660A-BF68-45FB-9054-33A8852778F8}"/>
    <cellStyle name="Currency 2 2 4" xfId="4169" xr:uid="{CB245FC2-81B1-4D7C-AC0E-2BEF083F6382}"/>
    <cellStyle name="Currency 2 2 5" xfId="2368" xr:uid="{46C9F662-24A2-41FD-92F4-0481B4B8F688}"/>
    <cellStyle name="Currency 2 2_data" xfId="6093" xr:uid="{0CDAB84F-FE09-4CAA-9C0B-397DB5C58931}"/>
    <cellStyle name="Currency 2 3" xfId="1428" xr:uid="{976B9A1B-17E3-4754-B13E-F5D3C585CFAE}"/>
    <cellStyle name="Currency 2 3 2" xfId="1429" xr:uid="{6E06CFD6-2470-424F-8CE0-771AE22E1419}"/>
    <cellStyle name="Currency 2 3 2 2" xfId="1430" xr:uid="{B8AE802C-145B-4BFE-8407-0EBBBB9DB3C9}"/>
    <cellStyle name="Currency 2 3 2 2 2" xfId="4844" xr:uid="{AE3F9B2B-95E8-4C9D-9F12-23110585D3A1}"/>
    <cellStyle name="Currency 2 3 2 3" xfId="3683" xr:uid="{88F066D3-27AA-43B8-9FDF-4EF18D69DF68}"/>
    <cellStyle name="Currency 2 3 2_data" xfId="5365" xr:uid="{F928A3BC-F62A-4D66-ADCC-2D7612DC827F}"/>
    <cellStyle name="Currency 2 3 3" xfId="1431" xr:uid="{E3555CD9-26D7-468C-A755-E83D53AE12AC}"/>
    <cellStyle name="Currency 2 3 3 2" xfId="3682" xr:uid="{35FBB358-0545-4D1F-986C-2A88A2BAA6B7}"/>
    <cellStyle name="Currency 2 3 4" xfId="4273" xr:uid="{04F6417D-0A14-46B2-B4EE-EE60F2B6E6D7}"/>
    <cellStyle name="Currency 2 3 5" xfId="2942" xr:uid="{CDB3EAC7-D141-4147-AB39-36BB7B51F05C}"/>
    <cellStyle name="Currency 2 3_data" xfId="6092" xr:uid="{AFC19C74-19C8-4275-A99F-2B0AB19537B2}"/>
    <cellStyle name="Currency 2 4" xfId="1432" xr:uid="{D3F320E5-DBA9-44AD-A944-C3B3A60EDD29}"/>
    <cellStyle name="Currency 2 4 2" xfId="1433" xr:uid="{06E15A23-6496-4F66-B20B-B7B12FEB58DC}"/>
    <cellStyle name="Currency 2 4 2 2" xfId="3684" xr:uid="{91D14FB0-A0CE-4D0E-A724-616792C30A79}"/>
    <cellStyle name="Currency 2 4 3" xfId="4234" xr:uid="{180F06D3-5691-45B8-B209-684084D93007}"/>
    <cellStyle name="Currency 2 4 4" xfId="2708" xr:uid="{1E10B7D9-DDF8-42D0-87B5-C3AAD2D7265F}"/>
    <cellStyle name="Currency 2 4_data" xfId="6091" xr:uid="{B0096244-F1C5-47D6-AA61-04D47560D85E}"/>
    <cellStyle name="Currency 2 5" xfId="1434" xr:uid="{F2C74B1E-7E29-4687-8D89-F494831056D1}"/>
    <cellStyle name="Currency 2 5 2" xfId="1435" xr:uid="{7CE3F00D-9251-49A5-945A-0F7981BB1188}"/>
    <cellStyle name="Currency 2 5 2 2" xfId="3685" xr:uid="{BE52C6A3-35D6-4BDE-BD3F-B9F917F05246}"/>
    <cellStyle name="Currency 2 5 3" xfId="4303" xr:uid="{CE319214-FF02-4126-A4A7-C01184644197}"/>
    <cellStyle name="Currency 2 5 4" xfId="3053" xr:uid="{C9DE8098-13DC-4724-8281-D1228C7B7416}"/>
    <cellStyle name="Currency 2 5_data" xfId="6090" xr:uid="{93E5396D-92B4-4214-8D1E-6D679CCC3B58}"/>
    <cellStyle name="Currency 2 6" xfId="1436" xr:uid="{93C6EEDE-E3B1-4A9A-88E9-67B6DCFE9F94}"/>
    <cellStyle name="Currency 2 6 2" xfId="5829" xr:uid="{7837B0D2-9B0E-4DBB-B649-46BCF9A13205}"/>
    <cellStyle name="Currency 2 6 3" xfId="4016" xr:uid="{52CE0A1F-4E6A-4D14-884C-DBB1ABDB11E7}"/>
    <cellStyle name="Currency 2 6_data" xfId="6089" xr:uid="{AD372A37-780C-40D8-BF55-157843A28FB4}"/>
    <cellStyle name="Currency 2 7" xfId="3679" xr:uid="{D468413B-70B2-4BB4-895F-22826750108F}"/>
    <cellStyle name="Currency 2 8" xfId="4168" xr:uid="{5CA71DF7-3863-419A-976E-DFA47A47435B}"/>
    <cellStyle name="Currency 2 9" xfId="2367" xr:uid="{07834078-CC8C-4ABA-B07D-8944032DA693}"/>
    <cellStyle name="Currency 2_data" xfId="6094" xr:uid="{0728322B-94B9-4CDB-896F-56D1D45A0442}"/>
    <cellStyle name="Currency 3" xfId="1437" xr:uid="{EC9EE869-9115-4813-8A2C-4126BDB8AE5B}"/>
    <cellStyle name="Currency 3 2" xfId="2943" xr:uid="{104224C7-AB68-430B-A814-BC86EDF55C30}"/>
    <cellStyle name="Currency 3 3" xfId="2746" xr:uid="{ECCA7375-500E-4B53-AF03-F2AF3F747406}"/>
    <cellStyle name="Currency 3 4" xfId="3686" xr:uid="{4B23037D-62B4-4FEF-8276-A60AF7B611D0}"/>
    <cellStyle name="Currency 3 5" xfId="4170" xr:uid="{84E2B975-EB44-4EDF-B2DF-A4CD7EDF3421}"/>
    <cellStyle name="Currency 3 6" xfId="2369" xr:uid="{1FFEAF5E-5DA0-4CFB-917D-1B9229D9661F}"/>
    <cellStyle name="Currency 3_data" xfId="6088" xr:uid="{96E782AF-D6FB-4C08-AD67-74F35B1D294E}"/>
    <cellStyle name="Currency 4" xfId="1438" xr:uid="{F7362295-5CCD-403C-9F28-9081E8B2B3B8}"/>
    <cellStyle name="Currency 4 2" xfId="3687" xr:uid="{BBCF470C-B280-4879-A596-EC45C24E565F}"/>
    <cellStyle name="Currency 4 3" xfId="4171" xr:uid="{BF571807-CA2C-41AF-8F35-BE99278E5EB8}"/>
    <cellStyle name="Currency 4 4" xfId="2370" xr:uid="{E5159425-E9E9-4373-AF73-475F14D3DAC2}"/>
    <cellStyle name="Currency 4_data" xfId="6087" xr:uid="{74F10374-E007-4E3B-B92F-D9D1ED918620}"/>
    <cellStyle name="Currency 5" xfId="1439" xr:uid="{B7A4F1DA-139A-41A6-9610-F152D4EF33C1}"/>
    <cellStyle name="Currency 5 2" xfId="3688" xr:uid="{C382C23B-D74C-4E6C-8BCC-624FA9A1B67D}"/>
    <cellStyle name="Currency 5 3" xfId="4172" xr:uid="{CB30640E-EBDF-4A47-899E-5DAE94AC5E39}"/>
    <cellStyle name="Currency 5 4" xfId="2371" xr:uid="{319F6E32-7ED0-4887-B248-8AC02EB046BA}"/>
    <cellStyle name="Currency 5_data" xfId="6086" xr:uid="{F5A1BC14-879C-4D4D-9D0A-33FD74714562}"/>
    <cellStyle name="Currency 6" xfId="1440" xr:uid="{ED44A28B-5F57-456F-84E6-6D7F0B86C39A}"/>
    <cellStyle name="Currency 6 2" xfId="3689" xr:uid="{1B19E1E3-F44A-4A67-B65D-BB651F86F810}"/>
    <cellStyle name="Currency 6 3" xfId="4173" xr:uid="{31D12B51-6291-45DA-BA6C-FFB72375B008}"/>
    <cellStyle name="Currency 6 4" xfId="2372" xr:uid="{DA6355A3-0EA4-4297-B772-84DECCFEC029}"/>
    <cellStyle name="Currency 6_data" xfId="6085" xr:uid="{D3F9B8B0-9FC4-4CFC-9A8B-2C84771B1461}"/>
    <cellStyle name="Currency 7" xfId="1441" xr:uid="{F129607A-4C3B-455F-858E-AC0A369C8744}"/>
    <cellStyle name="Currency 7 2" xfId="3690" xr:uid="{EB8FD0B9-0CC9-435B-817D-737283F1EB2D}"/>
    <cellStyle name="Currency 7 3" xfId="4174" xr:uid="{D04AC3F8-0980-4713-9C20-BA7B42C82444}"/>
    <cellStyle name="Currency 7 4" xfId="2373" xr:uid="{229D43E8-DC68-4E33-88B3-BF7CBD7F823A}"/>
    <cellStyle name="Currency 7_data" xfId="6084" xr:uid="{17222057-0B52-403C-94B4-3AA2F263D0CB}"/>
    <cellStyle name="Currency 8" xfId="1442" xr:uid="{BF1285C0-96B1-4B61-A1E7-CE7F4FAC5815}"/>
    <cellStyle name="Currency 8 2" xfId="3691" xr:uid="{7C5125D4-189F-4548-8A81-3C520F0AA234}"/>
    <cellStyle name="Currency 8 3" xfId="4175" xr:uid="{4FB7471A-A329-47B2-A085-AC5A3E5B1546}"/>
    <cellStyle name="Currency 8 4" xfId="2374" xr:uid="{0FE2874C-5DE4-4EA9-B804-B263F25C86F1}"/>
    <cellStyle name="Currency 8_data" xfId="6083" xr:uid="{0E4C72AC-5228-4200-931D-608F035A8376}"/>
    <cellStyle name="Currency 9" xfId="1443" xr:uid="{23B3EC9B-0A59-40E4-8799-8B6C441C3C7A}"/>
    <cellStyle name="Currency 9 2" xfId="3986" xr:uid="{BF99F769-69C9-41F8-8B9B-88B80C30DDC9}"/>
    <cellStyle name="Currency 9 3" xfId="4176" xr:uid="{75D76563-6A43-4564-AA8A-394F32F16885}"/>
    <cellStyle name="Currency 9 4" xfId="5834" xr:uid="{4FCE0448-5462-473E-8ADD-F6A2D64A0066}"/>
    <cellStyle name="Currency 9 5" xfId="2375" xr:uid="{EE095F88-076A-4FCE-B777-8A7C8190B4ED}"/>
    <cellStyle name="Currency 9_data" xfId="6082" xr:uid="{97B52A16-B2FF-44F9-87BC-3D0673202309}"/>
    <cellStyle name="Currency0" xfId="2376" xr:uid="{31FDF257-198D-45C4-9B05-D4DF86F8D818}"/>
    <cellStyle name="Date" xfId="2377" xr:uid="{42CCA130-06C2-413A-B5A6-8F5C6FBA07DD}"/>
    <cellStyle name="Dbl-Click" xfId="2709" xr:uid="{89D9F5BF-B93B-4A02-BEC2-28C0F1B8DC0F}"/>
    <cellStyle name="Dbl-Click (A)" xfId="1444" xr:uid="{C98789E2-52DF-4BC1-9903-C15C6A5D4F38}"/>
    <cellStyle name="Dbl-Click 2" xfId="2748" xr:uid="{8F04B3A9-551B-4BF6-BF2C-FFA94050A92D}"/>
    <cellStyle name="Dbl-Click 2 2" xfId="2749" xr:uid="{E5B89FF1-364C-4444-9495-52730D1F5A7E}"/>
    <cellStyle name="Dbl-Click 3" xfId="2750" xr:uid="{BFC922B2-0C70-4438-A23D-2596E0A85788}"/>
    <cellStyle name="Dbl-Click 3 2" xfId="2751" xr:uid="{2382FB36-E0D8-419A-A437-7F63D245A85F}"/>
    <cellStyle name="Dbl-Click 4" xfId="2747" xr:uid="{9A3314DA-0E0F-42E1-82A9-94C7A22C94A9}"/>
    <cellStyle name="Dcml0" xfId="2378" xr:uid="{658FB996-2ACA-47C7-A2C0-82E6056771D2}"/>
    <cellStyle name="Dcml1" xfId="2379" xr:uid="{2BAC9050-2A6F-4934-84D0-8172873EA331}"/>
    <cellStyle name="Dcml2" xfId="2380" xr:uid="{B746EF3A-936D-4EFA-87AF-675ED0E6DE76}"/>
    <cellStyle name="Dept" xfId="2381" xr:uid="{A2195727-3E8B-474C-9010-A1FFA381C0FC}"/>
    <cellStyle name="Descrip" xfId="2382" xr:uid="{5AB8BE81-5180-4836-8ED4-67BDA86A936C}"/>
    <cellStyle name="Double Line Subtitle" xfId="2710" xr:uid="{605AB3E7-CF29-45CE-B233-AB9B016E89D8}"/>
    <cellStyle name="Double Line Subtitle 2" xfId="2753" xr:uid="{6547090C-D949-433D-8405-CA4BB42E5340}"/>
    <cellStyle name="Double Line Subtitle 2 2" xfId="2754" xr:uid="{03F377E7-A23A-48C1-BDD6-D4258E0BD400}"/>
    <cellStyle name="Double Line Subtitle 3" xfId="2755" xr:uid="{C6728B89-D261-4E64-80DF-B0FAF580370E}"/>
    <cellStyle name="Double Line Subtitle 3 2" xfId="2756" xr:uid="{C77D2B4B-6F12-4344-9685-658CA2F2B33D}"/>
    <cellStyle name="Double Line Subtitle 4" xfId="2752" xr:uid="{6705D923-9F79-4A3D-95CE-8559F1E3F6B9}"/>
    <cellStyle name="Double Line Title" xfId="2711" xr:uid="{B4885D62-6C11-476D-812D-5520F22FC27C}"/>
    <cellStyle name="Double Line Title 2" xfId="2758" xr:uid="{738B25BC-C8FB-4E95-A585-0183DA50F017}"/>
    <cellStyle name="Double Line Title 2 2" xfId="2759" xr:uid="{24423ECF-6731-4132-91D0-02D3960702E7}"/>
    <cellStyle name="Double Line Title 3" xfId="2760" xr:uid="{F801EC3F-B7A9-48BD-9C3F-2FBC8C4E267B}"/>
    <cellStyle name="Double Line Title 3 2" xfId="2761" xr:uid="{95E7AC2E-ACFB-453B-A484-A2CC94AB4192}"/>
    <cellStyle name="Double Line Title 4" xfId="2757" xr:uid="{8B759F00-77DD-446C-85C0-B985E692ECC7}"/>
    <cellStyle name="Drop Down" xfId="2712" xr:uid="{6228183C-EC48-4E6B-BA3C-E11CD929B786}"/>
    <cellStyle name="Drop Down ($0)" xfId="1445" xr:uid="{1DA349FF-43D9-44D7-9AE0-949CEED4AE77}"/>
    <cellStyle name="Drop Down ($0.00)" xfId="1446" xr:uid="{26DB0A74-648D-4E35-B191-DC3135655511}"/>
    <cellStyle name="Drop Down (0)" xfId="1447" xr:uid="{A47ACB97-1AD4-40CA-82FB-458A146DA498}"/>
    <cellStyle name="Drop Down (0,)" xfId="1448" xr:uid="{A63B17CC-A5C1-4DEB-A7BF-20B2099E02FD}"/>
    <cellStyle name="Drop Down (0.0%)" xfId="1449" xr:uid="{C75FBD22-36C0-4063-8E36-2D84B2FF8672}"/>
    <cellStyle name="Drop Down (0.0)" xfId="1450" xr:uid="{90A63007-01E6-4B79-89E5-54094B34DE91}"/>
    <cellStyle name="Drop Down (0.00%)" xfId="1451" xr:uid="{A6D46BA8-3C18-473D-AC28-4833B9E981CC}"/>
    <cellStyle name="Drop Down (0.00)" xfId="1452" xr:uid="{25E0709E-1AA6-4F85-AEF9-D65596EC6ECF}"/>
    <cellStyle name="Drop Down (0.000)" xfId="1453" xr:uid="{696FA494-85BB-4018-81F2-1E97DE8BED65}"/>
    <cellStyle name="Drop Down (0.000) 2" xfId="2944" xr:uid="{CF09A997-0AEC-42F1-A7CD-F3293187C5E2}"/>
    <cellStyle name="Drop Down (0.000) 3" xfId="2910" xr:uid="{547F5F3D-773C-4BF1-8559-D5987563C413}"/>
    <cellStyle name="Drop Down (0.000) 4" xfId="2383" xr:uid="{3DD9AFBF-A3EE-4DE4-A6D4-4C9E631250F5}"/>
    <cellStyle name="Drop Down (0.000)_data" xfId="6081" xr:uid="{11A16883-072D-42DD-B60D-1C1A8E75A5A4}"/>
    <cellStyle name="Drop Down (0.0000)" xfId="1454" xr:uid="{66C14E27-3C50-4B45-92CF-C7F4900C35B1}"/>
    <cellStyle name="Drop Down (0.0000) 2" xfId="2945" xr:uid="{EF8ABF95-1BFA-4A10-A1E5-78F89B56B9FD}"/>
    <cellStyle name="Drop Down (0.0000) 3" xfId="2911" xr:uid="{A8297CB4-D590-4B70-928C-DB26D99089E1}"/>
    <cellStyle name="Drop Down (0.0000) 4" xfId="2384" xr:uid="{1CD97897-3ADB-4BFD-9B6C-3D141BD9B9F2}"/>
    <cellStyle name="Drop Down (0.0000)_data" xfId="6080" xr:uid="{B0EDAEA0-9AE2-47AF-9E4D-7F4AFB91F88C}"/>
    <cellStyle name="Drop Down (A)" xfId="1455" xr:uid="{F35C849D-DB3F-4A73-BD8A-F9603C9D22DD}"/>
    <cellStyle name="Drop Down (MDY)" xfId="1456" xr:uid="{D60B045B-B3FB-4FB8-A11C-CB74B5DFA816}"/>
    <cellStyle name="Drop Down (MY)" xfId="1457" xr:uid="{42CD838E-83B0-4544-A62B-559C818A79F7}"/>
    <cellStyle name="Drop Down 2" xfId="2763" xr:uid="{18BB7E43-A752-4994-91E1-02C991C66F6E}"/>
    <cellStyle name="Drop Down 2 2" xfId="2764" xr:uid="{C5E88AA0-8689-4164-9192-5164DDA5FF47}"/>
    <cellStyle name="Drop Down 3" xfId="2765" xr:uid="{4F8858C9-3797-42DF-B08D-7315F4165BF6}"/>
    <cellStyle name="Drop Down 3 2" xfId="2766" xr:uid="{F5C84097-37FF-4D0E-B881-16D3A8C0931D}"/>
    <cellStyle name="Drop Down 4" xfId="2762" xr:uid="{FB817839-C7EB-46E2-A4DA-3E20ADE5226A}"/>
    <cellStyle name="DS1" xfId="1458" xr:uid="{60FF59E5-1F48-437E-9484-37949AF9F578}"/>
    <cellStyle name="DS2" xfId="1459" xr:uid="{633EB181-7D45-46EF-B8AD-D81F9BA93954}"/>
    <cellStyle name="DS3" xfId="1460" xr:uid="{B3752368-57D5-4749-9319-61028CD3AF01}"/>
    <cellStyle name="DS4" xfId="1461" xr:uid="{DB558C3E-5E87-418B-8818-4CB9471CAAE7}"/>
    <cellStyle name="DS5" xfId="1462" xr:uid="{52645FF9-A156-4D3F-B0A6-662964EB9815}"/>
    <cellStyle name="Euro" xfId="2385" xr:uid="{F4CACCED-CDF5-4E6A-955D-BCAF74D22F3C}"/>
    <cellStyle name="Executive1" xfId="2386" xr:uid="{F548A2A4-0375-4194-98E5-9ECD005E0171}"/>
    <cellStyle name="Executive13" xfId="2387" xr:uid="{AE2853D4-4AA9-40BC-BD46-CFE77DDCCF27}"/>
    <cellStyle name="Executive2" xfId="2388" xr:uid="{3883D7FA-35FF-4278-B08F-23AE8C175F05}"/>
    <cellStyle name="Executive3" xfId="2389" xr:uid="{0B9DBDB8-DB3F-47E5-8233-4514E5E30B20}"/>
    <cellStyle name="Explanatory Text (A)" xfId="1463" xr:uid="{BBB4AD02-FBFA-427A-A7E6-F32A131E7E91}"/>
    <cellStyle name="Explanatory Text (B)" xfId="1464" xr:uid="{DF5607F7-0CBC-4CEA-8113-5E494B31B5CF}"/>
    <cellStyle name="Explanatory Text 2" xfId="2390" xr:uid="{AEE06583-E112-415A-B82B-8DF287A1C0CE}"/>
    <cellStyle name="Explanatory Text 3" xfId="2391" xr:uid="{DDDDB06A-44FF-4EFE-BFEA-CA2B3AF64DAD}"/>
    <cellStyle name="F2" xfId="2392" xr:uid="{677E7362-5D13-4FBA-9BD8-BA4060A3C777}"/>
    <cellStyle name="F3" xfId="2393" xr:uid="{88A70561-BCD6-44AA-8230-531CBC76514E}"/>
    <cellStyle name="F4" xfId="2394" xr:uid="{6F74AC7D-31A7-42DF-AB44-B6D7EE3EC6F5}"/>
    <cellStyle name="F5" xfId="2395" xr:uid="{A2FB239C-5480-4D5D-9FFF-787B2BFEDF2D}"/>
    <cellStyle name="F6" xfId="2396" xr:uid="{27D48A11-2321-40EC-982A-4521F4F9FEFA}"/>
    <cellStyle name="F7" xfId="2397" xr:uid="{335EEDD4-F907-4171-9073-79CB85015951}"/>
    <cellStyle name="F8" xfId="2398" xr:uid="{3D0DB638-80F1-4971-AD30-200908E89A2F}"/>
    <cellStyle name="File_Icon (A)" xfId="1465" xr:uid="{33E86A92-0F40-4069-A37E-1BDA430C8886}"/>
    <cellStyle name="Fixed" xfId="2399" xr:uid="{62BF2130-0829-4F37-B969-1D68D055799A}"/>
    <cellStyle name="Flag" xfId="2400" xr:uid="{8E3E3505-D566-4CA4-83D0-739D3CA12E8D}"/>
    <cellStyle name="Foot1" xfId="2401" xr:uid="{D40060A5-03A4-40E9-B11D-70C98FDED7C9}"/>
    <cellStyle name="Foot2" xfId="2402" xr:uid="{86D1E20B-9459-45B2-A0AD-094B22BAA1BB}"/>
    <cellStyle name="FRxAmtStyle" xfId="2403" xr:uid="{59967969-A711-496D-A600-83DC07520D88}"/>
    <cellStyle name="FRxAmtStyle 2" xfId="2404" xr:uid="{0DA1888A-D294-49FD-B5DA-64DC1F1726BE}"/>
    <cellStyle name="FRxAmtStyle_BENEFIT BY CORP 3 31 08 revised (2)" xfId="2405" xr:uid="{60AF8B92-98E5-41F4-9AA7-A8803199CEA4}"/>
    <cellStyle name="FRxCurrStyle" xfId="2406" xr:uid="{2CA84C8E-1FD3-4DD7-BA30-1F9A34AF0420}"/>
    <cellStyle name="FRxPcntStyle" xfId="2407" xr:uid="{85CAF2D6-5745-472B-BA73-25B2AE7242E5}"/>
    <cellStyle name="Good 2" xfId="2408" xr:uid="{25563E6B-1AE8-4BAD-A117-1E67AFA9BF42}"/>
    <cellStyle name="Good 3" xfId="2409" xr:uid="{4EEEEF16-814B-4F78-A724-E8CF0BD601B1}"/>
    <cellStyle name="Graceful1" xfId="2410" xr:uid="{FB1C61EF-5656-4297-8874-774E39AA3A8E}"/>
    <cellStyle name="Graceful13" xfId="2411" xr:uid="{5B10D2A1-A1D1-4437-BC45-2A63567D5793}"/>
    <cellStyle name="Graceful2" xfId="2412" xr:uid="{1EE81F58-5ED1-44B4-BD65-858563F9B2F9}"/>
    <cellStyle name="Graceful3" xfId="2413" xr:uid="{27E0F64F-F155-4EDC-A82A-4279361772C4}"/>
    <cellStyle name="Graceful4||0||1||0||1" xfId="2414" xr:uid="{B7FD4768-01BB-42AD-BA11-A5DA810103E3}"/>
    <cellStyle name="Graceful5||0||1||0||1" xfId="2415" xr:uid="{B30D663C-0B80-4A46-84B4-1A74CC424C06}"/>
    <cellStyle name="Grey" xfId="2416" xr:uid="{E3C019F6-747F-4C88-87CB-7D948D44F01A}"/>
    <cellStyle name="GT1" xfId="1466" xr:uid="{CE4DDC33-2222-4190-8F70-BAA8950A0849}"/>
    <cellStyle name="GT2" xfId="1467" xr:uid="{108D4D53-5177-4BDB-AFFC-60EA0ECEF454}"/>
    <cellStyle name="GT3" xfId="1468" xr:uid="{0DFFA249-B75E-4F27-85AF-63E8F26D52EF}"/>
    <cellStyle name="GT4" xfId="1469" xr:uid="{BA0536CE-E3B5-478F-A79D-B57A871E3F4A}"/>
    <cellStyle name="GT5" xfId="1470" xr:uid="{C8A110F9-6AD6-4C07-8023-62F5EFBAF5ED}"/>
    <cellStyle name="Head1" xfId="2417" xr:uid="{11BF87EB-B7DE-4803-8AEF-7516A8EB3E6E}"/>
    <cellStyle name="Head2" xfId="2418" xr:uid="{E5EABEE0-8E61-48FB-AE46-2C910E6D3FB8}"/>
    <cellStyle name="HEADER" xfId="2419" xr:uid="{825A0573-81BB-49A1-A23F-38C5E613B7A6}"/>
    <cellStyle name="Header1" xfId="2420" xr:uid="{F7F3AE92-3A81-4747-B11C-7A497808E453}"/>
    <cellStyle name="Header2" xfId="2421" xr:uid="{3927DF70-613A-4212-A429-EA38FC2B664B}"/>
    <cellStyle name="Header2 2" xfId="2946" xr:uid="{71803B3F-73BE-49DE-B741-5C848B60C9F6}"/>
    <cellStyle name="Heading 1 2" xfId="2422" xr:uid="{EC1EA7EB-34FB-4D5E-9CF4-13CCDAD4B836}"/>
    <cellStyle name="Heading 1 3" xfId="2423" xr:uid="{FAC2FCE7-1A08-48D3-B0A1-8A2E06F4BA66}"/>
    <cellStyle name="Heading 2 2" xfId="2424" xr:uid="{6D291D26-01AC-4CB6-8B6B-17136E6AC0F2}"/>
    <cellStyle name="Heading 2 3" xfId="2425" xr:uid="{0048C0DC-E7B8-4CA1-84E3-B3C75E98CDCA}"/>
    <cellStyle name="Heading 3 2" xfId="2426" xr:uid="{487BB181-445C-404D-97EF-743229AFCA1F}"/>
    <cellStyle name="Heading 3 3" xfId="2427" xr:uid="{3446BD96-F05F-4B84-A7E9-5ED8C0CD5775}"/>
    <cellStyle name="Heading 4 2" xfId="2428" xr:uid="{B4B654BD-29D1-42F3-A1CE-4D48821768C4}"/>
    <cellStyle name="Heading 4 3" xfId="2429" xr:uid="{742F1B56-09D1-48A1-BF12-D0D305EDF86F}"/>
    <cellStyle name="Heading1" xfId="2430" xr:uid="{1B80BB46-172B-40F7-A595-7BA8896AF178}"/>
    <cellStyle name="Heading2" xfId="2431" xr:uid="{DDADE7D3-B063-4874-BE5B-F33BC8B509B6}"/>
    <cellStyle name="HIGHLIGHT" xfId="2432" xr:uid="{7B050502-6AD7-4341-8CCE-265579A6FDA2}"/>
    <cellStyle name="Hyperlink" xfId="1471" builtinId="8"/>
    <cellStyle name="Hyperlink 10" xfId="4069" xr:uid="{7F6527FB-B34D-4D5A-B5C2-CA958ED3A9DF}"/>
    <cellStyle name="Hyperlink 2" xfId="1472" xr:uid="{72C248C7-D0F7-4568-897B-9508CE00105E}"/>
    <cellStyle name="Hyperlink 2 2" xfId="1473" xr:uid="{0E878814-0975-4ACB-94D5-CA388070A75E}"/>
    <cellStyle name="Hyperlink 2 2 2" xfId="5848" xr:uid="{2F8F96E1-3A30-4EFF-B9C0-F52D28937334}"/>
    <cellStyle name="Hyperlink 2 2 3" xfId="3049" xr:uid="{3F831477-5405-4918-86DF-D85BB2CB2B49}"/>
    <cellStyle name="Hyperlink 2 2_data" xfId="6079" xr:uid="{3325A859-523A-4AC2-86C0-FC4B7C8819E2}"/>
    <cellStyle name="Hyperlink 2 3" xfId="3693" xr:uid="{9D94061F-576E-41ED-8CE8-AD9AF4E66564}"/>
    <cellStyle name="Hyperlink 2 4" xfId="4177" xr:uid="{D9A43DA7-CEE7-4EC9-AF30-F45A39428921}"/>
    <cellStyle name="Hyperlink 2 5" xfId="2433" xr:uid="{6D5514CD-450C-48B5-894E-05F9BEAE225D}"/>
    <cellStyle name="Hyperlink 2_data" xfId="3055" xr:uid="{B52B3AFD-D9C9-4CEE-A847-D0AFCA9D6448}"/>
    <cellStyle name="Hyperlink 3" xfId="1474" xr:uid="{325A48BC-2671-48BA-B978-3356B3928895}"/>
    <cellStyle name="Hyperlink 3 2" xfId="1475" xr:uid="{A83219FA-75A3-4167-B46F-3305AC32835C}"/>
    <cellStyle name="Hyperlink 3 2 2" xfId="5850" xr:uid="{AA605994-1ED3-4755-8F3A-28DD6DB561F6}"/>
    <cellStyle name="Hyperlink 3 2 3" xfId="3050" xr:uid="{DC37B7BE-A17E-471B-8E83-E013E8FE292A}"/>
    <cellStyle name="Hyperlink 3 2_data" xfId="6077" xr:uid="{09EBCA29-8C88-4B0C-B133-F411E8AA2492}"/>
    <cellStyle name="Hyperlink 3 3" xfId="3694" xr:uid="{C5B6094D-5059-4172-8BC3-BBD7BFEF2F3A}"/>
    <cellStyle name="Hyperlink 3 4" xfId="4178" xr:uid="{8A2D4821-F825-4504-AFC9-E456203ADBE9}"/>
    <cellStyle name="Hyperlink 3 5" xfId="2434" xr:uid="{B46C02E9-3480-4CDC-ABF6-B301BFBE8F40}"/>
    <cellStyle name="Hyperlink 3_data" xfId="6078" xr:uid="{5BEBB1C5-FBA1-4B33-9122-8B27265ED379}"/>
    <cellStyle name="Hyperlink 4" xfId="1476" xr:uid="{4E246F5C-2532-4DE9-AEDB-229C548EC72F}"/>
    <cellStyle name="Hyperlink 4 2" xfId="3695" xr:uid="{31BDEEC3-A60F-42B9-B65F-1B493E045839}"/>
    <cellStyle name="Hyperlink 4 3" xfId="4179" xr:uid="{30CB8373-438B-4D9B-B3DE-28EC79E00591}"/>
    <cellStyle name="Hyperlink 4 4" xfId="2435" xr:uid="{A818D0F7-1E08-4A1F-8265-32A29C7517C7}"/>
    <cellStyle name="Hyperlink 4_data" xfId="6076" xr:uid="{02FC0CE4-2C2C-442C-B8AD-AAA1362DC228}"/>
    <cellStyle name="Hyperlink 5" xfId="1477" xr:uid="{25611070-121A-426E-815C-E27E2551668B}"/>
    <cellStyle name="Hyperlink 5 2" xfId="1478" xr:uid="{C47BAC69-A71A-439D-8ABE-A0E3B02C6881}"/>
    <cellStyle name="Hyperlink 5 2 2" xfId="5852" xr:uid="{F273AE0A-A18C-4F68-9F80-F2037F2103CD}"/>
    <cellStyle name="Hyperlink 5 2 3" xfId="3997" xr:uid="{AABB58A4-B264-4BD9-9D2C-FF48487216AB}"/>
    <cellStyle name="Hyperlink 5 2_data" xfId="6074" xr:uid="{593BB5AC-726D-4D3F-97F3-F14A7E18FD86}"/>
    <cellStyle name="Hyperlink 5 3" xfId="5851" xr:uid="{C2FE52DC-0AFF-4229-A7B9-5AF8558A8D54}"/>
    <cellStyle name="Hyperlink 5 4" xfId="3002" xr:uid="{3AC58808-ADED-45E9-9D65-8B18108DE2C9}"/>
    <cellStyle name="Hyperlink 5_data" xfId="6075" xr:uid="{C548FA4C-7219-4321-8896-A9A5E41F3C09}"/>
    <cellStyle name="Hyperlink 6" xfId="1479" xr:uid="{6BCDCB4E-7C62-48F9-9A56-11BE36E71931}"/>
    <cellStyle name="Hyperlink 6 2" xfId="5853" xr:uid="{926C0D98-9E6C-4512-A854-DBF15A5DCA8A}"/>
    <cellStyle name="Hyperlink 6 3" xfId="3006" xr:uid="{D991CB64-66AB-4BDE-B8E6-CBCF2BA715A3}"/>
    <cellStyle name="Hyperlink 6_data" xfId="6073" xr:uid="{BB762672-9F77-404A-8161-C3A90A3134BF}"/>
    <cellStyle name="Hyperlink 7" xfId="3009" xr:uid="{0B226FAA-FE72-46EA-988D-7892BD32ECF4}"/>
    <cellStyle name="Hyperlink 8" xfId="3692" xr:uid="{0EA2AEE0-F62F-4729-8E12-9D887070A6FA}"/>
    <cellStyle name="Hyperlink 9" xfId="4087" xr:uid="{56E02C4C-ED50-4651-BB88-9F3E4E56B69A}"/>
    <cellStyle name="Input #" xfId="2713" xr:uid="{DE80B0BE-908F-42C7-B2AB-D6D75A5CE2B0}"/>
    <cellStyle name="Input # 2" xfId="2768" xr:uid="{7B5844AA-C34B-4249-AEA3-F365D4E2B48C}"/>
    <cellStyle name="Input # 2 2" xfId="2769" xr:uid="{7908A21C-09F5-4635-A70D-9EA75FE2B03F}"/>
    <cellStyle name="Input # 3" xfId="2770" xr:uid="{0D916166-9112-4028-A6D1-0FD40D2636EF}"/>
    <cellStyle name="Input # 3 2" xfId="2771" xr:uid="{9C5CC319-160A-4713-9865-B2A74B9283D0}"/>
    <cellStyle name="Input # 4" xfId="2767" xr:uid="{214245C8-DC75-45E0-A499-C82CB302D344}"/>
    <cellStyle name="Input ($0)" xfId="1480" xr:uid="{E396D8CC-9E05-4901-9507-9FD6F4CFA13D}"/>
    <cellStyle name="Input ($0.00)" xfId="1481" xr:uid="{8B049CE7-1248-415C-B492-A5C115A6CDBB}"/>
    <cellStyle name="Input (0)" xfId="1482" xr:uid="{CB26169C-2F1A-4D7E-9395-EDF8157C17E9}"/>
    <cellStyle name="Input (0,)" xfId="1483" xr:uid="{D337369F-4EC4-4D55-B1B9-39D54ECF9154}"/>
    <cellStyle name="Input (0.0%)" xfId="1484" xr:uid="{8253060D-ED74-4C73-A1FC-F85F58E7012C}"/>
    <cellStyle name="Input (0.0)" xfId="1485" xr:uid="{740B3D06-890F-4B20-8E06-32CE2747162C}"/>
    <cellStyle name="Input (0.00%)" xfId="1486" xr:uid="{F5B2D4EC-029F-42B6-ABBF-D3FB2E42EBB7}"/>
    <cellStyle name="Input (0.00)" xfId="1487" xr:uid="{1596E764-D96A-4379-B3E8-15CEF94A503C}"/>
    <cellStyle name="Input (0.000)" xfId="1488" xr:uid="{5B34B503-0EA7-41A2-970B-2135AA34882F}"/>
    <cellStyle name="Input (0.000) 2" xfId="2947" xr:uid="{70EE9D4D-7592-4247-8929-6D0BDC31BCD1}"/>
    <cellStyle name="Input (0.000) 3" xfId="2912" xr:uid="{6EAA7330-332A-461C-8F24-D06CEEBD368A}"/>
    <cellStyle name="Input (0.000) 4" xfId="2436" xr:uid="{D11D81C2-0D81-4E07-9B30-6D460F73CC24}"/>
    <cellStyle name="Input (0.000)_data" xfId="6072" xr:uid="{9FCE8FFE-6DCE-48A4-A6C0-BC80E5FD07F2}"/>
    <cellStyle name="Input (0.0000)" xfId="1489" xr:uid="{14ECD341-4674-4414-9296-F77FBB943716}"/>
    <cellStyle name="Input (0.0000) 2" xfId="2948" xr:uid="{DE80C134-62C7-4A88-B621-A2CE2C820B5B}"/>
    <cellStyle name="Input (0.0000) 3" xfId="2913" xr:uid="{47840D24-3B95-4F56-B84E-3D52ECCD5713}"/>
    <cellStyle name="Input (0.0000) 4" xfId="2437" xr:uid="{57DB4362-CD2A-49AE-83DF-1533D35B7657}"/>
    <cellStyle name="Input (0.0000)_data" xfId="6071" xr:uid="{3C0E467B-8148-47E5-AFA3-806BB1D2269F}"/>
    <cellStyle name="Input (000,)" xfId="1490" xr:uid="{344C4EF4-D391-4AB6-97BA-A3C3155E8712}"/>
    <cellStyle name="Input (A)" xfId="1491" xr:uid="{E7730960-F0CC-4412-980C-EDEEEC822E4B}"/>
    <cellStyle name="Input (MDY)" xfId="1492" xr:uid="{C3BC931A-DB92-4908-9AE0-A9F3322B755E}"/>
    <cellStyle name="Input (MY)" xfId="1493" xr:uid="{53FF71F5-87A0-4A7F-AFB1-E514A895180A}"/>
    <cellStyle name="Input [yellow]" xfId="2438" xr:uid="{1029F71F-94F3-4D49-BF24-9D217E9DB10F}"/>
    <cellStyle name="Input [yellow] 2" xfId="2949" xr:uid="{794F024C-0FE4-4580-ADA5-EB5A475BD725}"/>
    <cellStyle name="Input 2" xfId="2439" xr:uid="{7F59FF30-4A3D-4236-900F-1B0A6FE9F059}"/>
    <cellStyle name="Input 2 2" xfId="2950" xr:uid="{97FA799D-E5C0-4908-9FDE-FE30FE3B742C}"/>
    <cellStyle name="Input 2_data" xfId="3012" xr:uid="{CC2DE1A2-36DB-4565-900E-141D1C0B2838}"/>
    <cellStyle name="Input 3" xfId="2440" xr:uid="{D3559F5E-A0AC-4FC1-BF9C-A83B6D146B64}"/>
    <cellStyle name="Input 3 2" xfId="2951" xr:uid="{0EE4FC00-4AB1-44C3-A7B0-1E198B81E72B}"/>
    <cellStyle name="Input Comment" xfId="2714" xr:uid="{C414DC0D-1CB2-4B1F-95EF-D1097519045E}"/>
    <cellStyle name="Input Comment 2" xfId="2773" xr:uid="{E5581283-B686-44E4-A42B-2B9257473A91}"/>
    <cellStyle name="Input Comment 2 2" xfId="2774" xr:uid="{C0294CC7-ECC4-4B3C-9523-D0218B3C35DE}"/>
    <cellStyle name="Input Comment 3" xfId="2775" xr:uid="{A4B07C08-3163-459A-810B-BA51940BB060}"/>
    <cellStyle name="Input Comment 3 2" xfId="2776" xr:uid="{82BB49E8-49E8-4F65-860B-F5F280821328}"/>
    <cellStyle name="Input Comment 4" xfId="2772" xr:uid="{C5D30FBD-4EAB-4B22-8663-C241838E44B1}"/>
    <cellStyle name="Input Pct" xfId="2715" xr:uid="{EB96A3B1-A555-4C94-A8A8-964FB9AFCEAF}"/>
    <cellStyle name="Input Pct 2" xfId="2778" xr:uid="{825E5FF6-3526-49DA-8870-CCCC65465810}"/>
    <cellStyle name="Input Pct 2 2" xfId="2779" xr:uid="{4D692E73-8A80-4326-AB38-6044D5C49C9E}"/>
    <cellStyle name="Input Pct 3" xfId="2780" xr:uid="{E3E5B360-E353-4A0C-BBC1-DB305B719EE3}"/>
    <cellStyle name="Input Pct 3 2" xfId="2781" xr:uid="{A502F84E-CD24-44DA-A48A-5E38EE04FC74}"/>
    <cellStyle name="Input Pct 4" xfId="2777" xr:uid="{5B08EE21-20AD-463A-8311-2ED41F75ED8C}"/>
    <cellStyle name="Interface" xfId="2441" xr:uid="{60C01687-414A-4A96-A1D1-65765BB97D4A}"/>
    <cellStyle name="Light13" xfId="2442" xr:uid="{C2886C46-55B3-494D-BC34-093991763151}"/>
    <cellStyle name="Light2" xfId="2443" xr:uid="{47488183-B444-470C-AE43-A6784817F459}"/>
    <cellStyle name="Light3" xfId="2444" xr:uid="{B110D8C7-5EBB-47D6-977D-CD94680EDBC7}"/>
    <cellStyle name="Light4||0||1||2||1" xfId="2445" xr:uid="{B5815ED7-D8A4-4998-BEDF-F9915E315295}"/>
    <cellStyle name="Light5||0||1||2||1" xfId="2446" xr:uid="{33D70BA3-CA66-45B4-85CC-615C3A49413E}"/>
    <cellStyle name="Linked Cell 2" xfId="2447" xr:uid="{62DF5187-0F07-450F-A587-D311284E4B17}"/>
    <cellStyle name="Linked Cell 3" xfId="2448" xr:uid="{94F25A13-1242-448D-A183-BA7631A08E77}"/>
    <cellStyle name="List Item (A)" xfId="1494" xr:uid="{B5A5CBEF-0576-471B-AFC5-36BE237E2502}"/>
    <cellStyle name="List Item (B)" xfId="1495" xr:uid="{5B9C97C9-0544-4C4D-91B8-E158769ED999}"/>
    <cellStyle name="List Item (C)" xfId="1496" xr:uid="{14758CE4-951D-4E81-A571-9863AB951413}"/>
    <cellStyle name="List Item (D)" xfId="1497" xr:uid="{2AEB12A1-21FE-42FC-BA3B-9DC45E473E48}"/>
    <cellStyle name="main heading" xfId="2449" xr:uid="{ACE64468-6DAF-4F32-B0BB-C1C1ED88B732}"/>
    <cellStyle name="Neutral 2" xfId="1498" xr:uid="{79177FC8-16C0-40A6-8AA7-25337658310C}"/>
    <cellStyle name="Neutral 2 2" xfId="3696" xr:uid="{70BFD93F-AE9F-4044-AB71-4FCE696F7D3A}"/>
    <cellStyle name="Neutral 2 3" xfId="4180" xr:uid="{44EBDFFE-40D0-4B36-A361-761F04C32CAD}"/>
    <cellStyle name="Neutral 2 4" xfId="2450" xr:uid="{1FD7090B-7FCF-4B54-A66C-F8C5939A1271}"/>
    <cellStyle name="Neutral 2_data" xfId="6070" xr:uid="{F6B21488-010B-4DFC-8E6A-683BEA52AAAF}"/>
    <cellStyle name="Neutral 3" xfId="1499" xr:uid="{A23A70BF-F25F-4546-9343-5EF89EE01D3C}"/>
    <cellStyle name="Neutral 3 2" xfId="3697" xr:uid="{D3C64778-28C3-420C-9DA1-98D654657421}"/>
    <cellStyle name="Neutral 3 3" xfId="4181" xr:uid="{11A22B5D-0CB3-4951-B833-CEF7461361E9}"/>
    <cellStyle name="Neutral 3 4" xfId="2451" xr:uid="{17F1F34E-1A6D-4C68-8B8C-AB6786A576A0}"/>
    <cellStyle name="Neutral 3_data" xfId="6069" xr:uid="{92CF098C-EEEA-473E-9F85-C399706ECDBB}"/>
    <cellStyle name="Neutral 4" xfId="1500" xr:uid="{C3B92DAA-E070-4907-897C-8C12144FBDA6}"/>
    <cellStyle name="no dec" xfId="2452" xr:uid="{82F0791D-7AC9-4313-9C2B-11A2D9EE708B}"/>
    <cellStyle name="Normal" xfId="0" builtinId="0"/>
    <cellStyle name="Normal - Style1" xfId="1501" xr:uid="{22002977-5F84-48A0-BA65-2620B644A97B}"/>
    <cellStyle name="Normal - Style2" xfId="1502" xr:uid="{02F78628-CE34-4011-9A9D-DF5B516A9B88}"/>
    <cellStyle name="Normal - Style3" xfId="1503" xr:uid="{23B79963-2A9C-4A90-8DFC-2A60F6D94BAA}"/>
    <cellStyle name="Normal - Style4" xfId="1504" xr:uid="{07F336F2-AC39-405E-9F47-0A193E481C34}"/>
    <cellStyle name="Normal - Style5" xfId="1505" xr:uid="{4008594C-E563-4FC7-8BF4-1C1E82C7EC38}"/>
    <cellStyle name="Normal 10" xfId="1506" xr:uid="{7564AD33-7F52-4DC6-9B64-749C5A3049E4}"/>
    <cellStyle name="Normal 10 10" xfId="1507" xr:uid="{911C9345-9FED-4D7F-B66D-3A578BE5F761}"/>
    <cellStyle name="Normal 10 2" xfId="1508" xr:uid="{4FBC3D8D-AAFB-4494-BC66-CC4D4A2370FA}"/>
    <cellStyle name="Normal 10 2 2" xfId="1509" xr:uid="{7DC3BF57-14EA-416B-B2D8-49D8B10ED635}"/>
    <cellStyle name="Normal 10 2 2 2" xfId="1510" xr:uid="{268BE867-D6CA-455E-A318-CF5856EC170A}"/>
    <cellStyle name="Normal 10 2 2 2 2" xfId="1511" xr:uid="{3CE8652A-BB05-4E78-A302-FC9A4A9542EC}"/>
    <cellStyle name="Normal 10 2 2 2 2 2" xfId="1512" xr:uid="{DCAD2D68-3F02-459B-9612-908A1FE755AB}"/>
    <cellStyle name="Normal 10 2 2 2 2 2 2" xfId="4847" xr:uid="{DE8D95BF-DCC1-4543-832A-42B6A2462747}"/>
    <cellStyle name="Normal 10 2 2 2 2 3" xfId="3702" xr:uid="{61F1B806-3D0E-41DE-AD1E-4DF637B0991B}"/>
    <cellStyle name="Normal 10 2 2 2 2_data" xfId="5362" xr:uid="{06760EF7-EA8B-4095-B427-0CF2FF254B0D}"/>
    <cellStyle name="Normal 10 2 2 2 3" xfId="1513" xr:uid="{FC0FCD04-1217-4FEB-A314-2FA57C24FFB2}"/>
    <cellStyle name="Normal 10 2 2 2 3 2" xfId="4846" xr:uid="{30F20827-1652-4E7E-90CA-A756E3F5174B}"/>
    <cellStyle name="Normal 10 2 2 2 4" xfId="3701" xr:uid="{CA90184C-FB0A-4E60-B563-C7E67F57F52C}"/>
    <cellStyle name="Normal 10 2 2 2_data" xfId="5363" xr:uid="{D0F9DC69-264D-48FC-B47D-AF42295EE024}"/>
    <cellStyle name="Normal 10 2 2 3" xfId="1514" xr:uid="{A484FED7-637B-4A0F-9A5B-26DDDF44F7BF}"/>
    <cellStyle name="Normal 10 2 2 3 2" xfId="1515" xr:uid="{E5CA6958-6D2D-4745-A7FF-2F299FF9DFE6}"/>
    <cellStyle name="Normal 10 2 2 3 2 2" xfId="4848" xr:uid="{77650B4E-3FD9-4F86-B62D-70CFC60AE5A4}"/>
    <cellStyle name="Normal 10 2 2 3 3" xfId="3703" xr:uid="{BD60E179-6B53-45D7-9871-A8E118729BC9}"/>
    <cellStyle name="Normal 10 2 2 3_data" xfId="5361" xr:uid="{A2F97D65-4483-429D-8A25-378B3BFCFF9D}"/>
    <cellStyle name="Normal 10 2 2 4" xfId="1516" xr:uid="{713D181F-8305-4D14-B1FB-6DC5014573AF}"/>
    <cellStyle name="Normal 10 2 2 4 2" xfId="4845" xr:uid="{4E1828CF-8003-4CFF-87D9-3EFBBA9DB350}"/>
    <cellStyle name="Normal 10 2 2 5" xfId="3700" xr:uid="{EEA680C3-A95A-40A6-93D3-6C03FB2AAE1A}"/>
    <cellStyle name="Normal 10 2 2_data" xfId="5364" xr:uid="{773D4A06-7B9A-4BE3-96F2-781745E17220}"/>
    <cellStyle name="Normal 10 2 3" xfId="1517" xr:uid="{ACBF9B93-4116-429A-97F7-B795CACE7D99}"/>
    <cellStyle name="Normal 10 2 3 2" xfId="1518" xr:uid="{C20DD564-555A-48FF-9AAE-EEDE546498B6}"/>
    <cellStyle name="Normal 10 2 3 2 2" xfId="1519" xr:uid="{4EF49752-CF61-4B32-9AF1-57903A52F4AB}"/>
    <cellStyle name="Normal 10 2 3 2 2 2" xfId="4850" xr:uid="{91412A80-CC50-4F25-9252-13C0D63CBA92}"/>
    <cellStyle name="Normal 10 2 3 2 3" xfId="3705" xr:uid="{FE81C367-1BEB-48E5-9EFF-3952A9051D8D}"/>
    <cellStyle name="Normal 10 2 3 2_data" xfId="5359" xr:uid="{F49D368D-E24F-43EB-AB50-6159C9F0DE45}"/>
    <cellStyle name="Normal 10 2 3 3" xfId="1520" xr:uid="{645028E7-F65D-459F-ADD8-0AA01121C04D}"/>
    <cellStyle name="Normal 10 2 3 3 2" xfId="4849" xr:uid="{58136D7D-427C-4347-A31E-5E48012E8419}"/>
    <cellStyle name="Normal 10 2 3 4" xfId="3704" xr:uid="{5837EED9-4E37-4FEB-B6E6-2987749B5C13}"/>
    <cellStyle name="Normal 10 2 3_data" xfId="5360" xr:uid="{89938D73-B924-4B18-B0BC-C22887BA64AB}"/>
    <cellStyle name="Normal 10 2 4" xfId="1521" xr:uid="{DC3DD205-F7BB-4FE2-9685-8F1C1B1F4F57}"/>
    <cellStyle name="Normal 10 2 4 2" xfId="1522" xr:uid="{B7D4289F-7D8F-499C-93B9-C8C8A5E97324}"/>
    <cellStyle name="Normal 10 2 4 2 2" xfId="4851" xr:uid="{21CD4558-3973-4013-9165-9A8C0F33889B}"/>
    <cellStyle name="Normal 10 2 4 3" xfId="3706" xr:uid="{1E24450B-DE50-4166-979E-1A38C710AC41}"/>
    <cellStyle name="Normal 10 2 4_data" xfId="5358" xr:uid="{93C58F23-DE3A-4728-A57A-ADA1BFB50DFC}"/>
    <cellStyle name="Normal 10 2 5" xfId="1523" xr:uid="{669BD39F-30B1-4C79-8833-9EC7552D1B9E}"/>
    <cellStyle name="Normal 10 2 5 2" xfId="3699" xr:uid="{4E2631E9-54B7-4218-BB00-4D3E089F1EF8}"/>
    <cellStyle name="Normal 10 2 6" xfId="4274" xr:uid="{F8D95800-69B9-48D3-9B16-3B8E4CDD72C9}"/>
    <cellStyle name="Normal 10 2 7" xfId="2952" xr:uid="{B901E661-3602-4492-964E-0685D4334B95}"/>
    <cellStyle name="Normal 10 2_data" xfId="6068" xr:uid="{0DF3B0CE-C5FD-40C4-B5D5-D236BD6AE058}"/>
    <cellStyle name="Normal 10 3" xfId="1524" xr:uid="{1B46FA9F-50E5-4A8F-BF2B-1B74CCFC9875}"/>
    <cellStyle name="Normal 10 3 2" xfId="1525" xr:uid="{0AE493DC-9C20-4679-A7DB-657D65A3C003}"/>
    <cellStyle name="Normal 10 3 2 2" xfId="1526" xr:uid="{08843A90-1AA3-4F85-AED2-ED084A33CA60}"/>
    <cellStyle name="Normal 10 3 2 2 2" xfId="1527" xr:uid="{7B68A20D-9E6F-497B-955B-FE955D97FBAD}"/>
    <cellStyle name="Normal 10 3 2 2 2 2" xfId="4853" xr:uid="{07746D8E-8B40-4032-842A-20996685E542}"/>
    <cellStyle name="Normal 10 3 2 2 3" xfId="3709" xr:uid="{33ACFA4D-834F-4909-A3D1-5F7D9D0A732A}"/>
    <cellStyle name="Normal 10 3 2 2_data" xfId="5356" xr:uid="{30AD729D-05B0-4C8F-9220-C1FFDB3E6EBA}"/>
    <cellStyle name="Normal 10 3 2 3" xfId="1528" xr:uid="{0F1EA407-5E86-4F2A-8E88-D61B22A90015}"/>
    <cellStyle name="Normal 10 3 2 3 2" xfId="4852" xr:uid="{AE8A92B7-7D4E-4EDE-9803-26349DEEF5F5}"/>
    <cellStyle name="Normal 10 3 2 4" xfId="3708" xr:uid="{29111E84-F7F8-4B6D-B24B-4A77B6A4962D}"/>
    <cellStyle name="Normal 10 3 2_data" xfId="5357" xr:uid="{276CA11E-CA5A-410C-93FE-72153BF975DA}"/>
    <cellStyle name="Normal 10 3 3" xfId="1529" xr:uid="{F739C181-A55B-4208-BA30-28843C3C3905}"/>
    <cellStyle name="Normal 10 3 3 2" xfId="1530" xr:uid="{584DEFF9-6ACB-4886-B834-96FB74DBEDFD}"/>
    <cellStyle name="Normal 10 3 3 2 2" xfId="4854" xr:uid="{FEB56B30-6C0D-42B7-80D9-7B4D42E5C7F4}"/>
    <cellStyle name="Normal 10 3 3 3" xfId="3710" xr:uid="{171497B0-4D4E-40CF-91B0-1733AAAC8CC5}"/>
    <cellStyle name="Normal 10 3 3_data" xfId="5355" xr:uid="{B56403E3-95D9-4EB1-B24B-1139E8A61D92}"/>
    <cellStyle name="Normal 10 3 4" xfId="1531" xr:uid="{2FA1D174-6EA6-43E7-988D-19EE3643CD54}"/>
    <cellStyle name="Normal 10 3 4 2" xfId="3707" xr:uid="{D0BD3FA6-A867-4703-9B2F-8502859ACA3B}"/>
    <cellStyle name="Normal 10 3 5" xfId="4271" xr:uid="{021D57C8-2D68-4E8A-89B5-300BC68627C2}"/>
    <cellStyle name="Normal 10 3 6" xfId="2887" xr:uid="{DC4A61BA-42D1-406D-99F5-43FD75A708BF}"/>
    <cellStyle name="Normal 10 3_data" xfId="6067" xr:uid="{9A7EBAE4-B2B7-4158-BDEB-80B6D114A500}"/>
    <cellStyle name="Normal 10 4" xfId="1532" xr:uid="{3CFF927F-03DF-4CEA-BB0A-B4CD7564C3A6}"/>
    <cellStyle name="Normal 10 4 2" xfId="1533" xr:uid="{6228B66A-BA48-4CB5-AABA-BEC873EEEB0E}"/>
    <cellStyle name="Normal 10 4 2 2" xfId="1534" xr:uid="{3651C299-DC8D-4B34-8407-C331184F7B84}"/>
    <cellStyle name="Normal 10 4 2 2 2" xfId="1535" xr:uid="{CB33F76F-1223-4AB4-A54E-2691B7D2625D}"/>
    <cellStyle name="Normal 10 4 2 2 2 2" xfId="4857" xr:uid="{02A66FE6-7310-4209-A361-D2A80892D8EE}"/>
    <cellStyle name="Normal 10 4 2 2 3" xfId="3713" xr:uid="{AAC097B6-CA83-494A-A2F9-0A318C1DC301}"/>
    <cellStyle name="Normal 10 4 2 2_data" xfId="5352" xr:uid="{46811397-1479-417A-9233-766729D46E5B}"/>
    <cellStyle name="Normal 10 4 2 3" xfId="1536" xr:uid="{94A13163-CA7F-40BB-8F4B-4D5A499DF868}"/>
    <cellStyle name="Normal 10 4 2 3 2" xfId="4856" xr:uid="{7FBA562C-F35D-40B8-B4BD-68DCE7FEF793}"/>
    <cellStyle name="Normal 10 4 2 4" xfId="3712" xr:uid="{2FF0352D-B823-458E-9769-24C69AA9711E}"/>
    <cellStyle name="Normal 10 4 2_data" xfId="5353" xr:uid="{29DCA6D1-934D-402B-A4C6-3D3F33FF009D}"/>
    <cellStyle name="Normal 10 4 3" xfId="1537" xr:uid="{2E0076E5-588F-4600-ADAB-65BF50C4BF6B}"/>
    <cellStyle name="Normal 10 4 3 2" xfId="1538" xr:uid="{4C964A96-621E-40A0-A676-6CB136745DC8}"/>
    <cellStyle name="Normal 10 4 3 2 2" xfId="4858" xr:uid="{F080AA2B-986F-4FEA-BDFA-D8B104587501}"/>
    <cellStyle name="Normal 10 4 3 3" xfId="3714" xr:uid="{68940786-932E-46BB-8D62-7CF48A1FE8B0}"/>
    <cellStyle name="Normal 10 4 3_data" xfId="5351" xr:uid="{A45B59D4-92C3-4C13-BF0E-8BDF9CFA4BD9}"/>
    <cellStyle name="Normal 10 4 4" xfId="1539" xr:uid="{069AE37E-EB9B-4640-81B8-D826B2639885}"/>
    <cellStyle name="Normal 10 4 4 2" xfId="4855" xr:uid="{E607B8C3-8EF1-4BFC-B261-CFC1C209DDEC}"/>
    <cellStyle name="Normal 10 4 5" xfId="3711" xr:uid="{B65D8280-5EC0-4671-8BA5-1E11E854E9D9}"/>
    <cellStyle name="Normal 10 4_data" xfId="5354" xr:uid="{19875019-480A-4153-B435-43BD2FBEB5C7}"/>
    <cellStyle name="Normal 10 5" xfId="1540" xr:uid="{9819C990-34C3-4BED-84E5-59C38EFDA677}"/>
    <cellStyle name="Normal 10 5 2" xfId="1541" xr:uid="{27D0A213-C87F-460C-8B8A-79126D5D14FC}"/>
    <cellStyle name="Normal 10 5 2 2" xfId="1542" xr:uid="{41DB4B56-4D5A-4270-BF4C-189A62AF8691}"/>
    <cellStyle name="Normal 10 5 2 2 2" xfId="4860" xr:uid="{D4A03BB9-14A6-4730-BFE6-226643FC8803}"/>
    <cellStyle name="Normal 10 5 2 3" xfId="3716" xr:uid="{18A85749-8F64-4ADC-86AB-E1647A715703}"/>
    <cellStyle name="Normal 10 5 2_data" xfId="5349" xr:uid="{E4E21F42-4E70-4179-AC37-229F6BF53CF2}"/>
    <cellStyle name="Normal 10 5 3" xfId="1543" xr:uid="{76730D2B-6A43-49C5-941E-730F8727ED2E}"/>
    <cellStyle name="Normal 10 5 3 2" xfId="4859" xr:uid="{F3DC386F-38AE-40F5-8B48-F1CB33C4543E}"/>
    <cellStyle name="Normal 10 5 4" xfId="3715" xr:uid="{B0D67E29-C822-4880-A836-57779A55A894}"/>
    <cellStyle name="Normal 10 5_data" xfId="5350" xr:uid="{455FAEC0-76EB-4F5D-9A60-AE2F8C1B2C1F}"/>
    <cellStyle name="Normal 10 6" xfId="1544" xr:uid="{AFA34B20-5EFE-4B2F-9DC6-FCC3B9546F27}"/>
    <cellStyle name="Normal 10 6 2" xfId="1545" xr:uid="{A01359B4-AC50-4FC5-BC35-00C371D0BBDF}"/>
    <cellStyle name="Normal 10 6 2 2" xfId="4861" xr:uid="{A0DC8184-DAAE-459C-A15B-401E08AA737F}"/>
    <cellStyle name="Normal 10 6 3" xfId="3717" xr:uid="{8163A5A0-74A2-4CA0-A550-D0485F5A42EB}"/>
    <cellStyle name="Normal 10 6_data" xfId="5348" xr:uid="{917F4E7F-0399-4A07-AADE-987B62E6E855}"/>
    <cellStyle name="Normal 10 7" xfId="1546" xr:uid="{AEAC05B8-9E57-4079-AC77-0A64A1117D53}"/>
    <cellStyle name="Normal 10 7 2" xfId="3698" xr:uid="{BC7AA9FA-E474-48C4-A568-5E234FF1DC3F}"/>
    <cellStyle name="Normal 10 8" xfId="4182" xr:uid="{C277A999-ED25-47CF-8A57-BFA2952255A5}"/>
    <cellStyle name="Normal 10 9" xfId="2453" xr:uid="{C6202BB8-E6C3-4802-AF71-625C7C6C9218}"/>
    <cellStyle name="Normal 10_data" xfId="3013" xr:uid="{56DB0FF2-833E-46D4-B446-16C8A68B69C3}"/>
    <cellStyle name="Normal 100" xfId="2454" xr:uid="{DAAC5BD8-FDB5-409D-A889-C8067E12C4AB}"/>
    <cellStyle name="Normal 101" xfId="2455" xr:uid="{85D9C70E-10C4-491B-B16A-DCF6FBE83794}"/>
    <cellStyle name="Normal 102" xfId="2456" xr:uid="{4C78563F-B666-4B8F-99AA-0D9611032520}"/>
    <cellStyle name="Normal 103" xfId="2457" xr:uid="{83A51BFD-6532-4775-A41B-988783BC0581}"/>
    <cellStyle name="Normal 104" xfId="2458" xr:uid="{D0E975D3-D72D-471C-8D90-BCF13DDFBD8A}"/>
    <cellStyle name="Normal 105" xfId="2459" xr:uid="{C270102F-D895-45AA-B613-C90602105E81}"/>
    <cellStyle name="Normal 106" xfId="2460" xr:uid="{FDE940A7-50F6-494D-9E01-0C45011411C2}"/>
    <cellStyle name="Normal 107" xfId="2461" xr:uid="{F61EFD72-3D1A-4D56-8631-4BF40E8D9DAB}"/>
    <cellStyle name="Normal 108" xfId="2462" xr:uid="{30B044F1-A063-4C27-A5C0-7F259D8DB7C4}"/>
    <cellStyle name="Normal 109" xfId="2463" xr:uid="{38D52C53-83C1-48B2-8879-C1077C8ACA1D}"/>
    <cellStyle name="Normal 11" xfId="1547" xr:uid="{4DFF44E5-A9A8-4373-860A-052E3A6179D5}"/>
    <cellStyle name="Normal 11 2" xfId="1548" xr:uid="{B70C7FBF-3758-4604-99DB-D6B678552F50}"/>
    <cellStyle name="Normal 11 2 2" xfId="1549" xr:uid="{33B69C2E-1237-4D2F-9560-1E22CEE895D5}"/>
    <cellStyle name="Normal 11 2 2 2" xfId="1550" xr:uid="{D88AD095-F782-4D48-9BEC-9F183642A8D2}"/>
    <cellStyle name="Normal 11 2 2 2 2" xfId="4862" xr:uid="{D90FF3B0-E1A9-4C48-94F6-816926C695EB}"/>
    <cellStyle name="Normal 11 2 2 3" xfId="3720" xr:uid="{733DBEEE-185C-4BF6-AD43-EABA4AE67DBD}"/>
    <cellStyle name="Normal 11 2 2_data" xfId="5347" xr:uid="{089C051D-3D45-4CBC-A34F-D1870F88B4AD}"/>
    <cellStyle name="Normal 11 2 3" xfId="1551" xr:uid="{3E9AE1C3-D666-4D05-BFB1-CFCF2F002F3A}"/>
    <cellStyle name="Normal 11 2 3 2" xfId="3719" xr:uid="{0990BD23-B36B-4020-BB2B-8F9935139FAD}"/>
    <cellStyle name="Normal 11 2 4" xfId="4184" xr:uid="{5AEDC18A-74A4-48C0-A2DF-8B8C517817F6}"/>
    <cellStyle name="Normal 11 2 5" xfId="2465" xr:uid="{D35B87C9-4C9A-45E3-A982-4B551A372981}"/>
    <cellStyle name="Normal 11 2_data" xfId="6066" xr:uid="{7CF4D656-98FF-4EDC-BE0B-612DACEAF543}"/>
    <cellStyle name="Normal 11 3" xfId="1552" xr:uid="{8C0773E3-FEAE-4787-83F1-F4767A577642}"/>
    <cellStyle name="Normal 11 3 2" xfId="1553" xr:uid="{63F867B2-60DA-4EBE-A1C7-6AAB669DE7C6}"/>
    <cellStyle name="Normal 11 3 2 2" xfId="4863" xr:uid="{FE947D22-F64D-47B4-B620-A23D8ED453FE}"/>
    <cellStyle name="Normal 11 3 3" xfId="3721" xr:uid="{FCBEFF9F-7512-444C-8DC1-BC2E19516C72}"/>
    <cellStyle name="Normal 11 3_data" xfId="5346" xr:uid="{161D2AC1-4E3D-4A65-8487-FBC9847460CB}"/>
    <cellStyle name="Normal 11 4" xfId="1554" xr:uid="{7A11ABA7-C079-4BBB-92F7-175787C42DCF}"/>
    <cellStyle name="Normal 11 4 2" xfId="3718" xr:uid="{C00FA9B1-76D9-4386-B610-279F85A04E48}"/>
    <cellStyle name="Normal 11 5" xfId="4183" xr:uid="{5DD31750-93BF-4000-B604-70E45799DC29}"/>
    <cellStyle name="Normal 11 6" xfId="2464" xr:uid="{3CA93B2F-1B70-4828-AB53-B81F3ECE0E43}"/>
    <cellStyle name="Normal 11_data" xfId="3014" xr:uid="{58EF4FEC-2D4E-458D-A5A1-3A136FC62338}"/>
    <cellStyle name="Normal 110" xfId="2466" xr:uid="{0F0AC2B1-38AF-47A1-B243-34FB12EFD366}"/>
    <cellStyle name="Normal 111" xfId="2467" xr:uid="{E24867BD-D600-47C7-B73F-B1A765A5F921}"/>
    <cellStyle name="Normal 112" xfId="2468" xr:uid="{B1F3BB8E-72DF-4644-8517-4B373B8B3722}"/>
    <cellStyle name="Normal 113" xfId="2469" xr:uid="{05EA6643-1784-4E33-896A-DA8004DE9FF6}"/>
    <cellStyle name="Normal 114" xfId="2470" xr:uid="{F69ED547-CACF-48CE-8D8C-EFE665F7573B}"/>
    <cellStyle name="Normal 115" xfId="2471" xr:uid="{2689F06B-C76A-4C87-B048-25D53C12CA6F}"/>
    <cellStyle name="Normal 116" xfId="2472" xr:uid="{6D0290E3-4A6A-4E23-B84D-831B4169D427}"/>
    <cellStyle name="Normal 117" xfId="2473" xr:uid="{629192FF-F26F-4BD5-8C13-DAFCDDF9C58D}"/>
    <cellStyle name="Normal 118" xfId="2474" xr:uid="{88B5C3C3-2854-412A-82E1-FF4BD4008476}"/>
    <cellStyle name="Normal 119" xfId="2475" xr:uid="{4256E476-3EFB-423C-A505-734FF7A5ACD5}"/>
    <cellStyle name="Normal 12" xfId="1555" xr:uid="{F6A866D3-D331-4A58-90F6-45A1335B29E1}"/>
    <cellStyle name="Normal 12 2" xfId="1556" xr:uid="{AC2FA3F9-8395-4B46-BC9F-8EC843354406}"/>
    <cellStyle name="Normal 12 2 2" xfId="1557" xr:uid="{AD70CA6A-7644-4619-A533-7C542A5C4C3E}"/>
    <cellStyle name="Normal 12 2 2 2" xfId="1558" xr:uid="{51151502-F697-4429-8128-96BBCDC41A58}"/>
    <cellStyle name="Normal 12 2 2 2 2" xfId="4864" xr:uid="{3E6B368A-2C57-4BD0-8906-2C41331AB3E5}"/>
    <cellStyle name="Normal 12 2 2 3" xfId="3724" xr:uid="{CC8636D4-0277-48C8-A92E-00876ED9B5F3}"/>
    <cellStyle name="Normal 12 2 2_data" xfId="5345" xr:uid="{565DEF94-42F1-44CC-8A8C-913FF3AF3BE6}"/>
    <cellStyle name="Normal 12 2 3" xfId="1559" xr:uid="{C62E78D1-9555-434E-96F0-4F01EECAF03D}"/>
    <cellStyle name="Normal 12 2 3 2" xfId="3723" xr:uid="{9A206B90-2BEB-47F8-89B6-E9D9B5ACC959}"/>
    <cellStyle name="Normal 12 2 4" xfId="4186" xr:uid="{87B311C0-CEE9-4E5E-A5FE-F8A4CBEC8BA2}"/>
    <cellStyle name="Normal 12 2 5" xfId="2477" xr:uid="{CEFEDF3D-8982-4A90-A303-822D08C4300D}"/>
    <cellStyle name="Normal 12 2_data" xfId="6065" xr:uid="{E3C07130-D7DD-4BE3-A6E1-0ABEB383E7BE}"/>
    <cellStyle name="Normal 12 3" xfId="3722" xr:uid="{45E2164D-64D4-4AC0-8EA6-B55233F9A71A}"/>
    <cellStyle name="Normal 12 4" xfId="4185" xr:uid="{61F39671-8EE9-4745-8924-8420E60DF38C}"/>
    <cellStyle name="Normal 12 5" xfId="2476" xr:uid="{3100E59E-41C0-401F-AA9E-1C41B4162D92}"/>
    <cellStyle name="Normal 12_data" xfId="3015" xr:uid="{4D02F676-75E6-4625-8981-4CC44C431F0E}"/>
    <cellStyle name="Normal 120" xfId="2478" xr:uid="{88BA29DD-CB42-4175-BD07-DB4B207D3007}"/>
    <cellStyle name="Normal 121" xfId="2479" xr:uid="{B01161F5-36E9-439A-AB8B-B675CD72A795}"/>
    <cellStyle name="Normal 122" xfId="3032" xr:uid="{CDD4678F-7A21-40B7-B8D8-59723A4676E9}"/>
    <cellStyle name="Normal 123" xfId="2480" xr:uid="{40FB6315-4225-4223-9964-6CC3E6AFCAA6}"/>
    <cellStyle name="Normal 124" xfId="2481" xr:uid="{4B3398BA-C5A1-4E86-A749-DC5E5E77E0D0}"/>
    <cellStyle name="Normal 125" xfId="2482" xr:uid="{43038339-9F71-4FB4-B4C3-653FA7370C67}"/>
    <cellStyle name="Normal 126" xfId="2483" xr:uid="{0FB07704-90B6-4FB3-8D60-CA76D8108D23}"/>
    <cellStyle name="Normal 127" xfId="2484" xr:uid="{10D1AE37-AA04-4EA6-AE11-A7BF1BB54541}"/>
    <cellStyle name="Normal 128" xfId="2485" xr:uid="{57DF9863-1F78-47E7-A59A-9CB51B5E328A}"/>
    <cellStyle name="Normal 129" xfId="2486" xr:uid="{DFBE7A8E-0126-47F3-8088-BEAEB40E0CA0}"/>
    <cellStyle name="Normal 13" xfId="1560" xr:uid="{C0C5C85F-5CA4-4ADC-82A5-5444DF57AF2E}"/>
    <cellStyle name="Normal 13 2" xfId="1561" xr:uid="{F4466316-6B99-460C-8517-F2EA99C15592}"/>
    <cellStyle name="Normal 13 2 2" xfId="1562" xr:uid="{65E62C96-DFAB-4E52-8A32-F2AE4292389D}"/>
    <cellStyle name="Normal 13 2 2 2" xfId="4865" xr:uid="{81C9F010-5CD0-4FF1-8CBB-08F97AACBEF1}"/>
    <cellStyle name="Normal 13 2 3" xfId="3726" xr:uid="{022668E8-749F-4292-A3F1-74B6B113C73D}"/>
    <cellStyle name="Normal 13 2_data" xfId="5344" xr:uid="{995AF089-6D43-48F9-B1B3-ECBCF55B63E3}"/>
    <cellStyle name="Normal 13 3" xfId="1563" xr:uid="{9FAE452B-38D4-48CC-9901-90229E202DD5}"/>
    <cellStyle name="Normal 13 3 2" xfId="3725" xr:uid="{EC639C73-957D-44E1-8E23-EBFA7568526C}"/>
    <cellStyle name="Normal 13 4" xfId="4187" xr:uid="{C9887649-8F17-432F-84DE-0CFEE2BCE6DC}"/>
    <cellStyle name="Normal 13 5" xfId="2487" xr:uid="{B2EFA32C-44C1-44AE-99D1-55FE779A392A}"/>
    <cellStyle name="Normal 13_data" xfId="6064" xr:uid="{8915AEEA-8F12-4C56-B4AD-7DACEFD2C252}"/>
    <cellStyle name="Normal 130" xfId="2488" xr:uid="{271F695D-75D5-4F9B-9F4C-F494EF6210C6}"/>
    <cellStyle name="Normal 131" xfId="2489" xr:uid="{49F6F11A-21F9-44C0-98D2-DE075BB1E0DA}"/>
    <cellStyle name="Normal 132" xfId="2490" xr:uid="{2C7CE022-B4F9-4A5B-846E-737AEDE5CCBC}"/>
    <cellStyle name="Normal 133" xfId="2491" xr:uid="{7F66C155-E720-46DC-9818-A3489FD2805E}"/>
    <cellStyle name="Normal 134" xfId="2492" xr:uid="{D5F1658C-0D22-49E0-82AD-1B7EC58E8CA9}"/>
    <cellStyle name="Normal 135" xfId="3040" xr:uid="{EA28A412-51C4-4464-A30D-7E6C17C24F00}"/>
    <cellStyle name="Normal 136" xfId="2493" xr:uid="{DB489F0E-2761-4B81-91B9-9D97EEA7C3B1}"/>
    <cellStyle name="Normal 137" xfId="3056" xr:uid="{2C0A421C-5C7D-41BF-ACAE-2BF0AED9A807}"/>
    <cellStyle name="Normal 138" xfId="1564" xr:uid="{5B391C49-831A-4F17-9E13-9510919EA018}"/>
    <cellStyle name="Normal 139" xfId="1565" xr:uid="{C6C1F6C6-2766-4630-92C6-AA091D64DCEE}"/>
    <cellStyle name="Normal 14" xfId="1566" xr:uid="{57B6D162-5BA2-4D24-99D4-37FD4888EBBE}"/>
    <cellStyle name="Normal 14 2" xfId="3727" xr:uid="{9AA55D0E-EEFD-4ABD-AA4C-2EFE0B1F9C8F}"/>
    <cellStyle name="Normal 14 3" xfId="4188" xr:uid="{DF5DBF76-35F1-471F-9D87-80CE68FDEEF4}"/>
    <cellStyle name="Normal 14 4" xfId="2494" xr:uid="{BC2BC922-1134-49F0-8F23-DD1CBE4363AA}"/>
    <cellStyle name="Normal 14_data" xfId="6063" xr:uid="{C581E709-C316-4B6B-9427-49D4B5999DFF}"/>
    <cellStyle name="Normal 140" xfId="3064" xr:uid="{E3896DA2-1F3B-4504-BFC5-5C4EBC60C92A}"/>
    <cellStyle name="Normal 141" xfId="1567" xr:uid="{60542744-37AF-40D0-86D9-328A92CC3125}"/>
    <cellStyle name="Normal 142" xfId="3067" xr:uid="{9D8B5E31-87D2-45B8-BDE3-F87250E77839}"/>
    <cellStyle name="Normal 143" xfId="1568" xr:uid="{37CC5001-752C-43D8-84A5-8901026BFA1A}"/>
    <cellStyle name="Normal 144" xfId="1569" xr:uid="{6CDCF406-F160-4801-BFDE-B3CCDD21F0C4}"/>
    <cellStyle name="Normal 145" xfId="1570" xr:uid="{D7612551-650B-4726-9B3F-42EEFBC8EFB5}"/>
    <cellStyle name="Normal 146" xfId="3076" xr:uid="{FBE1834F-6BAB-4C64-B8FC-FB74D87DB805}"/>
    <cellStyle name="Normal 147" xfId="1571" xr:uid="{BE8831C8-1450-488E-ADE7-FBD8C1168F7C}"/>
    <cellStyle name="Normal 148" xfId="1572" xr:uid="{276C4A39-9062-4661-8CF3-4992CD7988F1}"/>
    <cellStyle name="Normal 149" xfId="1573" xr:uid="{47D2BD25-4169-4B29-8BBE-1B14C250802F}"/>
    <cellStyle name="Normal 15" xfId="1574" xr:uid="{0B0AA0B6-4F0A-4164-949C-FFC676BC6229}"/>
    <cellStyle name="Normal 15 2" xfId="3728" xr:uid="{48E8EE6D-1D5F-4602-A73E-0950FEF5BE2E}"/>
    <cellStyle name="Normal 15 2 2" xfId="4866" xr:uid="{DC03953E-D616-42EB-AA0B-E21B08004308}"/>
    <cellStyle name="Normal 15 3" xfId="4189" xr:uid="{0585DB01-CD0A-4158-95A3-7D58FFEDC809}"/>
    <cellStyle name="Normal 15 4" xfId="2495" xr:uid="{9FAD4CF7-9C48-43B9-9267-4613C24ACD43}"/>
    <cellStyle name="Normal 15_data" xfId="6062" xr:uid="{5951A69E-A2E9-4364-BCED-1767A1287667}"/>
    <cellStyle name="Normal 150" xfId="3078" xr:uid="{3475C96C-DDAF-45B9-AEA6-3EF39D329198}"/>
    <cellStyle name="Normal 151" xfId="4051" xr:uid="{A6B1AA3B-4FDD-4277-B071-7C0BAE1E242E}"/>
    <cellStyle name="Normal 152" xfId="4105" xr:uid="{1D96B037-18F3-42D1-A31F-C7EAF2838F15}"/>
    <cellStyle name="Normal 153" xfId="4052" xr:uid="{D5C8F506-D54C-46BB-A582-1081BCBFBA65}"/>
    <cellStyle name="Normal 154" xfId="4104" xr:uid="{E4344125-709E-4BA6-8A91-10643E5E2612}"/>
    <cellStyle name="Normal 155" xfId="1575" xr:uid="{D4AF5EE1-3595-46D2-AF18-B56867E60A03}"/>
    <cellStyle name="Normal 156" xfId="1576" xr:uid="{F07218EA-A633-481A-AB9A-FF7C3EF95528}"/>
    <cellStyle name="Normal 157" xfId="4053" xr:uid="{C270ACED-6D0F-4A5F-B816-CB5DA50BC23D}"/>
    <cellStyle name="Normal 158" xfId="1577" xr:uid="{B2B7E617-5D13-48F5-B258-F19248240BC3}"/>
    <cellStyle name="Normal 159" xfId="4102" xr:uid="{8F8C6BDC-1C3D-4E2D-A395-29D1112355BE}"/>
    <cellStyle name="Normal 16" xfId="1578" xr:uid="{337C417E-FE5E-4EC0-B09B-F91814D2CADB}"/>
    <cellStyle name="Normal 16 2" xfId="2497" xr:uid="{93DA412C-29F3-42E7-80F9-267C840D3B52}"/>
    <cellStyle name="Normal 16 3" xfId="3987" xr:uid="{BF341896-61FE-413F-8D3F-FA0037DEB640}"/>
    <cellStyle name="Normal 16 4" xfId="4190" xr:uid="{50402BD5-4F0C-45DB-8EDE-DA45E76A2242}"/>
    <cellStyle name="Normal 16 5" xfId="5903" xr:uid="{D6F6DC89-310B-45A8-B0FD-680632BA50D6}"/>
    <cellStyle name="Normal 16 6" xfId="2496" xr:uid="{DC79C5B0-9BF6-4D42-851B-4A06B505C9DC}"/>
    <cellStyle name="Normal 16_data" xfId="3016" xr:uid="{2D282FEF-ED6D-4E7F-A9E4-504D79B876D3}"/>
    <cellStyle name="Normal 160" xfId="4055" xr:uid="{B2EF6A53-99A8-4212-AB78-4A0465C9B749}"/>
    <cellStyle name="Normal 161" xfId="4100" xr:uid="{EA6E5E8F-077E-48C5-AE39-0A89303BF7D2}"/>
    <cellStyle name="Normal 162" xfId="4057" xr:uid="{6831B3BF-B22E-4709-8C12-1BBA54B2773B}"/>
    <cellStyle name="Normal 163" xfId="4098" xr:uid="{8D7DEA3F-F50B-4763-B518-96EBBBD5FB13}"/>
    <cellStyle name="Normal 164" xfId="4059" xr:uid="{0E111C0C-B641-436F-BE64-D391E3D38790}"/>
    <cellStyle name="Normal 165" xfId="4096" xr:uid="{27349B63-4580-47E7-A395-EF983A9A7DA0}"/>
    <cellStyle name="Normal 166" xfId="4061" xr:uid="{D41824F3-C0B3-4707-AD00-D743A24960D4}"/>
    <cellStyle name="Normal 167" xfId="4094" xr:uid="{F81AD050-DAC2-4C02-BC6F-62FFA1F398CA}"/>
    <cellStyle name="Normal 168" xfId="4063" xr:uid="{59C4ACCF-B052-4980-AB77-16A9A758A2FC}"/>
    <cellStyle name="Normal 169" xfId="4092" xr:uid="{E541513D-FCE2-4A36-9DDB-92815E766931}"/>
    <cellStyle name="Normal 17" xfId="1579" xr:uid="{2C752165-A9E6-4D48-A8A3-E2A8B4D6A37A}"/>
    <cellStyle name="Normal 17 2" xfId="3992" xr:uid="{69D1404C-46E9-4086-822E-7EE8ADC032CA}"/>
    <cellStyle name="Normal 17 3" xfId="4191" xr:uid="{207510CE-0189-4B0B-8D39-BC7C26253DE1}"/>
    <cellStyle name="Normal 17 4" xfId="2498" xr:uid="{8AB43FBE-1E73-4551-84AD-4F3B6A3F8E48}"/>
    <cellStyle name="Normal 17_data" xfId="6061" xr:uid="{794CC811-5143-46A5-A28F-242F803935F2}"/>
    <cellStyle name="Normal 170" xfId="4065" xr:uid="{E0D0B739-319A-4AA3-A7F7-66FDB1016FFE}"/>
    <cellStyle name="Normal 171" xfId="4090" xr:uid="{AC0D165D-07AC-4909-AEC2-0CE81639FE00}"/>
    <cellStyle name="Normal 172" xfId="4231" xr:uid="{28D8A929-1617-426D-9136-1E5CDFD63BDF}"/>
    <cellStyle name="Normal 173" xfId="5057" xr:uid="{A1F41479-6F60-412E-82A3-76E5F2E6842C}"/>
    <cellStyle name="Normal 174" xfId="5113" xr:uid="{6528B76E-C548-472C-A919-A48310B9EF2A}"/>
    <cellStyle name="Normal 175" xfId="5059" xr:uid="{93C29181-44F3-4242-AA29-F9846616F23B}"/>
    <cellStyle name="Normal 176" xfId="5108" xr:uid="{A2269E20-627A-48B7-9796-B057EC62FD63}"/>
    <cellStyle name="Normal 177" xfId="5066" xr:uid="{3D776CA5-CB7B-40F2-BF0F-4AF7F559FD23}"/>
    <cellStyle name="Normal 178" xfId="5145" xr:uid="{B885BAD6-8533-4D3E-8CE2-2D896AD9028F}"/>
    <cellStyle name="Normal 179" xfId="5062" xr:uid="{27D6093D-C97E-4E24-AF69-ADC1CB4A3A61}"/>
    <cellStyle name="Normal 18" xfId="2218" xr:uid="{69FBBC2D-46CF-45B2-80BE-C18323F8A23B}"/>
    <cellStyle name="Normal 18 2" xfId="6301" xr:uid="{67F171C6-62B1-4EAD-9AC1-BB66D0E7A9D6}"/>
    <cellStyle name="Normal 18 3" xfId="2499" xr:uid="{D47B7BB1-BD32-459B-BBD3-92B22A937927}"/>
    <cellStyle name="Normal 18_data" xfId="6060" xr:uid="{B1453DBB-7DB5-46FA-AEDF-6279FFCD4B7A}"/>
    <cellStyle name="Normal 180" xfId="5129" xr:uid="{76844B97-949F-4A8A-B0EF-87479551D308}"/>
    <cellStyle name="Normal 181" xfId="5147" xr:uid="{0B5411A6-0116-4E37-973D-E97BD3DC8EFC}"/>
    <cellStyle name="Normal 182" xfId="5139" xr:uid="{75D81E93-2B4F-4AC4-B1BD-E96281269038}"/>
    <cellStyle name="Normal 183" xfId="5072" xr:uid="{44CFED92-E904-4A7B-A9BC-C8ED34C2594F}"/>
    <cellStyle name="Normal 184" xfId="5096" xr:uid="{80C8AB8C-B9E3-47C2-A418-8ECA3CBF45F8}"/>
    <cellStyle name="Normal 185" xfId="5077" xr:uid="{79AB1ED9-BC36-4E70-AB62-1CF6E8CCF8C2}"/>
    <cellStyle name="Normal 185 2 2" xfId="1580" xr:uid="{7686A504-1D91-43D1-BBC1-FEAC13EAA4E7}"/>
    <cellStyle name="Normal 185 2 2 2" xfId="2996" xr:uid="{B9CF1B4E-8E2B-4EDD-A242-489B1873171B}"/>
    <cellStyle name="Normal 185 2 4" xfId="1581" xr:uid="{336D7398-D135-42E2-9F56-DCAC31AAACA6}"/>
    <cellStyle name="Normal 185 2 4 2" xfId="5124" xr:uid="{5E265AF6-E99E-4B13-AAC7-769B2D24F901}"/>
    <cellStyle name="Normal 185 3" xfId="1582" xr:uid="{EF772558-B1AC-49EA-88E6-F7A6F86C07CE}"/>
    <cellStyle name="Normal 185 3 2" xfId="1583" xr:uid="{BF471551-3BEA-48F8-8A00-A3A4FA5FBC34}"/>
    <cellStyle name="Normal 185 3 2 2" xfId="5132" xr:uid="{E716BB51-9E7E-444C-BD49-0951E7490F5F}"/>
    <cellStyle name="Normal 185 3 3" xfId="2215" xr:uid="{DB37B459-08EE-4E39-9419-2571A44E7AF8}"/>
    <cellStyle name="Normal 185 3 3 2" xfId="6298" xr:uid="{9CD8B863-BC15-4CF9-856A-4FAF01E81EB4}"/>
    <cellStyle name="Normal 185 3 4" xfId="2997" xr:uid="{B2CAA7D5-4A3C-410E-9A62-B790F1C7B3F3}"/>
    <cellStyle name="Normal 185 3_data" xfId="5343" xr:uid="{08587EC0-74B5-4738-A371-F2BF886838E9}"/>
    <cellStyle name="Normal 186" xfId="2998" xr:uid="{E2E119DC-230E-490C-B895-40FF3CFC555A}"/>
    <cellStyle name="Normal 187" xfId="5094" xr:uid="{116DCDAA-EC5F-4550-A83A-91E9806B27E8}"/>
    <cellStyle name="Normal 187 2" xfId="1584" xr:uid="{B1C5B20E-F2AA-4C54-B164-23BBEC897EF4}"/>
    <cellStyle name="Normal 188" xfId="2999" xr:uid="{C297F5A0-BB89-46F1-A4D7-B086964AA34F}"/>
    <cellStyle name="Normal 189" xfId="5070" xr:uid="{6F8B2DBA-5074-4AFE-8D06-3E5BE6B1C812}"/>
    <cellStyle name="Normal 19" xfId="2221" xr:uid="{8A9A1760-16C0-4FA3-83BF-D4C244204040}"/>
    <cellStyle name="Normal 19 2" xfId="6304" xr:uid="{1A0E9151-3A46-46B1-A1AA-C1344D62683A}"/>
    <cellStyle name="Normal 19 3" xfId="2500" xr:uid="{3311CFB0-9A76-49BD-BFBE-80044E19F79F}"/>
    <cellStyle name="Normal 19_data" xfId="6059" xr:uid="{3C043896-C946-4491-8B49-47123F0396B6}"/>
    <cellStyle name="Normal 190" xfId="5118" xr:uid="{66415857-49B0-4DCD-A4C1-F79C3D9ED795}"/>
    <cellStyle name="Normal 191" xfId="5103" xr:uid="{3F6183D1-ED41-482C-ADF5-A31AF57BA6B0}"/>
    <cellStyle name="Normal 192" xfId="5141" xr:uid="{D852175B-C7B0-4F4B-BE51-A8F26DE59976}"/>
    <cellStyle name="Normal 193" xfId="5128" xr:uid="{1FD0CD5A-8CE3-467B-9C0F-7243AEC3BEDC}"/>
    <cellStyle name="Normal 194" xfId="5065" xr:uid="{07407AD6-1EEA-4367-A8D7-DB8F49C53084}"/>
    <cellStyle name="Normal 195" xfId="5069" xr:uid="{507FEABD-622B-4F84-A36B-7C9B4329BAF5}"/>
    <cellStyle name="Normal 196" xfId="5107" xr:uid="{E5CB805E-E6B7-448C-818D-565AF5CF54A3}"/>
    <cellStyle name="Normal 197" xfId="5067" xr:uid="{97F7916C-5365-4CA4-AF87-888A7BAF4CDC}"/>
    <cellStyle name="Normal 198" xfId="5102" xr:uid="{86DC3BD4-7BF8-43DB-9DBA-6733864D08D1}"/>
    <cellStyle name="Normal 199" xfId="5143" xr:uid="{E23FDB28-8C2E-40FB-98D5-DDE48DD3459B}"/>
    <cellStyle name="Normal 2" xfId="1585" xr:uid="{B190D761-ADDB-4CFB-8149-54EEFCE0B1C0}"/>
    <cellStyle name="Normal 2 10" xfId="1586" xr:uid="{25635D35-6675-4E4D-AAB1-9A83726B5117}"/>
    <cellStyle name="Normal 2 10 2" xfId="1587" xr:uid="{C269D203-51B7-40CA-93A0-CAD58A59D45A}"/>
    <cellStyle name="Normal 2 10 2 2" xfId="3729" xr:uid="{71908380-8851-4755-A8F4-A63FCA6DD82C}"/>
    <cellStyle name="Normal 2 10 3" xfId="4236" xr:uid="{021FFFC8-073B-49A3-8FEE-B40584477B3C}"/>
    <cellStyle name="Normal 2 10 4" xfId="2716" xr:uid="{0956C099-FA30-465D-A79F-FCF313B799EF}"/>
    <cellStyle name="Normal 2 10_data" xfId="6058" xr:uid="{CDF80569-7A05-4D55-8339-5ECDA6B7BC73}"/>
    <cellStyle name="Normal 2 11" xfId="1588" xr:uid="{53ECD5DB-17BB-4EE2-A2C5-FBEE7F5C7546}"/>
    <cellStyle name="Normal 2 11 2" xfId="1589" xr:uid="{6811A8A9-DE13-4C06-B463-1E35CA7B6E3C}"/>
    <cellStyle name="Normal 2 11 2 2" xfId="5910" xr:uid="{49797524-8A64-49AF-808A-AFE24111C442}"/>
    <cellStyle name="Normal 2 11 2 3" xfId="3984" xr:uid="{8B75751B-A451-4EC5-B922-CED99C12470F}"/>
    <cellStyle name="Normal 2 11 2_data" xfId="6056" xr:uid="{480624A8-32ED-4B57-A84C-81F2273E0FBA}"/>
    <cellStyle name="Normal 2 11 3" xfId="4295" xr:uid="{4C43B2B8-5FCC-4CFC-89CB-A9EF85005C4A}"/>
    <cellStyle name="Normal 2 11 4" xfId="5119" xr:uid="{47D6192C-BF80-4F0E-9801-2AB6FF4E64E8}"/>
    <cellStyle name="Normal 2 11 5" xfId="5909" xr:uid="{10381D19-24CD-410A-87C4-0F493007D348}"/>
    <cellStyle name="Normal 2 11 6" xfId="3035" xr:uid="{F7663B93-0621-424C-B692-329E8F76AB32}"/>
    <cellStyle name="Normal 2 11_data" xfId="6057" xr:uid="{7861F09D-396B-49F7-BE39-DB252CD9A701}"/>
    <cellStyle name="Normal 2 12" xfId="1590" xr:uid="{289CFC4E-C565-430D-A086-C692E3814930}"/>
    <cellStyle name="Normal 2 12 2" xfId="3988" xr:uid="{7D580F1F-31F4-457A-BF83-12B35580D590}"/>
    <cellStyle name="Normal 2 13" xfId="2222" xr:uid="{4F23D17B-A44D-4409-A2E7-9C39136B2EE3}"/>
    <cellStyle name="Normal 2 13 2" xfId="6305" xr:uid="{D93F4ACE-A4EF-439D-8AE1-E1FECCB1DD0A}"/>
    <cellStyle name="Normal 2 2" xfId="1591" xr:uid="{55E2D636-4C9F-4C55-9A3D-57247FEC84CD}"/>
    <cellStyle name="Normal 2 2 10" xfId="3068" xr:uid="{530BDA4C-191A-4FDB-9CA2-D84DA597FE90}"/>
    <cellStyle name="Normal 2 2 11" xfId="2502" xr:uid="{75E94FE1-3C17-4A8E-AD3D-19002F928374}"/>
    <cellStyle name="Normal 2 2 12" xfId="4192" xr:uid="{C2177B40-1D2E-4014-ADF8-1B7E259E89ED}"/>
    <cellStyle name="Normal 2 2 13" xfId="2501" xr:uid="{7B789B21-E651-4587-B469-0B96DAB490B4}"/>
    <cellStyle name="Normal 2 2 2" xfId="1592" xr:uid="{F6E20830-CB29-47A4-B0A7-092DAD9B1053}"/>
    <cellStyle name="Normal 2 2 2 2" xfId="1593" xr:uid="{303C0C46-2EFA-4344-B3EB-4DEB12CD67A6}"/>
    <cellStyle name="Normal 2 2 2 2 2" xfId="5122" xr:uid="{41E9515D-A4E0-4762-930F-54DD447C0DF6}"/>
    <cellStyle name="Normal 2 2 2 2 3" xfId="5911" xr:uid="{9CEF6687-6796-4CE9-9722-FBA3BC7A1995}"/>
    <cellStyle name="Normal 2 2 2 2 4" xfId="2504" xr:uid="{69D4A642-0780-45EC-A648-8A3BA0ED3CF8}"/>
    <cellStyle name="Normal 2 2 2 2_data" xfId="6055" xr:uid="{8E4A8BD1-4E66-46FA-9E38-09E68EF5ECA1}"/>
    <cellStyle name="Normal 2 2 2 3" xfId="3730" xr:uid="{89D32E3B-81D0-4FCE-AC29-9262F1C9A2C9}"/>
    <cellStyle name="Normal 2 2 2 4" xfId="4193" xr:uid="{30292BB9-0D4A-43ED-89A6-FED255E649A2}"/>
    <cellStyle name="Normal 2 2 2 5" xfId="2503" xr:uid="{F34D9280-4EF2-471D-9B73-748AEA3AD834}"/>
    <cellStyle name="Normal 2 2 2_data" xfId="3018" xr:uid="{25AD5C94-F373-43DE-8989-11C1A196A841}"/>
    <cellStyle name="Normal 2 2 3" xfId="1594" xr:uid="{70F82632-05ED-411E-A5E9-816E6BE868EF}"/>
    <cellStyle name="Normal 2 2 3 2" xfId="3731" xr:uid="{D5977964-50DB-42D1-9AC8-3EFFA54DDE4C}"/>
    <cellStyle name="Normal 2 2 3 3" xfId="4194" xr:uid="{50D34F94-6499-491B-B901-83ED9C9E36D4}"/>
    <cellStyle name="Normal 2 2 3 4" xfId="2505" xr:uid="{F445591E-3B74-4E9F-B64D-B36F6C50BED7}"/>
    <cellStyle name="Normal 2 2 3_data" xfId="6054" xr:uid="{1ACEB959-5487-40AB-92D9-384FA578CF2D}"/>
    <cellStyle name="Normal 2 2 4" xfId="1595" xr:uid="{787980A7-A1D0-4AB3-BD87-C3C6CA094986}"/>
    <cellStyle name="Normal 2 2 4 2" xfId="3732" xr:uid="{017ADA73-278D-4BB2-9C38-0C1F560FC479}"/>
    <cellStyle name="Normal 2 2 4 3" xfId="4276" xr:uid="{35D2D2EF-B13D-475C-AC95-85EAFDA5E7DD}"/>
    <cellStyle name="Normal 2 2 4 4" xfId="2954" xr:uid="{E4F7B087-60AD-460D-91C6-CB2395EB9E06}"/>
    <cellStyle name="Normal 2 2 4_data" xfId="6053" xr:uid="{D158EF77-F08D-4603-BB68-D757E489EA89}"/>
    <cellStyle name="Normal 2 2 5" xfId="1596" xr:uid="{90C4110C-F1DD-4692-A87F-F90448D4891D}"/>
    <cellStyle name="Normal 2 2 5 2" xfId="1597" xr:uid="{A8BE4C63-0AE8-44F2-A5B1-1AC8A86B97C1}"/>
    <cellStyle name="Normal 2 2 5 2 2" xfId="5177" xr:uid="{6F6CBABD-D54B-4DE2-8A88-58B2128F0B53}"/>
    <cellStyle name="Normal 2 2 5 2 3" xfId="5913" xr:uid="{F486E79E-4DDF-4718-96A2-CD883A0C5521}"/>
    <cellStyle name="Normal 2 2 5 2 4" xfId="5120" xr:uid="{53E307F6-5F70-403F-A454-64C1A753717B}"/>
    <cellStyle name="Normal 2 2 5 2_data" xfId="6051" xr:uid="{6323FE1E-A4B1-441B-8EED-3148E0CF8C41}"/>
    <cellStyle name="Normal 2 2 5 3" xfId="3041" xr:uid="{31BFB880-9161-4AAF-8DBC-D9EC53B4EDEE}"/>
    <cellStyle name="Normal 2 2 5_data" xfId="6052" xr:uid="{242C5BA2-26EE-4413-9D45-404F69C14390}"/>
    <cellStyle name="Normal 2 2 6" xfId="2225" xr:uid="{F47FAB9C-4893-4A3E-9D13-439F61B9A082}"/>
    <cellStyle name="Normal 2 2 7" xfId="3060" xr:uid="{C72BE302-A7D7-4108-B35A-4C4569C9DAE4}"/>
    <cellStyle name="Normal 2 2 8" xfId="3072" xr:uid="{40F31BFD-93F5-40AD-A333-B9C2732726CA}"/>
    <cellStyle name="Normal 2 2 9" xfId="3069" xr:uid="{86E9CE0D-390A-4493-9D1A-BDBBA7829F35}"/>
    <cellStyle name="Normal 2 2_data" xfId="3017" xr:uid="{A042E2CE-282C-42B7-B56D-4FAAE5F63833}"/>
    <cellStyle name="Normal 2 3" xfId="1598" xr:uid="{EE51CE16-A86F-4A42-B2B8-C3995AB8789D}"/>
    <cellStyle name="Normal 2 3 2" xfId="1599" xr:uid="{806CA31C-9958-4A36-BE84-4244C2C32C25}"/>
    <cellStyle name="Normal 2 3 2 2" xfId="2785" xr:uid="{FBE12907-933E-4967-83BF-E7B33E13706F}"/>
    <cellStyle name="Normal 2 3 2 3" xfId="2956" xr:uid="{08659F95-53D5-4B28-B9D7-9D90C65404E5}"/>
    <cellStyle name="Normal 2 3 2 4" xfId="2784" xr:uid="{50E834C2-8C6D-4EAD-B71A-DF78A9B7950F}"/>
    <cellStyle name="Normal 2 3 2 5" xfId="2506" xr:uid="{2E81CA92-FC30-4FA4-B36C-8C7BCD38E525}"/>
    <cellStyle name="Normal 2 3 2_data" xfId="6050" xr:uid="{94FEEC6D-50CE-41ED-BB61-8492369A87EA}"/>
    <cellStyle name="Normal 2 3 3" xfId="1600" xr:uid="{490E9FB5-ACF1-49F7-8B2C-03E8725F1E20}"/>
    <cellStyle name="Normal 2 3 3 2" xfId="5123" xr:uid="{2E71AD47-CBB7-46D5-8D1B-59663A33F1CF}"/>
    <cellStyle name="Normal 2 3 3 3" xfId="2786" xr:uid="{F6ACBFF0-163D-45CB-8C46-8F60962478B1}"/>
    <cellStyle name="Normal 2 3 3_data" xfId="6049" xr:uid="{2C9A3699-6145-492D-8F19-C0F264CBFF99}"/>
    <cellStyle name="Normal 2 3 4" xfId="2787" xr:uid="{CC6B2041-3B2E-48E3-A180-26F152957F25}"/>
    <cellStyle name="Normal 2 3 5" xfId="2955" xr:uid="{B97BCF1C-CF60-4183-AF8D-3106618B5F8B}"/>
    <cellStyle name="Normal 2 3 6" xfId="2783" xr:uid="{3EF512F2-B154-4D6E-8978-D58D8D50A9F9}"/>
    <cellStyle name="Normal 2 4" xfId="1601" xr:uid="{62F8335A-0A0B-473F-BFB1-B1345EC3444C}"/>
    <cellStyle name="Normal 2 4 2" xfId="1602" xr:uid="{B79BB5EC-B358-4CFD-B61C-7D6A95E3D2E9}"/>
    <cellStyle name="Normal 2 4 2 2" xfId="2790" xr:uid="{43B84FD3-F218-430A-AB2F-6F3B093EF40A}"/>
    <cellStyle name="Normal 2 4 2 3" xfId="5127" xr:uid="{28B325C5-B721-43D5-A36B-BC34AE4C12AD}"/>
    <cellStyle name="Normal 2 4 2 4" xfId="2789" xr:uid="{E5262D87-3D9E-4A0A-A1EF-F653BE2549D0}"/>
    <cellStyle name="Normal 2 4 2_data" xfId="6048" xr:uid="{E262524E-F749-40A4-9EEC-4D086507AF2B}"/>
    <cellStyle name="Normal 2 4 3" xfId="2791" xr:uid="{4A9A3DAA-B2F5-4A88-A60F-A4C7FA9216D8}"/>
    <cellStyle name="Normal 2 4 4" xfId="2792" xr:uid="{CFC7DEBC-196F-4B27-9153-564FAAB9A7D3}"/>
    <cellStyle name="Normal 2 4 5" xfId="2957" xr:uid="{08D9C62F-4662-408F-BA76-2BAE002A318D}"/>
    <cellStyle name="Normal 2 4 6" xfId="2788" xr:uid="{85B9F80C-C8C6-4FED-A359-D847BA55DA3F}"/>
    <cellStyle name="Normal 2 4 7" xfId="3733" xr:uid="{622561D1-AFD0-48C2-A337-982B2559EB73}"/>
    <cellStyle name="Normal 2 4 8" xfId="4195" xr:uid="{8E4F1A52-336C-40D2-B6DE-302EE7E68AF6}"/>
    <cellStyle name="Normal 2 4 9" xfId="2507" xr:uid="{9DCC3378-5379-489C-8DD5-E559CA9C29C0}"/>
    <cellStyle name="Normal 2 4_data" xfId="3019" xr:uid="{44730E68-9882-43C7-B3B1-C933C5AFF225}"/>
    <cellStyle name="Normal 2 5" xfId="1603" xr:uid="{1018115F-0B68-4177-878D-9C0AC00A4442}"/>
    <cellStyle name="Normal 2 5 2" xfId="1604" xr:uid="{8789BCFD-BFDF-43D8-BBF7-0B43107CEE65}"/>
    <cellStyle name="Normal 2 5 2 2" xfId="2959" xr:uid="{0E800ADC-4BE9-4B56-92FD-F67E68A04E82}"/>
    <cellStyle name="Normal 2 5 2 3" xfId="2794" xr:uid="{2184BE31-62C9-4AC0-859F-368BA4107A4A}"/>
    <cellStyle name="Normal 2 5 2 4" xfId="3735" xr:uid="{4E308244-8FB8-4DAE-894A-E89505E1608D}"/>
    <cellStyle name="Normal 2 5 2 5" xfId="4197" xr:uid="{C2A9DBAB-0E06-4971-B3EB-FE0BAF9FF3C9}"/>
    <cellStyle name="Normal 2 5 2 6" xfId="2509" xr:uid="{AFA4B3C1-9E5B-4823-AF2C-AFE61FD6C2CA}"/>
    <cellStyle name="Normal 2 5 2_data" xfId="6291" xr:uid="{10033A1B-E6E5-4FF2-8D71-45693293E7C6}"/>
    <cellStyle name="Normal 2 5 3" xfId="1605" xr:uid="{63557A34-8E41-4EEA-8236-120652649AD6}"/>
    <cellStyle name="Normal 2 5 3 2" xfId="1606" xr:uid="{1CF34A91-7FB5-4070-AB32-83A6E8A236AD}"/>
    <cellStyle name="Normal 2 5 3 3" xfId="3736" xr:uid="{E5013301-857F-4100-BDA4-FFD8216AD5B0}"/>
    <cellStyle name="Normal 2 5 3 4" xfId="4277" xr:uid="{E4B6A5B5-C957-4C4C-BABB-DFFCCB5BA271}"/>
    <cellStyle name="Normal 2 5 3 5" xfId="2958" xr:uid="{4123A8C7-BB05-49B1-BAB9-CC1948485A0E}"/>
    <cellStyle name="Normal 2 5 3_data" xfId="6287" xr:uid="{A973D57C-8CBE-4BD4-A55A-186FFDE79495}"/>
    <cellStyle name="Normal 2 5 4" xfId="2793" xr:uid="{AC2FE4BA-5ED4-4787-AABF-052F0674BD60}"/>
    <cellStyle name="Normal 2 5 5" xfId="3734" xr:uid="{77C0FA4F-3638-4AF1-8A03-220961A19328}"/>
    <cellStyle name="Normal 2 5 6" xfId="4196" xr:uid="{41B72D17-73F6-46F0-B157-2C5F17665037}"/>
    <cellStyle name="Normal 2 5 7" xfId="2508" xr:uid="{36191D1C-8099-468C-8699-8FFA92314F6E}"/>
    <cellStyle name="Normal 2 5_data" xfId="6288" xr:uid="{F1AEA64A-5FDE-422D-A379-5ADA6D7D2ACB}"/>
    <cellStyle name="Normal 2 6" xfId="1607" xr:uid="{0DE13140-C6B1-40AE-87DF-195FB27EE2A4}"/>
    <cellStyle name="Normal 2 6 2" xfId="2960" xr:uid="{B474AC08-F1B3-4543-A7EF-0EAFCB007600}"/>
    <cellStyle name="Normal 2 6 3" xfId="2795" xr:uid="{04B6968E-05F1-4F9C-8AF9-31D5864BE362}"/>
    <cellStyle name="Normal 2 6 4" xfId="3737" xr:uid="{B227DE59-96B2-48CD-BFB0-B5BD5CBFB76A}"/>
    <cellStyle name="Normal 2 6 5" xfId="4198" xr:uid="{56B9364F-BA44-435B-AB0F-C6625E13AD5C}"/>
    <cellStyle name="Normal 2 6 6" xfId="2510" xr:uid="{DE3B04AB-FDE0-4439-98DA-2EDC36DFBD8B}"/>
    <cellStyle name="Normal 2 6_data" xfId="6047" xr:uid="{F1C98C2D-5812-4B83-9323-083F1894ECF3}"/>
    <cellStyle name="Normal 2 7" xfId="1608" xr:uid="{CB1065D6-AD36-4EC5-B4D5-C61BF4CCEE2B}"/>
    <cellStyle name="Normal 2 7 2" xfId="1609" xr:uid="{8BEC1807-E7E5-4E52-9C27-29361B5EE81F}"/>
    <cellStyle name="Normal 2 7 3" xfId="3738" xr:uid="{B15BA114-0F26-4655-84E3-E7DC266B591F}"/>
    <cellStyle name="Normal 2 7 4" xfId="4199" xr:uid="{F60AEEC5-2A6C-495F-AA03-7C617D3E9417}"/>
    <cellStyle name="Normal 2 7 5" xfId="2511" xr:uid="{CF23118C-8699-4336-AA48-A7F2E7FC40AC}"/>
    <cellStyle name="Normal 2 7_data" xfId="6046" xr:uid="{A4422369-10B5-44D8-9107-BCB94DF2A04F}"/>
    <cellStyle name="Normal 2 8" xfId="1610" xr:uid="{38121FA4-9845-4987-B0F6-C865DEF1E885}"/>
    <cellStyle name="Normal 2 8 2" xfId="2961" xr:uid="{51F3F892-863F-45B3-A292-E63E5DDB63AC}"/>
    <cellStyle name="Normal 2 8 3" xfId="2782" xr:uid="{0166C66B-3DB5-47FE-89EB-FD7D821107B2}"/>
    <cellStyle name="Normal 2 9" xfId="1611" xr:uid="{2EB4CE9B-28FF-4B50-85FA-CD94D99C8F74}"/>
    <cellStyle name="Normal 2 9 2" xfId="1612" xr:uid="{156CE54D-356E-4D96-816A-D067583DA00B}"/>
    <cellStyle name="Normal 2 9 2 2" xfId="3739" xr:uid="{2F0CA458-3F94-4D5F-BC91-DD62F72B75D7}"/>
    <cellStyle name="Normal 2 9 3" xfId="4275" xr:uid="{F090510E-836C-4041-A491-E2447B535CC2}"/>
    <cellStyle name="Normal 2 9 4" xfId="2953" xr:uid="{534F098C-AE86-4B19-A9C3-712B88A4AE41}"/>
    <cellStyle name="Normal 2 9_data" xfId="6045" xr:uid="{48EC8B2E-E7EC-42DB-A3AD-427EEEEA781A}"/>
    <cellStyle name="Normal 2_Bud14 Ancillary" xfId="2512" xr:uid="{78EE1869-BFC6-4B42-831F-C1DED40DB969}"/>
    <cellStyle name="Normal 20" xfId="2230" xr:uid="{69712BD8-32B5-4404-B922-0FC58F564E6B}"/>
    <cellStyle name="Normal 20 2" xfId="6313" xr:uid="{92D75283-2DE6-485C-8D07-367BB8E16429}"/>
    <cellStyle name="Normal 20 3" xfId="2513" xr:uid="{354D5090-2FF2-42DA-8EB5-5686FEA43F5A}"/>
    <cellStyle name="Normal 20_data" xfId="6044" xr:uid="{5427D91A-BBD9-4B68-919B-E2207771908A}"/>
    <cellStyle name="Normal 200" xfId="5058" xr:uid="{849675DF-A252-47DD-BABB-883178418C95}"/>
    <cellStyle name="Normal 201" xfId="5149" xr:uid="{D808CA6D-A5F9-4256-87E9-BA2112C04D30}"/>
    <cellStyle name="Normal 202" xfId="5184" xr:uid="{27370D6D-3FAC-4E4E-82CB-4E51C2D31305}"/>
    <cellStyle name="Normal 203" xfId="5187" xr:uid="{CB2657CC-F926-4D81-BA21-34044760C2CC}"/>
    <cellStyle name="Normal 204" xfId="5158" xr:uid="{93451474-D59F-46C6-8494-27FCA135D937}"/>
    <cellStyle name="Normal 205" xfId="5183" xr:uid="{536EB1F2-0B97-4D9F-95B8-F7B7CC160655}"/>
    <cellStyle name="Normal 206" xfId="5180" xr:uid="{757D872F-06EA-4242-AE39-24F16538C1C2}"/>
    <cellStyle name="Normal 207" xfId="5157" xr:uid="{FDF11C3A-BE7D-484C-BE2F-13405C2FE924}"/>
    <cellStyle name="Normal 208" xfId="5188" xr:uid="{97E62779-1657-4B8E-8EF5-DF084D73D05D}"/>
    <cellStyle name="Normal 209" xfId="6297" xr:uid="{4E4637BF-54E1-436B-8101-0D7D853148A2}"/>
    <cellStyle name="Normal 21" xfId="2514" xr:uid="{19BC447A-2535-4A47-A4A6-59B15FE3BA76}"/>
    <cellStyle name="Normal 210" xfId="6358" xr:uid="{EEEF9D67-D6D2-4521-A414-E3F34EFCD5B6}"/>
    <cellStyle name="Normal 211" xfId="6286" xr:uid="{CCAC8B53-E1D9-4B33-8DFA-85000C541784}"/>
    <cellStyle name="Normal 212" xfId="6349" xr:uid="{FA8412E5-4614-4337-8475-B246807A7C2C}"/>
    <cellStyle name="Normal 213" xfId="2236" xr:uid="{1B60353A-E279-452F-9973-D101448B40B2}"/>
    <cellStyle name="Normal 22" xfId="2515" xr:uid="{4D413BFC-ED6A-4384-AEAE-0DA068E44CC8}"/>
    <cellStyle name="Normal 23" xfId="2516" xr:uid="{29AD0C07-FFBE-405A-8913-9B8F8368134E}"/>
    <cellStyle name="Normal 23 2" xfId="2517" xr:uid="{6907D785-776F-4C85-B544-DFAB7977F0BE}"/>
    <cellStyle name="Normal 23 2 2" xfId="2518" xr:uid="{4EEA201B-1A53-482F-91B4-24E53A35AABA}"/>
    <cellStyle name="Normal 24" xfId="2519" xr:uid="{C084CA35-E930-4560-B037-B49697099715}"/>
    <cellStyle name="Normal 25" xfId="2520" xr:uid="{E254C389-2612-4250-98DC-94BDB0BB06F9}"/>
    <cellStyle name="Normal 26" xfId="2521" xr:uid="{2B26B92F-07FA-4AFA-8C52-2DDEBD14D5DE}"/>
    <cellStyle name="Normal 27" xfId="2522" xr:uid="{ADD91712-C160-49E8-92EC-D6BD8BEBE4B5}"/>
    <cellStyle name="Normal 28" xfId="2523" xr:uid="{11D2F4EC-763C-44F7-B726-71385EC1D47C}"/>
    <cellStyle name="Normal 29" xfId="2524" xr:uid="{0403E325-0DB8-4AC5-967F-103B98389154}"/>
    <cellStyle name="Normal 3" xfId="1613" xr:uid="{FA44C62A-AE90-40A1-AE26-4083C65C8737}"/>
    <cellStyle name="Normal 3 10" xfId="1614" xr:uid="{25131E57-6E37-4D51-8C61-581136D4B736}"/>
    <cellStyle name="Normal 3 10 2" xfId="1615" xr:uid="{E18D6724-0D69-4DA7-92BC-5C6110385F12}"/>
    <cellStyle name="Normal 3 10 3" xfId="4304" xr:uid="{1A12DBEB-826B-471F-9EE6-169B4E10CD98}"/>
    <cellStyle name="Normal 3 10 4" xfId="3059" xr:uid="{851DA2A8-4F1A-4664-A72E-E7A85CF027BE}"/>
    <cellStyle name="Normal 3 10_data" xfId="6043" xr:uid="{A1FD401D-07C5-43A1-B61A-A5E77543FA94}"/>
    <cellStyle name="Normal 3 11" xfId="1616" xr:uid="{CBD7CB30-CB90-40B3-B18C-90CFE4C1F934}"/>
    <cellStyle name="Normal 3 11 2" xfId="1617" xr:uid="{F465341F-BAD5-4051-8D17-23EA53BE2080}"/>
    <cellStyle name="Normal 3 11 2 2" xfId="5179" xr:uid="{29E30D5C-DDCC-4CE5-9661-643836A899A4}"/>
    <cellStyle name="Normal 3 11 2 3" xfId="5135" xr:uid="{7643E5CF-526D-4F93-8996-FADAEF52C49B}"/>
    <cellStyle name="Normal 3 11 2_data" xfId="6041" xr:uid="{8B4733AA-6E82-4B82-A9A9-7C223785A2DC}"/>
    <cellStyle name="Normal 3 11_data" xfId="6042" xr:uid="{63CD9A2C-40D9-4244-AA84-57E9207E1E6C}"/>
    <cellStyle name="Normal 3 12" xfId="3740" xr:uid="{FEFD7026-8586-4803-9241-BB671867791B}"/>
    <cellStyle name="Normal 3 13" xfId="4200" xr:uid="{5959E33F-A322-44AF-BA98-CA1551BF289D}"/>
    <cellStyle name="Normal 3 14" xfId="2525" xr:uid="{657EE4BA-1C0B-4FFF-BFEA-3D0D5334F851}"/>
    <cellStyle name="Normal 3 2" xfId="1618" xr:uid="{E81436E7-1BAA-4701-95F3-20C3700A2133}"/>
    <cellStyle name="Normal 3 2 2" xfId="1619" xr:uid="{56B92704-34C3-4475-8915-290624A141AB}"/>
    <cellStyle name="Normal 3 2 2 2" xfId="1620" xr:uid="{FA402BEE-59D8-4E50-A925-FA9DE0BEE8E4}"/>
    <cellStyle name="Normal 3 2 2 2 2" xfId="1621" xr:uid="{C6C7CDBA-7A3B-4293-A6A6-3ECC00EC61F4}"/>
    <cellStyle name="Normal 3 2 2 2 2 2" xfId="1622" xr:uid="{851849C6-0491-4EE0-9EAD-492CB2C0056E}"/>
    <cellStyle name="Normal 3 2 2 2 2 2 2" xfId="1623" xr:uid="{EFC66967-3D89-4D24-B559-98117BBCE60E}"/>
    <cellStyle name="Normal 3 2 2 2 2 2 2 2" xfId="1624" xr:uid="{0DF2966A-289F-4825-88AB-8FA8B9E93B1F}"/>
    <cellStyle name="Normal 3 2 2 2 2 2 2 2 2" xfId="4869" xr:uid="{95564F9C-363B-449A-89F8-826CFBB74F54}"/>
    <cellStyle name="Normal 3 2 2 2 2 2 2 3" xfId="3743" xr:uid="{DDFF26DB-DC83-4BD4-B504-452E6C71A08B}"/>
    <cellStyle name="Normal 3 2 2 2 2 2 2_data" xfId="5338" xr:uid="{9104262B-62BF-4647-B36F-80C0569B2A32}"/>
    <cellStyle name="Normal 3 2 2 2 2 2 3" xfId="1625" xr:uid="{EBE3CA6D-9DA9-4379-81D5-14D6CEC9DC2E}"/>
    <cellStyle name="Normal 3 2 2 2 2 2 3 2" xfId="4868" xr:uid="{A5A4A824-0E3F-4C77-B3E5-1D86A61F41D3}"/>
    <cellStyle name="Normal 3 2 2 2 2 2 4" xfId="3742" xr:uid="{03209E9D-19CF-4173-B288-6750E47076AF}"/>
    <cellStyle name="Normal 3 2 2 2 2 2_data" xfId="5339" xr:uid="{2CA605BD-0D8F-4D6D-B830-65D89EE18369}"/>
    <cellStyle name="Normal 3 2 2 2 2 3" xfId="1626" xr:uid="{EF49C759-4180-43D3-A67A-292B6F990792}"/>
    <cellStyle name="Normal 3 2 2 2 2 3 2" xfId="1627" xr:uid="{939648C4-494E-4E82-89D3-A3A49610151D}"/>
    <cellStyle name="Normal 3 2 2 2 2 3 2 2" xfId="4870" xr:uid="{BA29BB0F-5B78-4A4A-B920-8D6C37BC08E4}"/>
    <cellStyle name="Normal 3 2 2 2 2 3 3" xfId="3744" xr:uid="{830FB472-94FA-4FFB-9DE8-033D35F864ED}"/>
    <cellStyle name="Normal 3 2 2 2 2 3_data" xfId="5337" xr:uid="{DAD3522E-A7FA-4D09-AD29-CB007A241B62}"/>
    <cellStyle name="Normal 3 2 2 2 2 4" xfId="1628" xr:uid="{A2EEC904-DB38-4C42-8A22-6DE1CC8A50D8}"/>
    <cellStyle name="Normal 3 2 2 2 2 4 2" xfId="4867" xr:uid="{4CA1BFDC-3096-46F5-B63C-FE8F59CA9CB9}"/>
    <cellStyle name="Normal 3 2 2 2 2 5" xfId="3741" xr:uid="{830D59A4-CEE7-4915-83C8-26533F3129B2}"/>
    <cellStyle name="Normal 3 2 2 2 2_data" xfId="5340" xr:uid="{2E48EFB5-078E-415A-86A8-257C681836D3}"/>
    <cellStyle name="Normal 3 2 2 2 3" xfId="1629" xr:uid="{F0A25478-B998-4266-A275-2CC74B35F8B5}"/>
    <cellStyle name="Normal 3 2 2 2 3 2" xfId="1630" xr:uid="{A7230ABC-CBCA-43C0-8C9A-5D6FE9E33408}"/>
    <cellStyle name="Normal 3 2 2 2 3 2 2" xfId="1631" xr:uid="{5113B062-511B-4C1B-8FE3-C24C85765AA9}"/>
    <cellStyle name="Normal 3 2 2 2 3 2 2 2" xfId="4872" xr:uid="{98987E6C-63F7-4093-8547-2DD0D5469296}"/>
    <cellStyle name="Normal 3 2 2 2 3 2 3" xfId="3746" xr:uid="{6AC30455-C58F-4D28-A442-510345BC72DF}"/>
    <cellStyle name="Normal 3 2 2 2 3 2_data" xfId="5335" xr:uid="{27868808-E3E2-4494-9C9D-AF629CB7D5EF}"/>
    <cellStyle name="Normal 3 2 2 2 3 3" xfId="1632" xr:uid="{A0FD3A24-D7A3-403B-9810-7C16EF64ABF9}"/>
    <cellStyle name="Normal 3 2 2 2 3 3 2" xfId="4871" xr:uid="{AF84AD84-D52B-4E3D-8AFC-8C1FD4812FF8}"/>
    <cellStyle name="Normal 3 2 2 2 3 4" xfId="3745" xr:uid="{CC416F25-C51E-40EE-9D34-5D8C6F91A469}"/>
    <cellStyle name="Normal 3 2 2 2 3_data" xfId="5336" xr:uid="{9D7FF206-84BA-4E37-A836-D8FDFB2C6E88}"/>
    <cellStyle name="Normal 3 2 2 2 4" xfId="1633" xr:uid="{B525BC2D-12DE-44CD-934C-6E90F4F5AC76}"/>
    <cellStyle name="Normal 3 2 2 2 4 2" xfId="1634" xr:uid="{F28EDB7B-63B1-49E4-9D31-9E254CA1C74E}"/>
    <cellStyle name="Normal 3 2 2 2 4 2 2" xfId="4873" xr:uid="{12A83179-91C7-4461-8B30-C928751259A9}"/>
    <cellStyle name="Normal 3 2 2 2 4 3" xfId="3747" xr:uid="{59A3EE06-0F22-413D-B0D4-5853D8A4821C}"/>
    <cellStyle name="Normal 3 2 2 2 4_data" xfId="5334" xr:uid="{0FB3A57B-B8A5-4F03-ACF4-DED479A6CD24}"/>
    <cellStyle name="Normal 3 2 2 2 5" xfId="1635" xr:uid="{A8BF051F-AAE1-4B23-829B-9A13D06B1F64}"/>
    <cellStyle name="Normal 3 2 2 2 5 2" xfId="4241" xr:uid="{B59498E0-8E02-4135-A4DC-5B01B2011C1E}"/>
    <cellStyle name="Normal 3 2 2 2 6" xfId="2798" xr:uid="{AC21C164-EF75-404C-96E5-F48121589EED}"/>
    <cellStyle name="Normal 3 2 2 2_data" xfId="5341" xr:uid="{9630FD5C-6FEF-4E83-ADAD-2FD1E0EFED38}"/>
    <cellStyle name="Normal 3 2 2 3" xfId="1636" xr:uid="{CE41C0A7-D03C-41D2-9C0B-9684F5A79AF5}"/>
    <cellStyle name="Normal 3 2 2 3 2" xfId="1637" xr:uid="{24D78439-816D-4D8D-B5C9-3B5CAEAE7639}"/>
    <cellStyle name="Normal 3 2 2 3 2 2" xfId="1638" xr:uid="{D7897F63-594B-4DAD-B941-030CA1E5C408}"/>
    <cellStyle name="Normal 3 2 2 3 2 2 2" xfId="1639" xr:uid="{8E2440E3-4A1A-4D6B-8DC7-B3517D87107D}"/>
    <cellStyle name="Normal 3 2 2 3 2 2 2 2" xfId="4876" xr:uid="{74C8A925-C08A-4069-8B7F-D1AD93D83573}"/>
    <cellStyle name="Normal 3 2 2 3 2 2 3" xfId="3750" xr:uid="{ADC43DCA-50E9-4F89-9950-2D246104D3BA}"/>
    <cellStyle name="Normal 3 2 2 3 2 2_data" xfId="5331" xr:uid="{8E89EC1E-D6E8-4E87-BE01-8D1654C41FAB}"/>
    <cellStyle name="Normal 3 2 2 3 2 3" xfId="1640" xr:uid="{1F09894D-18BC-4766-94FE-893A17FEF615}"/>
    <cellStyle name="Normal 3 2 2 3 2 3 2" xfId="4875" xr:uid="{0257561E-49D5-4417-B1E8-C8F78BA508E1}"/>
    <cellStyle name="Normal 3 2 2 3 2 4" xfId="3749" xr:uid="{B64FEAB0-8DF0-4ECB-92FF-A82367910C77}"/>
    <cellStyle name="Normal 3 2 2 3 2_data" xfId="5332" xr:uid="{B0D6145F-393A-404F-835A-C7536AD09B54}"/>
    <cellStyle name="Normal 3 2 2 3 3" xfId="1641" xr:uid="{ECC9F8C5-081B-4588-AA52-3F45F81F1FCC}"/>
    <cellStyle name="Normal 3 2 2 3 3 2" xfId="1642" xr:uid="{8E02EF91-2F0D-47F9-B2AD-709F9C185DA0}"/>
    <cellStyle name="Normal 3 2 2 3 3 2 2" xfId="4877" xr:uid="{5B587981-F611-4367-942B-5212505B4CDF}"/>
    <cellStyle name="Normal 3 2 2 3 3 3" xfId="3751" xr:uid="{C36FFE9B-8365-4A54-8C27-62F28B647743}"/>
    <cellStyle name="Normal 3 2 2 3 3_data" xfId="5330" xr:uid="{AFCD01A9-68B6-45AE-B2D3-6E52C6B0114C}"/>
    <cellStyle name="Normal 3 2 2 3 4" xfId="1643" xr:uid="{5668D1A7-3E1B-48C5-9F51-94A9CA0E850F}"/>
    <cellStyle name="Normal 3 2 2 3 4 2" xfId="4874" xr:uid="{3D90A263-07C3-4200-B7B9-F2E8F0F866C3}"/>
    <cellStyle name="Normal 3 2 2 3 5" xfId="3748" xr:uid="{1C3AABF0-50C2-41A2-9166-CC0DB6AEE7A4}"/>
    <cellStyle name="Normal 3 2 2 3_data" xfId="5333" xr:uid="{C089C257-9F66-4622-889C-31C0DBDB47ED}"/>
    <cellStyle name="Normal 3 2 2 4" xfId="1644" xr:uid="{566048A9-88D4-4574-91B4-306CD59E5E51}"/>
    <cellStyle name="Normal 3 2 2 4 2" xfId="1645" xr:uid="{7E99E61C-33D1-4750-ADBB-E9C49FBEB8A8}"/>
    <cellStyle name="Normal 3 2 2 4 2 2" xfId="1646" xr:uid="{265FC7CE-8BB3-46EE-83B2-089E22812045}"/>
    <cellStyle name="Normal 3 2 2 4 2 2 2" xfId="1647" xr:uid="{5C4FA067-02E3-49DE-AD45-57621D44FA59}"/>
    <cellStyle name="Normal 3 2 2 4 2 2 2 2" xfId="4880" xr:uid="{F9A7F447-288B-4BF1-9B00-5C7DD37BD1E1}"/>
    <cellStyle name="Normal 3 2 2 4 2 2 3" xfId="3754" xr:uid="{691070C6-0AA9-4782-9874-D8149FB8C364}"/>
    <cellStyle name="Normal 3 2 2 4 2 2_data" xfId="5327" xr:uid="{9451A85A-6BFE-40FA-8734-48B282C60E19}"/>
    <cellStyle name="Normal 3 2 2 4 2 3" xfId="1648" xr:uid="{55716473-3D3E-4143-9D43-CAB3D8BDFC0E}"/>
    <cellStyle name="Normal 3 2 2 4 2 3 2" xfId="4879" xr:uid="{DD7C6C16-1909-4379-B4AF-6E8514EBDA7C}"/>
    <cellStyle name="Normal 3 2 2 4 2 4" xfId="3753" xr:uid="{B55F17BA-9130-4815-BB88-EBEC78C25DB3}"/>
    <cellStyle name="Normal 3 2 2 4 2_data" xfId="5328" xr:uid="{C86BC237-F02B-4522-B116-1E110B80E5D9}"/>
    <cellStyle name="Normal 3 2 2 4 3" xfId="1649" xr:uid="{7D8BB6D3-E8F1-41A0-A43B-A984197EF5B1}"/>
    <cellStyle name="Normal 3 2 2 4 3 2" xfId="1650" xr:uid="{AD90CC64-7306-43C1-A4AC-DF374EFCA48B}"/>
    <cellStyle name="Normal 3 2 2 4 3 2 2" xfId="4881" xr:uid="{4E55060F-25AC-4375-A8D4-D72B346C9F5A}"/>
    <cellStyle name="Normal 3 2 2 4 3 3" xfId="3755" xr:uid="{BD07698F-B8CC-475D-8144-33D4D8E30426}"/>
    <cellStyle name="Normal 3 2 2 4 3_data" xfId="5326" xr:uid="{8497CA03-327E-4FCE-A295-81BB6479C97B}"/>
    <cellStyle name="Normal 3 2 2 4 4" xfId="1651" xr:uid="{44665EFB-F13B-47EC-9EEC-75C9F3B39F72}"/>
    <cellStyle name="Normal 3 2 2 4 4 2" xfId="4878" xr:uid="{788C61C5-2192-4286-A148-A39AF66369F5}"/>
    <cellStyle name="Normal 3 2 2 4 5" xfId="3752" xr:uid="{A3438976-A1CE-48A0-B46A-80D45DDA2764}"/>
    <cellStyle name="Normal 3 2 2 4_data" xfId="5329" xr:uid="{9EB3BCC7-DF3D-48EB-AA64-8CE5D1F18133}"/>
    <cellStyle name="Normal 3 2 2 5" xfId="1652" xr:uid="{4498BB89-B864-421F-BB6E-449085AE8AD8}"/>
    <cellStyle name="Normal 3 2 2 5 2" xfId="1653" xr:uid="{BEE51D17-757E-4A5D-9F72-C9A1FA2C0514}"/>
    <cellStyle name="Normal 3 2 2 5 2 2" xfId="1654" xr:uid="{9C12E5C6-E740-489F-A622-CEBDCD2DD8FB}"/>
    <cellStyle name="Normal 3 2 2 5 2 2 2" xfId="4883" xr:uid="{309A80B7-C789-45E4-99B2-A3D9E562BE43}"/>
    <cellStyle name="Normal 3 2 2 5 2 3" xfId="3757" xr:uid="{928A6C63-8F7B-4595-8D3F-ACD955C6E665}"/>
    <cellStyle name="Normal 3 2 2 5 2_data" xfId="5324" xr:uid="{F65FED83-2512-4662-A26E-5A374BB5F184}"/>
    <cellStyle name="Normal 3 2 2 5 3" xfId="1655" xr:uid="{F828053F-304D-446C-82FB-7C1BB27B0443}"/>
    <cellStyle name="Normal 3 2 2 5 3 2" xfId="4882" xr:uid="{DE0FDB05-9438-4CC9-8B6D-8B1D89BD2DE2}"/>
    <cellStyle name="Normal 3 2 2 5 4" xfId="3756" xr:uid="{A51D7122-0202-4D59-9C7D-F3A967DC7EAF}"/>
    <cellStyle name="Normal 3 2 2 5_data" xfId="5325" xr:uid="{84D38ADD-8FC1-4ADB-B971-10EC326BDF08}"/>
    <cellStyle name="Normal 3 2 2 6" xfId="1656" xr:uid="{B8C92B9F-8386-4A1C-ACE4-3AB3142E1929}"/>
    <cellStyle name="Normal 3 2 2 6 2" xfId="1657" xr:uid="{18FAE88F-B22F-41B3-888C-3EEFF4F22729}"/>
    <cellStyle name="Normal 3 2 2 6 2 2" xfId="4884" xr:uid="{86BFD8F0-DA51-4695-BCF0-5425AD5CD14E}"/>
    <cellStyle name="Normal 3 2 2 6 3" xfId="3758" xr:uid="{4790B4CD-167F-457E-AEB8-A2EBD091A5AC}"/>
    <cellStyle name="Normal 3 2 2 6_data" xfId="5323" xr:uid="{2EF42383-AF42-4A41-83C4-31DDF3457437}"/>
    <cellStyle name="Normal 3 2 2 7" xfId="1658" xr:uid="{B62A08BA-E881-45DF-9841-FBAE516B80BE}"/>
    <cellStyle name="Normal 3 2 2 7 2" xfId="4240" xr:uid="{4711BEE8-BAAA-4CFC-BB93-6B309F0E728B}"/>
    <cellStyle name="Normal 3 2 2 8" xfId="2797" xr:uid="{8E97F2F2-50BA-49CC-966A-D1473FF2CB51}"/>
    <cellStyle name="Normal 3 2 2_data" xfId="5342" xr:uid="{83694D01-F2AC-4C36-9EC0-6F331D6CBE7E}"/>
    <cellStyle name="Normal 3 2 3" xfId="1659" xr:uid="{F7777BA1-D894-4509-935A-8A819AB5ED7E}"/>
    <cellStyle name="Normal 3 2 3 2" xfId="1660" xr:uid="{7C5FAA0D-6F92-4C14-80F6-9DDB4A0CAB19}"/>
    <cellStyle name="Normal 3 2 3 2 2" xfId="1661" xr:uid="{5D45C365-D40D-40AA-BE41-20DE39C46F84}"/>
    <cellStyle name="Normal 3 2 3 2 2 2" xfId="1662" xr:uid="{775C7476-F9B4-417F-AFD5-9EA2F38521C7}"/>
    <cellStyle name="Normal 3 2 3 2 2 2 2" xfId="1663" xr:uid="{2D6D0007-48BF-4F34-8175-156594946CA7}"/>
    <cellStyle name="Normal 3 2 3 2 2 2 2 2" xfId="4887" xr:uid="{00B40D88-A0CF-4700-B000-9FED62312CCB}"/>
    <cellStyle name="Normal 3 2 3 2 2 2 3" xfId="3761" xr:uid="{1FF8868D-4218-493C-9B7F-0C45B05B9C52}"/>
    <cellStyle name="Normal 3 2 3 2 2 2_data" xfId="5319" xr:uid="{B4991082-A752-4C58-9205-2C09986C0CAC}"/>
    <cellStyle name="Normal 3 2 3 2 2 3" xfId="1664" xr:uid="{0D58BEA6-3D4B-4C76-B8A9-5D6936AFCCF9}"/>
    <cellStyle name="Normal 3 2 3 2 2 3 2" xfId="4886" xr:uid="{4494CAB7-A910-4FDF-92E1-003A63703581}"/>
    <cellStyle name="Normal 3 2 3 2 2 4" xfId="3760" xr:uid="{344D422D-341A-4D21-8DA4-F63F19E6864A}"/>
    <cellStyle name="Normal 3 2 3 2 2_data" xfId="5320" xr:uid="{CC7DF680-1D79-4233-89D7-5FFADD5FACB2}"/>
    <cellStyle name="Normal 3 2 3 2 3" xfId="1665" xr:uid="{E7BF92E8-01DC-4D3E-9763-7B6C8A6AC278}"/>
    <cellStyle name="Normal 3 2 3 2 3 2" xfId="1666" xr:uid="{E051C0A4-BE45-41A4-B8BC-AF26F5C3C166}"/>
    <cellStyle name="Normal 3 2 3 2 3 2 2" xfId="4888" xr:uid="{7ACF6839-A497-4DEE-8E0D-021DB9CF5B04}"/>
    <cellStyle name="Normal 3 2 3 2 3 3" xfId="3762" xr:uid="{D31C2EA2-25A3-42A9-B5D5-0BA1B4065712}"/>
    <cellStyle name="Normal 3 2 3 2 3_data" xfId="5318" xr:uid="{4C50A545-3CF4-46A7-A8CE-9BAF0080F51D}"/>
    <cellStyle name="Normal 3 2 3 2 4" xfId="1667" xr:uid="{6242C237-57D3-4C9D-92EE-F4C4C19EBFBF}"/>
    <cellStyle name="Normal 3 2 3 2 4 2" xfId="4885" xr:uid="{5D490D25-7FA4-4651-B11D-F30B97676B36}"/>
    <cellStyle name="Normal 3 2 3 2 5" xfId="3759" xr:uid="{0D735749-F01E-47D3-A778-493C5694FA48}"/>
    <cellStyle name="Normal 3 2 3 2_data" xfId="5321" xr:uid="{3434070A-ACEE-4421-87B0-5A0C3609BE37}"/>
    <cellStyle name="Normal 3 2 3 3" xfId="1668" xr:uid="{7700AAF2-49A7-441A-B865-0911529CEB94}"/>
    <cellStyle name="Normal 3 2 3 3 2" xfId="1669" xr:uid="{25DA516C-F5DE-49FD-AC94-CC821CC1F880}"/>
    <cellStyle name="Normal 3 2 3 3 2 2" xfId="1670" xr:uid="{D840A631-DF14-40E0-8A49-AB897B1BF7A8}"/>
    <cellStyle name="Normal 3 2 3 3 2 2 2" xfId="4890" xr:uid="{F7E52211-95F4-490B-9C4B-8019C7F9027A}"/>
    <cellStyle name="Normal 3 2 3 3 2 3" xfId="3764" xr:uid="{0986C441-65A6-43D1-A012-99EC7DE035C2}"/>
    <cellStyle name="Normal 3 2 3 3 2_data" xfId="5316" xr:uid="{207DAA34-F9E7-44A2-8FF2-0C824349B315}"/>
    <cellStyle name="Normal 3 2 3 3 3" xfId="1671" xr:uid="{DC00025C-3364-428D-A11E-6E4BCCE7B93E}"/>
    <cellStyle name="Normal 3 2 3 3 3 2" xfId="4889" xr:uid="{3B03BBAB-63E2-4CA3-BA99-3B9AD42EC523}"/>
    <cellStyle name="Normal 3 2 3 3 4" xfId="3763" xr:uid="{BF037E54-295B-4A47-97E9-0698B8DB3B1F}"/>
    <cellStyle name="Normal 3 2 3 3_data" xfId="5317" xr:uid="{0FE78DCF-D723-40A7-93AD-1A4D4EFB25AD}"/>
    <cellStyle name="Normal 3 2 3 4" xfId="1672" xr:uid="{A9DAD83A-794B-43DA-9D86-8B1B4BFD87F9}"/>
    <cellStyle name="Normal 3 2 3 4 2" xfId="1673" xr:uid="{D18C3946-8BA5-4B12-845A-9D01159738E5}"/>
    <cellStyle name="Normal 3 2 3 4 2 2" xfId="4891" xr:uid="{92C3ABF1-D91E-4BD9-9730-965B3BC51749}"/>
    <cellStyle name="Normal 3 2 3 4 3" xfId="3765" xr:uid="{35181AD4-2415-4D78-8799-181B6C640919}"/>
    <cellStyle name="Normal 3 2 3 4_data" xfId="5315" xr:uid="{66433F25-4273-40AE-AD55-611096978738}"/>
    <cellStyle name="Normal 3 2 3 5" xfId="1674" xr:uid="{DBB11057-A1DA-4880-8D00-A92E9FE2AF53}"/>
    <cellStyle name="Normal 3 2 3 5 2" xfId="4242" xr:uid="{F0BD512C-C0E4-4B74-A238-76586B164721}"/>
    <cellStyle name="Normal 3 2 3 6" xfId="2799" xr:uid="{6367CEED-341C-4847-B6A7-7C9F7A804B8A}"/>
    <cellStyle name="Normal 3 2 3_data" xfId="5322" xr:uid="{AE4C4E4A-9E7F-46FC-8173-45A6506E4F6E}"/>
    <cellStyle name="Normal 3 2 4" xfId="1675" xr:uid="{75987B48-2C41-473A-B3E9-2A9A632A8BAB}"/>
    <cellStyle name="Normal 3 2 4 2" xfId="1676" xr:uid="{CBEB7D61-625F-4B8E-A049-7107BA099904}"/>
    <cellStyle name="Normal 3 2 4 2 2" xfId="1677" xr:uid="{CBF5A475-03EA-4BC5-94FF-9414E6B35175}"/>
    <cellStyle name="Normal 3 2 4 2 2 2" xfId="1678" xr:uid="{BB1974C7-D6D8-4F08-9836-AE40B8365D2E}"/>
    <cellStyle name="Normal 3 2 4 2 2 2 2" xfId="4893" xr:uid="{E07BE62B-00A2-426F-9D51-D95284CDFF3A}"/>
    <cellStyle name="Normal 3 2 4 2 2 3" xfId="3767" xr:uid="{680DD13A-B59F-4CB6-B4B6-5E03DF2D3A3A}"/>
    <cellStyle name="Normal 3 2 4 2 2_data" xfId="5312" xr:uid="{58CE04AA-6A5F-4852-BE3C-F13309AAED39}"/>
    <cellStyle name="Normal 3 2 4 2 3" xfId="1679" xr:uid="{0FB7A633-7FA2-43CB-AFAD-A5BD95B6DE55}"/>
    <cellStyle name="Normal 3 2 4 2 3 2" xfId="4892" xr:uid="{1BD317E6-B111-4266-8051-758314496856}"/>
    <cellStyle name="Normal 3 2 4 2 4" xfId="3766" xr:uid="{6894F5CF-D95D-4001-8178-6B2226C09500}"/>
    <cellStyle name="Normal 3 2 4 2_data" xfId="5313" xr:uid="{1B14D9FF-3E69-48E4-98DE-646D197347C1}"/>
    <cellStyle name="Normal 3 2 4 3" xfId="1680" xr:uid="{4538E28C-B035-4376-901F-57D2F660E618}"/>
    <cellStyle name="Normal 3 2 4 3 2" xfId="1681" xr:uid="{D334A587-701F-4BDD-85B4-A3B2DE1E21B4}"/>
    <cellStyle name="Normal 3 2 4 3 2 2" xfId="4894" xr:uid="{12674E34-4B0B-432B-80B5-F3D76E0A1661}"/>
    <cellStyle name="Normal 3 2 4 3 3" xfId="3768" xr:uid="{11889211-0C97-42C7-B2C2-860450906F59}"/>
    <cellStyle name="Normal 3 2 4 3_data" xfId="5311" xr:uid="{E9BE5091-F369-44ED-B497-591BF407968C}"/>
    <cellStyle name="Normal 3 2 4 4" xfId="1682" xr:uid="{5CD2BED2-41D9-4677-ABDF-26FB17022DF4}"/>
    <cellStyle name="Normal 3 2 4 4 2" xfId="4243" xr:uid="{BA1D9055-F174-42C9-9844-86EEAFD57658}"/>
    <cellStyle name="Normal 3 2 4 5" xfId="2800" xr:uid="{5095C1BB-D691-4899-8ED8-21711AA77601}"/>
    <cellStyle name="Normal 3 2 4_data" xfId="5314" xr:uid="{4A62BD05-967C-4EE8-8C9C-D133B19A2752}"/>
    <cellStyle name="Normal 3 2 5" xfId="1683" xr:uid="{3C15C0BE-159C-4BDA-81C9-E371D3203D02}"/>
    <cellStyle name="Normal 3 2 6" xfId="1684" xr:uid="{D36F4CB6-D186-4BA6-BB07-197F24C0AFCD}"/>
    <cellStyle name="Normal 3 2 6 2" xfId="1685" xr:uid="{61483AB5-5D0A-4906-932A-D42CCD492C4C}"/>
    <cellStyle name="Normal 3 2 6 2 2" xfId="1686" xr:uid="{CDB29061-AE22-45DE-90B1-A0F7515E3A19}"/>
    <cellStyle name="Normal 3 2 6 2 2 2" xfId="1687" xr:uid="{0005EB77-04EB-4575-B4A6-DF7D5D3D71F5}"/>
    <cellStyle name="Normal 3 2 6 2 2 2 2" xfId="4896" xr:uid="{E6FD5AD4-BD4A-4A22-B932-17148CCE867C}"/>
    <cellStyle name="Normal 3 2 6 2 2 3" xfId="3770" xr:uid="{529C78FC-3318-409C-A9E2-B9A2D05F51A8}"/>
    <cellStyle name="Normal 3 2 6 2 2_data" xfId="5308" xr:uid="{FA7D65E8-89FD-466B-94D2-500B95CDB7FA}"/>
    <cellStyle name="Normal 3 2 6 2 3" xfId="1688" xr:uid="{58F3DC09-688B-4EE1-BD38-007CD4847955}"/>
    <cellStyle name="Normal 3 2 6 2 3 2" xfId="4895" xr:uid="{AA6D487F-789C-4E1B-83D4-AA16B9E2970F}"/>
    <cellStyle name="Normal 3 2 6 2 4" xfId="3769" xr:uid="{DEF2140B-228D-4EFD-AFEB-224E99116956}"/>
    <cellStyle name="Normal 3 2 6 2_data" xfId="5309" xr:uid="{1F63D979-2737-4A8E-92AB-7710038A18D6}"/>
    <cellStyle name="Normal 3 2 6 3" xfId="1689" xr:uid="{F40B7711-5978-41B5-9782-FFBEA49568C6}"/>
    <cellStyle name="Normal 3 2 6 3 2" xfId="1690" xr:uid="{77775203-2506-4285-910B-421CF595C561}"/>
    <cellStyle name="Normal 3 2 6 3 2 2" xfId="4897" xr:uid="{3C6F3B20-9EBD-46D9-849F-01E41B2CE75E}"/>
    <cellStyle name="Normal 3 2 6 3 3" xfId="3771" xr:uid="{B027C893-C00A-480C-B4AB-FBE01DECFD2A}"/>
    <cellStyle name="Normal 3 2 6 3_data" xfId="5307" xr:uid="{7166C0B3-66D8-4F1F-855B-82E32D2A2942}"/>
    <cellStyle name="Normal 3 2 6 4" xfId="1691" xr:uid="{1E90749A-0B37-4ECD-9847-9BF31ADEC8C8}"/>
    <cellStyle name="Normal 3 2 6 4 2" xfId="4239" xr:uid="{F11C6A98-35A9-4533-95AA-88039B8B1304}"/>
    <cellStyle name="Normal 3 2 6 5" xfId="2796" xr:uid="{B8E256C5-C129-4AC2-A925-92505A4E80E8}"/>
    <cellStyle name="Normal 3 2 6_data" xfId="5310" xr:uid="{1993ACC7-61F7-4674-A08E-F29E669B7120}"/>
    <cellStyle name="Normal 3 2 7" xfId="1692" xr:uid="{1A5E2A1F-19F5-4272-B74C-03C8ADC4977F}"/>
    <cellStyle name="Normal 3 2 7 2" xfId="1693" xr:uid="{CB842CBD-B758-41DE-9E14-4C74972617CA}"/>
    <cellStyle name="Normal 3 2 7 2 2" xfId="1694" xr:uid="{71169295-40D2-47ED-A7F1-B7F843BF1963}"/>
    <cellStyle name="Normal 3 2 7 2 2 2" xfId="1695" xr:uid="{7A1F3E3A-81DA-49DD-9506-4B541EBEDF91}"/>
    <cellStyle name="Normal 3 2 7 2 2 2 2" xfId="4899" xr:uid="{F18DC32D-E077-408E-BA2A-BCD3D0AEA896}"/>
    <cellStyle name="Normal 3 2 7 2 2 3" xfId="3774" xr:uid="{675562C7-48BB-4E47-885A-49A2646095FA}"/>
    <cellStyle name="Normal 3 2 7 2 2_data" xfId="5305" xr:uid="{EF8A759F-E21D-4438-946C-34C3B35060F9}"/>
    <cellStyle name="Normal 3 2 7 2 3" xfId="1696" xr:uid="{555CBF24-7B09-4BB9-83E4-55B9046A9DF0}"/>
    <cellStyle name="Normal 3 2 7 2 3 2" xfId="4898" xr:uid="{D0E40CFA-DDE6-4A5F-B7F0-4CD131C582BF}"/>
    <cellStyle name="Normal 3 2 7 2 4" xfId="3773" xr:uid="{22A7FC66-6DED-443F-83F5-5A4C94CDD048}"/>
    <cellStyle name="Normal 3 2 7 2_data" xfId="5306" xr:uid="{3EE0A71C-A5E9-4818-81EA-B551E249B99A}"/>
    <cellStyle name="Normal 3 2 7 3" xfId="1697" xr:uid="{81D0F847-F1B5-45F7-945B-9B43247768BB}"/>
    <cellStyle name="Normal 3 2 7 3 2" xfId="1698" xr:uid="{BFD0259A-72A8-4966-A0B8-365532C50FBE}"/>
    <cellStyle name="Normal 3 2 7 3 2 2" xfId="4900" xr:uid="{01CE1073-EC65-4D03-91D3-CC49E587C981}"/>
    <cellStyle name="Normal 3 2 7 3 3" xfId="3775" xr:uid="{111CCA1A-F650-4728-81D7-37961DCB9F9B}"/>
    <cellStyle name="Normal 3 2 7 3_data" xfId="5304" xr:uid="{19DDEE5B-0A36-40E8-81E3-CF4E78E984BE}"/>
    <cellStyle name="Normal 3 2 7 4" xfId="1699" xr:uid="{A0C963FB-447A-4072-9370-BC998A98792D}"/>
    <cellStyle name="Normal 3 2 7 4 2" xfId="3772" xr:uid="{7D5C2752-D070-4516-B52E-9254997B7244}"/>
    <cellStyle name="Normal 3 2 7 5" xfId="4296" xr:uid="{B609F65D-39BC-434F-943E-26E2037C1BA3}"/>
    <cellStyle name="Normal 3 2 7 6" xfId="3037" xr:uid="{A4E49139-A7DB-4909-8ECA-BD22243381D1}"/>
    <cellStyle name="Normal 3 2 7_data" xfId="6040" xr:uid="{697ABBB3-2B4D-41FF-B6F9-7BC83CB6E75F}"/>
    <cellStyle name="Normal 3 2 8" xfId="1700" xr:uid="{D56B5BBD-729F-482D-8879-2097E6EEE813}"/>
    <cellStyle name="Normal 3 2 8 2" xfId="1701" xr:uid="{7EFFCC5B-2C38-49DF-92C3-7BE56F6EB0BA}"/>
    <cellStyle name="Normal 3 2 8 2 2" xfId="5186" xr:uid="{DA95654D-1C3E-453D-A895-38E2625E2975}"/>
    <cellStyle name="Normal 3 2 8 2 3" xfId="4106" xr:uid="{95507CDB-A539-432D-915A-B83B25427612}"/>
    <cellStyle name="Normal 3 2 8 2_data" xfId="6038" xr:uid="{33568136-FB15-4EE2-838B-2779510F8059}"/>
    <cellStyle name="Normal 3 2 8 3" xfId="5055" xr:uid="{DD7CA54A-AB96-4865-8C93-473E258F6C5E}"/>
    <cellStyle name="Normal 3 2 8_data" xfId="6039" xr:uid="{CF1F6E58-DE70-4637-912E-5A3C9BB3A627}"/>
    <cellStyle name="Normal 3 2_data" xfId="3020" xr:uid="{5877F3B3-D1BF-4FD6-9659-66EA3F5DF7E9}"/>
    <cellStyle name="Normal 3 3" xfId="1702" xr:uid="{D67CB246-BD62-4D33-B59C-E222F85A20A9}"/>
    <cellStyle name="Normal 3 3 2" xfId="1703" xr:uid="{8B796EA0-D31C-4040-9A80-A76BB61007A1}"/>
    <cellStyle name="Normal 3 3 2 2" xfId="1704" xr:uid="{019AC0CD-6D85-4529-B059-624469E35D48}"/>
    <cellStyle name="Normal 3 3 2 2 2" xfId="1705" xr:uid="{0B3098D8-D9C9-492F-96E8-4056CDDCFE31}"/>
    <cellStyle name="Normal 3 3 2 2 2 2" xfId="1706" xr:uid="{23B1109F-FB0E-4B96-8CA5-1502FB9A217A}"/>
    <cellStyle name="Normal 3 3 2 2 2 2 2" xfId="1707" xr:uid="{49B809C6-3AF9-4E9E-AB72-3B8816671D94}"/>
    <cellStyle name="Normal 3 3 2 2 2 2 2 2" xfId="4902" xr:uid="{ACE71C26-09DD-40A9-998F-5ACED3D75F04}"/>
    <cellStyle name="Normal 3 3 2 2 2 2 3" xfId="3778" xr:uid="{7499CC58-514F-4C69-A684-6649F74C7B87}"/>
    <cellStyle name="Normal 3 3 2 2 2 2_data" xfId="5300" xr:uid="{C9B13067-72BD-441B-8A81-EE262AFF0394}"/>
    <cellStyle name="Normal 3 3 2 2 2 3" xfId="1708" xr:uid="{7EE8CDDD-942E-4020-B09C-D0676EEA6954}"/>
    <cellStyle name="Normal 3 3 2 2 2 3 2" xfId="4901" xr:uid="{D983D9B1-C24E-4670-AC49-15F7C2C32837}"/>
    <cellStyle name="Normal 3 3 2 2 2 4" xfId="3777" xr:uid="{12853D39-B1BA-4E49-9364-7E0D3503CCA6}"/>
    <cellStyle name="Normal 3 3 2 2 2_data" xfId="5301" xr:uid="{BB5063E7-AC47-4D31-BEBB-255BADBDC516}"/>
    <cellStyle name="Normal 3 3 2 2 3" xfId="1709" xr:uid="{99132380-225D-4978-8A2F-5CDBFB1D5107}"/>
    <cellStyle name="Normal 3 3 2 2 3 2" xfId="1710" xr:uid="{4955D406-3255-444C-B877-ABE2806E5AAC}"/>
    <cellStyle name="Normal 3 3 2 2 3 2 2" xfId="4903" xr:uid="{A0C4EE10-B977-4921-9BD5-669219D30A6C}"/>
    <cellStyle name="Normal 3 3 2 2 3 3" xfId="3779" xr:uid="{FB0F124D-6741-403F-A2A9-86D3DD803DA9}"/>
    <cellStyle name="Normal 3 3 2 2 3_data" xfId="5299" xr:uid="{59EF9E57-1537-4DC3-8006-48712F38F332}"/>
    <cellStyle name="Normal 3 3 2 2 4" xfId="1711" xr:uid="{D7639E1C-1ECB-436D-BB89-1F149540329E}"/>
    <cellStyle name="Normal 3 3 2 2 4 2" xfId="4245" xr:uid="{76EC6C46-030E-4A11-B68D-2CC6C1381F29}"/>
    <cellStyle name="Normal 3 3 2 2 5" xfId="2802" xr:uid="{2C157A69-5D80-4351-93E9-A43A4B5DCDDF}"/>
    <cellStyle name="Normal 3 3 2 2_data" xfId="5302" xr:uid="{8D998271-DD58-4470-98DF-1F144DAD87E8}"/>
    <cellStyle name="Normal 3 3 2 3" xfId="1712" xr:uid="{4C712002-2BA2-4044-A3A0-FBFC3DE58030}"/>
    <cellStyle name="Normal 3 3 2 3 2" xfId="1713" xr:uid="{EEC2C7C7-360E-43DF-81AE-7E996EDCE46F}"/>
    <cellStyle name="Normal 3 3 2 3 2 2" xfId="1714" xr:uid="{C65BD879-BADF-41A5-8A96-AA61EBF0E128}"/>
    <cellStyle name="Normal 3 3 2 3 3" xfId="1715" xr:uid="{811CDBBF-BBAD-43BB-8D0D-6A39A10E299A}"/>
    <cellStyle name="Normal 3 3 2 3 3 2" xfId="1716" xr:uid="{0C52F58A-AE55-4D13-AEED-5B82D81A7EF5}"/>
    <cellStyle name="Normal 3 3 2 3 3 2 2" xfId="1717" xr:uid="{7AA09482-BE19-4ECB-9DDE-4F81D9624C43}"/>
    <cellStyle name="Normal 3 3 2 3 3 2 2 2" xfId="4905" xr:uid="{2FCE5AB7-E05B-4691-B7A4-F98D0FDEBA55}"/>
    <cellStyle name="Normal 3 3 2 3 3 2 3" xfId="3781" xr:uid="{5912D42C-B9D8-4886-AFDB-5697FDFCD733}"/>
    <cellStyle name="Normal 3 3 2 3 3 2_data" xfId="5297" xr:uid="{396215B3-1D0B-4672-9B2C-853CECEA940D}"/>
    <cellStyle name="Normal 3 3 2 3 3 3" xfId="1718" xr:uid="{65994E2D-41F6-4C11-A510-EE53E729A99D}"/>
    <cellStyle name="Normal 3 3 2 3 3 3 2" xfId="4904" xr:uid="{9B60B327-EBF2-4A8D-BDA3-FD7DE9704624}"/>
    <cellStyle name="Normal 3 3 2 3 3 4" xfId="3780" xr:uid="{FFD76B8B-9A96-4906-8BFC-0101DD9E3557}"/>
    <cellStyle name="Normal 3 3 2 3 3_data" xfId="5298" xr:uid="{D8E6D267-1436-4114-A080-9BE0F25DDF7A}"/>
    <cellStyle name="Normal 3 3 2 4" xfId="1719" xr:uid="{978483AC-2BE3-4B97-833E-7F25E2EBCD18}"/>
    <cellStyle name="Normal 3 3 2 4 2" xfId="1720" xr:uid="{24AFC55C-488B-43E9-82BA-916AE378F1E1}"/>
    <cellStyle name="Normal 3 3 2 4 2 2" xfId="1721" xr:uid="{D4A9351A-C294-46E8-96B1-9B1F665FE9B7}"/>
    <cellStyle name="Normal 3 3 2 4 2 2 2" xfId="1722" xr:uid="{96126BE8-B40E-4D8C-B4FC-DE63C13010B9}"/>
    <cellStyle name="Normal 3 3 2 4 2 2 2 2" xfId="4907" xr:uid="{39A97AA6-ED7E-4E5B-9D89-56AD4DA100D5}"/>
    <cellStyle name="Normal 3 3 2 4 2 2 3" xfId="3783" xr:uid="{F04D54E0-1F14-4EC6-8DFE-FFDBC3726FAE}"/>
    <cellStyle name="Normal 3 3 2 4 2 2_data" xfId="5295" xr:uid="{20AEA78A-898C-4B34-8CA3-34BA28ADF5EB}"/>
    <cellStyle name="Normal 3 3 2 4 2 3" xfId="1723" xr:uid="{3A6C5FFA-BF11-4B26-8D50-24CCC26997BF}"/>
    <cellStyle name="Normal 3 3 2 4 2 3 2" xfId="4906" xr:uid="{537AA271-56C1-4B88-8AE1-3CC567003D33}"/>
    <cellStyle name="Normal 3 3 2 4 2 4" xfId="3782" xr:uid="{E679B3C8-F93B-41D6-A295-F0B47C679AD1}"/>
    <cellStyle name="Normal 3 3 2 4 2_data" xfId="5296" xr:uid="{CA84589D-5861-4645-BBCF-2D065073D670}"/>
    <cellStyle name="Normal 3 3 2 5" xfId="1724" xr:uid="{BC9AE9C6-F1D1-41AF-934D-90F54514E75F}"/>
    <cellStyle name="Normal 3 3 2 5 2" xfId="1725" xr:uid="{06975393-1D47-4410-8C1E-1F74A3FA3972}"/>
    <cellStyle name="Normal 3 3 2 5 2 2" xfId="4908" xr:uid="{B0586998-EE59-4571-B44F-42D183880EAD}"/>
    <cellStyle name="Normal 3 3 2 5 3" xfId="3784" xr:uid="{23E5CC77-147E-4105-A5E7-A14CC3D0217D}"/>
    <cellStyle name="Normal 3 3 2 5_data" xfId="5294" xr:uid="{D4AA461F-0D0B-48D6-BC91-9ACA625797DD}"/>
    <cellStyle name="Normal 3 3 2 6" xfId="1726" xr:uid="{28A54263-0318-4941-9C60-2178C55109F7}"/>
    <cellStyle name="Normal 3 3 2 6 2" xfId="4244" xr:uid="{06D4D4B8-0C06-4AB6-BC39-B71CCFCC5CB1}"/>
    <cellStyle name="Normal 3 3 2 7" xfId="2801" xr:uid="{B07E229A-76A5-46A6-852F-520D245FEEB1}"/>
    <cellStyle name="Normal 3 3 2_data" xfId="5303" xr:uid="{D47F812A-5648-47B0-AD04-F5F7F81B0CBD}"/>
    <cellStyle name="Normal 3 3 3" xfId="1727" xr:uid="{70567938-895E-43D1-82D8-CA26C0FB98D1}"/>
    <cellStyle name="Normal 3 3 3 2" xfId="1728" xr:uid="{B7975BF6-CBBC-4829-90C0-E6EC2206F6EA}"/>
    <cellStyle name="Normal 3 3 3 2 2" xfId="1729" xr:uid="{F3106653-2062-41FC-B67D-3692ACC6A86A}"/>
    <cellStyle name="Normal 3 3 3 2 2 2" xfId="1730" xr:uid="{954B9D47-19F0-4CF0-8216-03DA6B3A73EF}"/>
    <cellStyle name="Normal 3 3 3 2 2 2 2" xfId="4910" xr:uid="{7493EE69-F7CA-44AC-AC9E-758E371039B0}"/>
    <cellStyle name="Normal 3 3 3 2 2 3" xfId="3786" xr:uid="{0F945D6C-DF84-4A20-8DA7-B50689D87E42}"/>
    <cellStyle name="Normal 3 3 3 2 2_data" xfId="5291" xr:uid="{A8312CB2-3B66-4DF9-B2B2-E1B31C6B74D6}"/>
    <cellStyle name="Normal 3 3 3 2 3" xfId="1731" xr:uid="{D225622C-AED5-49CA-AF81-A2A31EF98A9C}"/>
    <cellStyle name="Normal 3 3 3 2 3 2" xfId="4909" xr:uid="{0117B50F-8B44-43CE-B891-B0F400F7359D}"/>
    <cellStyle name="Normal 3 3 3 2 4" xfId="3785" xr:uid="{59A3854A-CBC6-40FB-94D5-220EB8EFAC22}"/>
    <cellStyle name="Normal 3 3 3 2_data" xfId="5292" xr:uid="{441C5BD6-A8AB-4207-A31B-8D04D23B9E52}"/>
    <cellStyle name="Normal 3 3 3 3" xfId="1732" xr:uid="{E0A389F1-B2CE-4A04-8A55-422F8B7CC18C}"/>
    <cellStyle name="Normal 3 3 3 3 2" xfId="1733" xr:uid="{38CA5EED-2D3A-48A9-B62C-0AD6387EDB7F}"/>
    <cellStyle name="Normal 3 3 3 3 2 2" xfId="4911" xr:uid="{FACDF27D-B02A-41C6-827B-9E4B76731A4C}"/>
    <cellStyle name="Normal 3 3 3 3 3" xfId="3787" xr:uid="{60155A92-3291-408C-AB12-9383D20A0D04}"/>
    <cellStyle name="Normal 3 3 3 3_data" xfId="5290" xr:uid="{7ACAA27E-B2CB-4AFD-B61A-751642F9533C}"/>
    <cellStyle name="Normal 3 3 3 4" xfId="1734" xr:uid="{62E13E7F-E6C5-4634-9709-FFE55023F9D5}"/>
    <cellStyle name="Normal 3 3 3 4 2" xfId="4246" xr:uid="{A4DFB999-0517-4BFD-8703-9E6AFFE689CC}"/>
    <cellStyle name="Normal 3 3 3 5" xfId="2803" xr:uid="{37F1F748-C324-49E0-8642-D0DFEFF7F2D9}"/>
    <cellStyle name="Normal 3 3 3_data" xfId="5293" xr:uid="{994F435C-424C-46F7-A5D3-5490BDDDD0F5}"/>
    <cellStyle name="Normal 3 3 4" xfId="1735" xr:uid="{F3CFEC7C-A9EC-498E-858B-CB957273D25F}"/>
    <cellStyle name="Normal 3 3 4 2" xfId="1736" xr:uid="{49B7977A-73DF-4D3A-A4B7-3A613ABAACD2}"/>
    <cellStyle name="Normal 3 3 4 2 2" xfId="1737" xr:uid="{6E61920D-904E-4092-83B0-BB7F99939FC9}"/>
    <cellStyle name="Normal 3 3 4 2 2 2" xfId="1738" xr:uid="{F2360B2C-6402-4540-9253-A2F085218EA8}"/>
    <cellStyle name="Normal 3 3 4 2 2 2 2" xfId="4913" xr:uid="{52765864-42FD-4219-AD71-8B6149AF3215}"/>
    <cellStyle name="Normal 3 3 4 2 2 3" xfId="3789" xr:uid="{71D52922-CEA3-4BFB-A51E-2F13D6610643}"/>
    <cellStyle name="Normal 3 3 4 2 2_data" xfId="5287" xr:uid="{3DB24C35-2A69-4F19-A247-A90651657701}"/>
    <cellStyle name="Normal 3 3 4 2 3" xfId="1739" xr:uid="{EC83FB7D-5823-4BE1-81AD-6F12DB8282F4}"/>
    <cellStyle name="Normal 3 3 4 2 3 2" xfId="4912" xr:uid="{29B2034A-DFF0-4960-B0D3-E02F980E8DCC}"/>
    <cellStyle name="Normal 3 3 4 2 4" xfId="3788" xr:uid="{9F48D752-2A4B-4E86-9EDC-E1C7A40C5A8A}"/>
    <cellStyle name="Normal 3 3 4 2_data" xfId="5288" xr:uid="{1BD91BD6-E94A-4F7A-80BB-A82AEFCBBA9B}"/>
    <cellStyle name="Normal 3 3 4 3" xfId="1740" xr:uid="{D5DF03D1-0235-4214-A608-8DCD337182B7}"/>
    <cellStyle name="Normal 3 3 4 3 2" xfId="1741" xr:uid="{9C541BCD-0B7C-475A-8881-6CFF44ADC41D}"/>
    <cellStyle name="Normal 3 3 4 3 2 2" xfId="4914" xr:uid="{4A104591-E82C-476A-8C93-5151008B6E14}"/>
    <cellStyle name="Normal 3 3 4 3 3" xfId="3790" xr:uid="{9AF3726B-3FE2-4D00-A201-749ABF590693}"/>
    <cellStyle name="Normal 3 3 4 3_data" xfId="5286" xr:uid="{F3ED87E3-D983-4849-ADC5-BD2570900C1A}"/>
    <cellStyle name="Normal 3 3 4 4" xfId="1742" xr:uid="{D0F049BD-8667-483D-9E08-C7B4E7D847BB}"/>
    <cellStyle name="Normal 3 3 4 4 2" xfId="4247" xr:uid="{A8F28874-FF84-4A3D-BFFC-47C600520D6E}"/>
    <cellStyle name="Normal 3 3 4 5" xfId="2804" xr:uid="{E5DDCA81-A835-41BF-9FEC-35B16F929500}"/>
    <cellStyle name="Normal 3 3 4_data" xfId="5289" xr:uid="{F5074920-9B6B-4C2C-8E5B-078FDDE8A195}"/>
    <cellStyle name="Normal 3 3 5" xfId="1743" xr:uid="{CD2A1D45-8D9F-47EB-9B20-6260142E6567}"/>
    <cellStyle name="Normal 3 3 5 2" xfId="1744" xr:uid="{75422C6A-AF01-43B3-ACE9-C08C9C248AE8}"/>
    <cellStyle name="Normal 3 3 5 2 2" xfId="1745" xr:uid="{3C2BD6DE-C7A2-4EAA-ABF1-CBFC450A9A70}"/>
    <cellStyle name="Normal 3 3 5 2 2 2" xfId="1746" xr:uid="{6E76D781-B07E-4374-AC45-ED705B19A6F5}"/>
    <cellStyle name="Normal 3 3 5 2 2 2 2" xfId="4916" xr:uid="{54FA3659-A5EF-435E-9802-064A00B85347}"/>
    <cellStyle name="Normal 3 3 5 2 2 3" xfId="3793" xr:uid="{AE624220-8B98-48E8-9D51-6885F6F68C98}"/>
    <cellStyle name="Normal 3 3 5 2 2_data" xfId="5284" xr:uid="{EC08DFEF-B4A1-4BF6-A740-3641CC0D897E}"/>
    <cellStyle name="Normal 3 3 5 2 3" xfId="1747" xr:uid="{1FB90436-0D09-4C42-A32D-1E890A517BEC}"/>
    <cellStyle name="Normal 3 3 5 2 3 2" xfId="4915" xr:uid="{F5230007-D24D-4122-B6DB-D195937D6C50}"/>
    <cellStyle name="Normal 3 3 5 2 4" xfId="3792" xr:uid="{953ECBB5-5FFB-4BF6-BD9C-A3B1B079C663}"/>
    <cellStyle name="Normal 3 3 5 2_data" xfId="5285" xr:uid="{96529548-AC52-4675-AD98-557620DD371F}"/>
    <cellStyle name="Normal 3 3 5 3" xfId="1748" xr:uid="{FDAFEE01-4373-4099-A938-6E0E18D57027}"/>
    <cellStyle name="Normal 3 3 5 3 2" xfId="1749" xr:uid="{5DBD7648-7C2C-4C97-A9DF-40E7AC307270}"/>
    <cellStyle name="Normal 3 3 5 3 2 2" xfId="4917" xr:uid="{DDFB87B5-B012-4FEB-B752-8DF8F82FE2B9}"/>
    <cellStyle name="Normal 3 3 5 3 3" xfId="3794" xr:uid="{C4D62904-B2A9-4B42-B8E5-9A1244FF19ED}"/>
    <cellStyle name="Normal 3 3 5 3_data" xfId="5283" xr:uid="{32E0C721-E3F4-4B37-8C57-4ACBEAF02475}"/>
    <cellStyle name="Normal 3 3 5 4" xfId="1750" xr:uid="{14A5C41C-8AA6-4A3D-AE0A-71F782CF02D4}"/>
    <cellStyle name="Normal 3 3 5 4 2" xfId="3791" xr:uid="{1FBEB57B-32B3-4BF9-8C31-D7B7AC804551}"/>
    <cellStyle name="Normal 3 3 5 5" xfId="4301" xr:uid="{DE7529B7-FD73-4D47-ADC5-8E8EC4733C0A}"/>
    <cellStyle name="Normal 3 3 5 6" xfId="3047" xr:uid="{B818ACB2-86AC-4195-8DDC-3754940F82D7}"/>
    <cellStyle name="Normal 3 3 5_data" xfId="6037" xr:uid="{F6C8D986-560F-40A1-9BFD-11D16F91137D}"/>
    <cellStyle name="Normal 3 3 6" xfId="1751" xr:uid="{2D3F8685-6A12-44A6-94E5-8A4BAD1834AC}"/>
    <cellStyle name="Normal 3 3 7" xfId="1752" xr:uid="{3EC996B3-DEF7-4F32-81F1-FDDADDD92F74}"/>
    <cellStyle name="Normal 3 3 7 2" xfId="5136" xr:uid="{78261B4D-6BF1-461B-93AC-86A0DC6B1145}"/>
    <cellStyle name="Normal 3 3 7 3" xfId="3776" xr:uid="{73680733-8121-4B38-9FAE-B15BF2623D66}"/>
    <cellStyle name="Normal 3 3 7_data" xfId="6278" xr:uid="{FBC9CC7E-765C-48AF-B14C-9E0760D9AFA6}"/>
    <cellStyle name="Normal 3 3 8" xfId="4201" xr:uid="{BE2973E7-473E-41C2-B7CE-98EDBEC95A9F}"/>
    <cellStyle name="Normal 3 3 9" xfId="2526" xr:uid="{B31643EC-2F0F-4C01-9A1D-FC950792A70E}"/>
    <cellStyle name="Normal 3 3_data" xfId="3021" xr:uid="{910FF8F7-E757-4645-AC9D-9A83837A58F1}"/>
    <cellStyle name="Normal 3 4" xfId="1753" xr:uid="{8478CEBB-C527-4835-8861-136094387669}"/>
    <cellStyle name="Normal 3 4 2" xfId="1754" xr:uid="{ADC9586E-D36F-41B6-884E-C1D3A2F40787}"/>
    <cellStyle name="Normal 3 4 2 2" xfId="1755" xr:uid="{B47F7DD6-ACA1-4670-A8D6-455E2D948F5D}"/>
    <cellStyle name="Normal 3 4 2 2 2" xfId="1756" xr:uid="{1A9E3B5E-6C3A-4309-B619-1B2A592070F5}"/>
    <cellStyle name="Normal 3 4 2 2 2 2" xfId="1757" xr:uid="{E9E043A5-75E2-4B4C-9F52-7C770DF352EC}"/>
    <cellStyle name="Normal 3 4 2 2 2 2 2" xfId="1758" xr:uid="{3BBC63F2-4796-4C49-A2AE-0CD768711544}"/>
    <cellStyle name="Normal 3 4 2 2 2 2 2 2" xfId="4920" xr:uid="{C4A0EB51-C523-448E-9D99-88999F256589}"/>
    <cellStyle name="Normal 3 4 2 2 2 2 3" xfId="3798" xr:uid="{40F94CD4-9611-4C9B-822B-6C6D4FF28001}"/>
    <cellStyle name="Normal 3 4 2 2 2 2_data" xfId="5279" xr:uid="{40F0B9C9-F21D-4B0E-A30D-B6B67FC7B0BF}"/>
    <cellStyle name="Normal 3 4 2 2 2 3" xfId="1759" xr:uid="{6D697C0D-C518-4F76-B947-5012AE89D19D}"/>
    <cellStyle name="Normal 3 4 2 2 2 3 2" xfId="4919" xr:uid="{5C292CFD-D62F-4872-BA38-3D551CE23482}"/>
    <cellStyle name="Normal 3 4 2 2 2 4" xfId="3797" xr:uid="{510C3792-393F-41A2-BF2E-C4323C3C1BCB}"/>
    <cellStyle name="Normal 3 4 2 2 2_data" xfId="5280" xr:uid="{4B259A8D-DCC0-4F4F-A544-965E243AFDE7}"/>
    <cellStyle name="Normal 3 4 2 2 3" xfId="1760" xr:uid="{42322AA4-5E52-4611-8FE7-BA12B908C600}"/>
    <cellStyle name="Normal 3 4 2 2 3 2" xfId="1761" xr:uid="{A6A07576-F829-49A9-9D0A-E2BDE2B9A33B}"/>
    <cellStyle name="Normal 3 4 2 2 3 2 2" xfId="4921" xr:uid="{7C0E5350-96DC-4A41-89F3-68F2701270E0}"/>
    <cellStyle name="Normal 3 4 2 2 3 3" xfId="3799" xr:uid="{E0647CA6-D88C-4C7A-AC66-27AB7058CB50}"/>
    <cellStyle name="Normal 3 4 2 2 3_data" xfId="5278" xr:uid="{A19F36EE-BE12-4D25-8971-9DB880187A72}"/>
    <cellStyle name="Normal 3 4 2 2 4" xfId="1762" xr:uid="{6408360E-00BF-4999-A1D5-AD7252EB95E3}"/>
    <cellStyle name="Normal 3 4 2 2 4 2" xfId="4918" xr:uid="{9F6F3028-F6E9-4D77-B291-9B0D13EE70B0}"/>
    <cellStyle name="Normal 3 4 2 2 5" xfId="3796" xr:uid="{85B4F8FF-485D-4F94-AE64-7821DE473F4D}"/>
    <cellStyle name="Normal 3 4 2 2_data" xfId="5281" xr:uid="{BEA60D71-B910-4E04-9A53-D9CAB63AC9F8}"/>
    <cellStyle name="Normal 3 4 2 3" xfId="1763" xr:uid="{660FF2EF-D82E-4895-99AE-FF6D2CB3C0AA}"/>
    <cellStyle name="Normal 3 4 2 3 2" xfId="1764" xr:uid="{A5AF76C7-711D-40D7-821C-CCA6F6A1C607}"/>
    <cellStyle name="Normal 3 4 2 3 2 2" xfId="1765" xr:uid="{BF7EF105-A9B1-416B-844E-A0709EA2CA9C}"/>
    <cellStyle name="Normal 3 4 2 3 2 2 2" xfId="4923" xr:uid="{CB6BE13E-5FE8-4971-A0AD-459CAFAF6677}"/>
    <cellStyle name="Normal 3 4 2 3 2 3" xfId="3801" xr:uid="{A05F6579-5263-4949-84D1-11DA61913CC1}"/>
    <cellStyle name="Normal 3 4 2 3 2_data" xfId="5276" xr:uid="{6DE958D8-F063-428C-8F5C-3BC6533B532C}"/>
    <cellStyle name="Normal 3 4 2 3 3" xfId="1766" xr:uid="{787A0B91-E257-463A-87DF-DB1C06F67868}"/>
    <cellStyle name="Normal 3 4 2 3 3 2" xfId="4922" xr:uid="{5A6B1B4B-3B6E-4971-948D-E724CE7550E6}"/>
    <cellStyle name="Normal 3 4 2 3 4" xfId="3800" xr:uid="{733286EB-2A68-4398-AC39-BDD19091BC6B}"/>
    <cellStyle name="Normal 3 4 2 3_data" xfId="5277" xr:uid="{DBA07611-AA32-41DD-8893-3F6BC1DF12B1}"/>
    <cellStyle name="Normal 3 4 2 4" xfId="1767" xr:uid="{21734E5E-ACD1-4837-8EE5-4C6599962D16}"/>
    <cellStyle name="Normal 3 4 2 4 2" xfId="1768" xr:uid="{F20681D4-9C44-450D-8B68-02D404C64C6E}"/>
    <cellStyle name="Normal 3 4 2 4 2 2" xfId="4924" xr:uid="{1D3934A6-7C28-4B3F-BB84-C788BAF2570F}"/>
    <cellStyle name="Normal 3 4 2 4 3" xfId="3802" xr:uid="{A55C8FA7-B5FA-400A-80BA-287F1B736256}"/>
    <cellStyle name="Normal 3 4 2 4_data" xfId="5275" xr:uid="{D4D688EE-CDC4-4BA9-B9D9-FE12628B1348}"/>
    <cellStyle name="Normal 3 4 2 5" xfId="1769" xr:uid="{AA232FB5-4255-483B-838D-12F3CE279D45}"/>
    <cellStyle name="Normal 3 4 2 5 2" xfId="4249" xr:uid="{C14D5BB2-562D-4071-8E61-ABBEF9088A67}"/>
    <cellStyle name="Normal 3 4 2 6" xfId="2806" xr:uid="{9C65A220-A941-479A-9670-E6BABA220023}"/>
    <cellStyle name="Normal 3 4 2_data" xfId="5282" xr:uid="{9C96FBEC-E5A9-45D5-93EC-742BA3DD451C}"/>
    <cellStyle name="Normal 3 4 3" xfId="1770" xr:uid="{EDBB73EF-2ABA-44F4-9E47-15A914967199}"/>
    <cellStyle name="Normal 3 4 3 2" xfId="1771" xr:uid="{C75D6AEB-AE88-4523-987E-46C8031B726D}"/>
    <cellStyle name="Normal 3 4 3 2 2" xfId="1772" xr:uid="{A7EA33C0-3F30-44F4-8F98-D3F205A5DDBC}"/>
    <cellStyle name="Normal 3 4 3 2 2 2" xfId="1773" xr:uid="{132C4C1D-8633-48AC-9C51-4BDC69108D94}"/>
    <cellStyle name="Normal 3 4 3 2 2 2 2" xfId="4926" xr:uid="{E30C81E1-DD47-4F6C-AE64-EDCA6301E0E1}"/>
    <cellStyle name="Normal 3 4 3 2 2 3" xfId="3805" xr:uid="{0D054802-387B-4A43-8CA8-206F4376D96D}"/>
    <cellStyle name="Normal 3 4 3 2 2_data" xfId="5273" xr:uid="{5A21CC1D-077A-4421-B254-62814CCF7058}"/>
    <cellStyle name="Normal 3 4 3 2 3" xfId="1774" xr:uid="{481F4990-B2CB-43F1-9EB2-DD27D571148C}"/>
    <cellStyle name="Normal 3 4 3 2 3 2" xfId="4925" xr:uid="{99710D8A-D93A-4B84-AD1D-360B46321326}"/>
    <cellStyle name="Normal 3 4 3 2 4" xfId="3804" xr:uid="{2460DCB3-C3CA-400E-A0E4-97B7D758DB80}"/>
    <cellStyle name="Normal 3 4 3 2_data" xfId="5274" xr:uid="{9B84CDF3-016D-477A-8CA7-C6B2A4F1F52B}"/>
    <cellStyle name="Normal 3 4 3 3" xfId="1775" xr:uid="{1D74C723-9142-4C17-AD07-8440935E0D39}"/>
    <cellStyle name="Normal 3 4 3 3 2" xfId="1776" xr:uid="{A1237CC8-DB59-422E-B121-9B91F67E1193}"/>
    <cellStyle name="Normal 3 4 3 3 2 2" xfId="4927" xr:uid="{F6D3FE47-1413-43C7-829E-0701A696FAA8}"/>
    <cellStyle name="Normal 3 4 3 3 3" xfId="3806" xr:uid="{F83D5435-D9EA-4A7D-9B09-A7EBA1C1C3B6}"/>
    <cellStyle name="Normal 3 4 3 3_data" xfId="5272" xr:uid="{B7A5E4B4-71D9-432B-AF1F-1BE260009FD5}"/>
    <cellStyle name="Normal 3 4 3 4" xfId="1777" xr:uid="{BAF70D3D-DDC8-4DE0-8626-7914C85F95B9}"/>
    <cellStyle name="Normal 3 4 3 4 2" xfId="3803" xr:uid="{86600B2A-1DB8-4A45-A4B3-72EBB1D5F484}"/>
    <cellStyle name="Normal 3 4 3 5" xfId="4279" xr:uid="{CAB8437E-15FB-43F6-9C99-19BC36BC3810}"/>
    <cellStyle name="Normal 3 4 3 6" xfId="2963" xr:uid="{6E2A5AF7-3B03-436D-82E0-F9D90B30BDFB}"/>
    <cellStyle name="Normal 3 4 3_data" xfId="6277" xr:uid="{7436318B-0FBE-4800-85BE-DE7F6A89A92E}"/>
    <cellStyle name="Normal 3 4 4" xfId="1778" xr:uid="{8F466EB7-BB65-4F2C-88D1-01D5FBBCE57A}"/>
    <cellStyle name="Normal 3 4 4 2" xfId="1779" xr:uid="{65C07384-B5F6-4B52-9352-A1EB966206F6}"/>
    <cellStyle name="Normal 3 4 4 2 2" xfId="1780" xr:uid="{21B02EAD-C22D-49F2-A934-193A0BBCA9E9}"/>
    <cellStyle name="Normal 3 4 4 2 2 2" xfId="1781" xr:uid="{8C68B025-6882-45B2-A773-9554B0DB6958}"/>
    <cellStyle name="Normal 3 4 4 2 2 2 2" xfId="4929" xr:uid="{884DAC36-3F91-41EE-9959-D8E2D8F10C1C}"/>
    <cellStyle name="Normal 3 4 4 2 2 3" xfId="3808" xr:uid="{9AC58D06-DD9F-421A-99D7-60C0867C13C3}"/>
    <cellStyle name="Normal 3 4 4 2 2_data" xfId="5269" xr:uid="{CA32FC9E-2B05-4B21-AD0D-C041E1472497}"/>
    <cellStyle name="Normal 3 4 4 2 3" xfId="1782" xr:uid="{7EAADAEA-CA67-462C-88B1-F493D2FDFE1E}"/>
    <cellStyle name="Normal 3 4 4 2 3 2" xfId="4928" xr:uid="{83F55D39-82B4-43ED-984D-971AA883FF71}"/>
    <cellStyle name="Normal 3 4 4 2 4" xfId="3807" xr:uid="{E33A0304-2541-4666-BC83-1CD79AD9EBA5}"/>
    <cellStyle name="Normal 3 4 4 2_data" xfId="5270" xr:uid="{6B2A12E2-802A-48B6-9543-497B163AD2CC}"/>
    <cellStyle name="Normal 3 4 4 3" xfId="1783" xr:uid="{4D377FCB-335F-47FC-B783-D92C7AECE9D1}"/>
    <cellStyle name="Normal 3 4 4 3 2" xfId="1784" xr:uid="{52A38497-3C9A-4559-AC34-76BE47995D21}"/>
    <cellStyle name="Normal 3 4 4 3 2 2" xfId="4930" xr:uid="{76732E2A-C16E-484F-9E57-122E064A227A}"/>
    <cellStyle name="Normal 3 4 4 3 3" xfId="3809" xr:uid="{41505217-56A0-49A2-8C42-9EE27890538E}"/>
    <cellStyle name="Normal 3 4 4 3_data" xfId="5268" xr:uid="{D0573022-928B-4EBB-A542-53A5D528D6A8}"/>
    <cellStyle name="Normal 3 4 4 4" xfId="1785" xr:uid="{FF492AF3-31D1-4CAA-B61C-B9AB24A0726C}"/>
    <cellStyle name="Normal 3 4 4 4 2" xfId="4248" xr:uid="{C5941147-B424-485D-891B-3CC75BDBEE0A}"/>
    <cellStyle name="Normal 3 4 4 5" xfId="2805" xr:uid="{B3D1524D-9930-4BF4-A286-A37C69741D83}"/>
    <cellStyle name="Normal 3 4 4_data" xfId="5271" xr:uid="{369C4743-7353-42D9-A847-A09EA80EB074}"/>
    <cellStyle name="Normal 3 4 5" xfId="1786" xr:uid="{0C93FAB4-32D5-407B-BB09-0E848DFAE682}"/>
    <cellStyle name="Normal 3 4 5 2" xfId="1787" xr:uid="{C88E87AA-72FC-4D4E-8406-5AACCF07A476}"/>
    <cellStyle name="Normal 3 4 5 2 2" xfId="1788" xr:uid="{FC8779E3-2437-41E6-9B29-0A50E16512A9}"/>
    <cellStyle name="Normal 3 4 5 2 2 2" xfId="1789" xr:uid="{B59D8DF9-5BD2-4818-B930-ADA9E0978E3E}"/>
    <cellStyle name="Normal 3 4 5 2 2 2 2" xfId="4933" xr:uid="{3245F04F-CEB2-401F-8D6C-AF802007583F}"/>
    <cellStyle name="Normal 3 4 5 2 2 3" xfId="3812" xr:uid="{9142DED5-5CE7-4804-9CF6-75D595E2555B}"/>
    <cellStyle name="Normal 3 4 5 2 2_data" xfId="5265" xr:uid="{65F6BFEC-FA03-45F7-9DC9-87856EB230FF}"/>
    <cellStyle name="Normal 3 4 5 2 3" xfId="1790" xr:uid="{CF6AA877-08BB-4CD8-AD7B-6C67ADF80484}"/>
    <cellStyle name="Normal 3 4 5 2 3 2" xfId="4932" xr:uid="{00B1CADC-C231-4E95-9529-1EF7BE3C318A}"/>
    <cellStyle name="Normal 3 4 5 2 4" xfId="3811" xr:uid="{495DD460-23E3-4AE7-8CED-B006041398C4}"/>
    <cellStyle name="Normal 3 4 5 2_data" xfId="5266" xr:uid="{B7807199-DBF0-4971-9C27-F8B4C695C813}"/>
    <cellStyle name="Normal 3 4 5 3" xfId="1791" xr:uid="{7477BD7B-946F-4FFB-9C3A-BAA6883FFB21}"/>
    <cellStyle name="Normal 3 4 5 3 2" xfId="1792" xr:uid="{D3AD52F1-B693-4EBF-9429-6A7F4E028BDB}"/>
    <cellStyle name="Normal 3 4 5 3 2 2" xfId="4934" xr:uid="{207641CE-069E-4059-8B82-F1A98AB1CA02}"/>
    <cellStyle name="Normal 3 4 5 3 3" xfId="3813" xr:uid="{C876C2E1-590A-4B13-A5AF-A8D764FD0C44}"/>
    <cellStyle name="Normal 3 4 5 3_data" xfId="5264" xr:uid="{9CA73E23-04AB-4390-A876-B882B04A1846}"/>
    <cellStyle name="Normal 3 4 5 4" xfId="1793" xr:uid="{0D84BC46-6250-4F72-9DEA-47B42ABEBFFF}"/>
    <cellStyle name="Normal 3 4 5 4 2" xfId="4931" xr:uid="{73CE7E6E-0CCA-45BA-B439-0E1A5E728B4A}"/>
    <cellStyle name="Normal 3 4 5 5" xfId="3810" xr:uid="{97B4F53E-5DDF-4EB2-8E59-035932E84A27}"/>
    <cellStyle name="Normal 3 4 5_data" xfId="5267" xr:uid="{3452B000-FD13-47EA-B7E2-2A5D4D63D70C}"/>
    <cellStyle name="Normal 3 4 6" xfId="3795" xr:uid="{08751E89-ECB3-40CF-A34B-9B3F18D16508}"/>
    <cellStyle name="Normal 3 4 7" xfId="4202" xr:uid="{27F445AB-45CA-46D0-920A-E8A5DFF1AAAD}"/>
    <cellStyle name="Normal 3 4 8" xfId="2527" xr:uid="{628D220C-5FB2-4864-A38F-E51B6600E2BD}"/>
    <cellStyle name="Normal 3 4_data" xfId="6284" xr:uid="{5EEACF9C-162C-449C-9737-F248BF3072E5}"/>
    <cellStyle name="Normal 3 5" xfId="1794" xr:uid="{D49354DE-85E4-494D-8E3C-7B5CD4596648}"/>
    <cellStyle name="Normal 3 5 2" xfId="1795" xr:uid="{361E52DF-0D36-4A2E-A962-A3AAA4A2F712}"/>
    <cellStyle name="Normal 3 5 2 2" xfId="1796" xr:uid="{823CD4A5-5E3E-4AF6-8F11-CBA60A3CA4D0}"/>
    <cellStyle name="Normal 3 5 2 2 2" xfId="1797" xr:uid="{3F9DD57C-213A-4D34-BB9E-B9E5C5DC31FF}"/>
    <cellStyle name="Normal 3 5 2 2 2 2" xfId="1798" xr:uid="{8F2774D1-EB61-4B73-B908-F4ADAD4EA1F6}"/>
    <cellStyle name="Normal 3 5 2 2 2 2 2" xfId="4937" xr:uid="{9A135082-78A4-4E15-9571-6FFEEB1DB94A}"/>
    <cellStyle name="Normal 3 5 2 2 2 3" xfId="3816" xr:uid="{8E74F092-3934-4661-A85C-CA74D17DC8B1}"/>
    <cellStyle name="Normal 3 5 2 2 2_data" xfId="5260" xr:uid="{1F0C8574-7D25-4184-9548-1366DEF59636}"/>
    <cellStyle name="Normal 3 5 2 2 3" xfId="1799" xr:uid="{08C1397E-3D27-49DA-ABF1-A13E1F4E163A}"/>
    <cellStyle name="Normal 3 5 2 2 3 2" xfId="4936" xr:uid="{30C7EE6E-4294-4B86-92D7-912F2856C94E}"/>
    <cellStyle name="Normal 3 5 2 2 4" xfId="3815" xr:uid="{4DE0C49B-C307-482F-A8D9-64E7DD2EB057}"/>
    <cellStyle name="Normal 3 5 2 2_data" xfId="5261" xr:uid="{71078D98-A1AF-42EF-B637-F308F37458A7}"/>
    <cellStyle name="Normal 3 5 2 3" xfId="1800" xr:uid="{9506690E-BFF2-4C62-8F25-63A279217D71}"/>
    <cellStyle name="Normal 3 5 2 3 2" xfId="1801" xr:uid="{4F3FFC72-F464-4F7C-8FA5-99D594B41968}"/>
    <cellStyle name="Normal 3 5 2 3 2 2" xfId="4938" xr:uid="{F94E31F0-2939-47F1-A1FE-41E817DB5ED5}"/>
    <cellStyle name="Normal 3 5 2 3 3" xfId="3817" xr:uid="{5C029680-9172-44F2-8211-A2982F70B409}"/>
    <cellStyle name="Normal 3 5 2 3_data" xfId="5259" xr:uid="{5A52D4E2-51D2-40CB-B733-362B9EC70590}"/>
    <cellStyle name="Normal 3 5 2 4" xfId="1802" xr:uid="{436337AC-5668-4EDB-B60F-6380B673FFF1}"/>
    <cellStyle name="Normal 3 5 2 4 2" xfId="4935" xr:uid="{9D8ABEC0-3B9E-4F74-AE3E-F3C67171F9E2}"/>
    <cellStyle name="Normal 3 5 2 5" xfId="3814" xr:uid="{53B2FF6D-1B1D-42CD-9B87-6CC536EBA5AB}"/>
    <cellStyle name="Normal 3 5 2_data" xfId="5262" xr:uid="{7FFA07C1-AADA-4770-9934-BAD1AE748785}"/>
    <cellStyle name="Normal 3 5 3" xfId="1803" xr:uid="{DA816FA3-E839-4B6A-B2EC-ECB0B9779924}"/>
    <cellStyle name="Normal 3 5 3 2" xfId="1804" xr:uid="{C5FE0C4E-1A6C-415B-93DB-94CCFF1156BA}"/>
    <cellStyle name="Normal 3 5 3 2 2" xfId="1805" xr:uid="{E1D6862F-C2D9-42FF-B3C0-901E655A9B88}"/>
    <cellStyle name="Normal 3 5 3 2 2 2" xfId="4940" xr:uid="{9488763D-09AB-4B22-B01D-DCB1999BF7FC}"/>
    <cellStyle name="Normal 3 5 3 2 3" xfId="3819" xr:uid="{1B99003E-6E59-4332-9456-2F54A87B9BB2}"/>
    <cellStyle name="Normal 3 5 3 2_data" xfId="6350" xr:uid="{CC389D19-A236-4097-AC50-D9D19359588B}"/>
    <cellStyle name="Normal 3 5 3 3" xfId="1806" xr:uid="{7DBE4926-68F7-4536-B5D5-346F981D28FB}"/>
    <cellStyle name="Normal 3 5 3 3 2" xfId="4939" xr:uid="{A5405E1C-3550-45AE-910D-EA9E9A0AB249}"/>
    <cellStyle name="Normal 3 5 3 4" xfId="3818" xr:uid="{6A2AA8E9-70A0-4F19-B28E-0D4B49309A24}"/>
    <cellStyle name="Normal 3 5 3_data" xfId="6354" xr:uid="{2A962B70-7E35-497B-83AC-FC64881A32B9}"/>
    <cellStyle name="Normal 3 5 4" xfId="1807" xr:uid="{6B9ACA1D-FB21-4FA6-8650-B15ED748739D}"/>
    <cellStyle name="Normal 3 5 4 2" xfId="1808" xr:uid="{7CE0C5E3-251E-4D5F-9F0C-8B0FFF1F86D9}"/>
    <cellStyle name="Normal 3 5 4 2 2" xfId="4941" xr:uid="{C9597D86-B99F-4C43-AF07-58A9BE6B829A}"/>
    <cellStyle name="Normal 3 5 4 3" xfId="3820" xr:uid="{93E8D0C1-3567-4BD1-BFA8-A1B81104ABB8}"/>
    <cellStyle name="Normal 3 5 4_data" xfId="5258" xr:uid="{7312C6C4-33E3-46AD-9CFC-F657648E909C}"/>
    <cellStyle name="Normal 3 5 5" xfId="1809" xr:uid="{C9A571FD-9C6D-4294-9BBC-AC39A990499F}"/>
    <cellStyle name="Normal 3 5 5 2" xfId="4250" xr:uid="{4873ADEA-CC36-456D-9734-876B98805F0A}"/>
    <cellStyle name="Normal 3 5 6" xfId="2807" xr:uid="{FBE04058-EDDA-4C88-AF1B-16E4AE01741E}"/>
    <cellStyle name="Normal 3 5_data" xfId="5263" xr:uid="{54D99646-257D-4532-A96D-5E28B7C67867}"/>
    <cellStyle name="Normal 3 6" xfId="1810" xr:uid="{96BE922F-669C-4F0D-800A-D1DB6405E0D6}"/>
    <cellStyle name="Normal 3 6 2" xfId="1811" xr:uid="{51CD340C-B40B-4E1F-A6AC-F13A278DE73B}"/>
    <cellStyle name="Normal 3 6 2 2" xfId="1812" xr:uid="{6B2DBFE1-9BDA-4123-80A9-A78208EE2BB3}"/>
    <cellStyle name="Normal 3 6 2 2 2" xfId="1813" xr:uid="{F2DB1EFC-C0F1-45BA-B034-61C70252734E}"/>
    <cellStyle name="Normal 3 6 2 2 2 2" xfId="4943" xr:uid="{B46EE21D-5998-4CA8-A55F-4DB3BCD39583}"/>
    <cellStyle name="Normal 3 6 2 2 3" xfId="3822" xr:uid="{B8E7D3CC-4A6B-4D63-BDC2-4D71F8032022}"/>
    <cellStyle name="Normal 3 6 2 2_data" xfId="5255" xr:uid="{D867E12B-A912-4493-9742-2F61A2FABFFB}"/>
    <cellStyle name="Normal 3 6 2 3" xfId="1814" xr:uid="{29E48C1D-4B07-44E9-B2A1-58873EFB54CE}"/>
    <cellStyle name="Normal 3 6 2 3 2" xfId="4942" xr:uid="{DDC4D572-EFCB-4E92-A180-99ECF43899B5}"/>
    <cellStyle name="Normal 3 6 2 4" xfId="3821" xr:uid="{A383F560-5CE9-4B00-BFCD-248EA348475C}"/>
    <cellStyle name="Normal 3 6 2_data" xfId="5256" xr:uid="{53B12445-611C-45A4-9AE5-2D1A9AF54B3B}"/>
    <cellStyle name="Normal 3 6 3" xfId="1815" xr:uid="{F83CC2CB-798D-4A73-B173-294A9801445C}"/>
    <cellStyle name="Normal 3 6 3 2" xfId="1816" xr:uid="{4AF3FB0A-E6F7-462F-BEAD-5AC715D8BAB7}"/>
    <cellStyle name="Normal 3 6 3 2 2" xfId="4944" xr:uid="{7767324D-F569-478C-B0E4-2F3810591AA1}"/>
    <cellStyle name="Normal 3 6 3 3" xfId="3823" xr:uid="{045DBB54-2700-4CF5-9D10-71044BF51C19}"/>
    <cellStyle name="Normal 3 6 3_data" xfId="5254" xr:uid="{E0A3C4AC-4734-405F-941A-65CC13C23191}"/>
    <cellStyle name="Normal 3 6 4" xfId="1817" xr:uid="{C6285D3C-CC10-48F8-BA93-B883810B8372}"/>
    <cellStyle name="Normal 3 6 4 2" xfId="4251" xr:uid="{D3B8B09A-DDD3-4D32-8D3B-0235A8E6EEBC}"/>
    <cellStyle name="Normal 3 6 5" xfId="2808" xr:uid="{409C288C-D3F8-42D2-BD2A-4F41313669E3}"/>
    <cellStyle name="Normal 3 6_data" xfId="5257" xr:uid="{E2E78101-C14D-4509-9A22-A8D604BDD768}"/>
    <cellStyle name="Normal 3 7" xfId="1818" xr:uid="{40FB0793-A32A-4B42-980F-F09705F0E00B}"/>
    <cellStyle name="Normal 3 7 2" xfId="3824" xr:uid="{1F85421A-2B9F-490E-880F-AA83FF2EADA7}"/>
    <cellStyle name="Normal 3 7 3" xfId="4278" xr:uid="{3AED2E47-82B0-464F-ACA8-B590103531B8}"/>
    <cellStyle name="Normal 3 7 4" xfId="2962" xr:uid="{AD0B114F-1BB7-42CA-B335-B30204DC1138}"/>
    <cellStyle name="Normal 3 7_data" xfId="6036" xr:uid="{89373EFE-BFD5-4980-96F2-5DD824C997B8}"/>
    <cellStyle name="Normal 3 8" xfId="1819" xr:uid="{9CE2ACA7-8125-4922-8044-E2DFF63EEAA5}"/>
    <cellStyle name="Normal 3 8 2" xfId="1820" xr:uid="{B2EB1F97-90BE-4798-A487-D0FF7207B5B7}"/>
    <cellStyle name="Normal 3 8 2 2" xfId="1821" xr:uid="{91AE0A1A-5144-4B95-9841-2F66556CC229}"/>
    <cellStyle name="Normal 3 8 2 2 2" xfId="1822" xr:uid="{5F139A9D-4BD7-4CB5-BB48-8D2F63CB4B3E}"/>
    <cellStyle name="Normal 3 8 2 2 2 2" xfId="4946" xr:uid="{7AB6F5DC-4C46-44AF-97FA-5E9ECBEA4749}"/>
    <cellStyle name="Normal 3 8 2 2 3" xfId="3827" xr:uid="{78F9E757-D4D1-4C9E-A789-FFCD16F59D32}"/>
    <cellStyle name="Normal 3 8 2 2_data" xfId="5252" xr:uid="{CA6A727C-1543-4259-B93E-86F70E9A01B3}"/>
    <cellStyle name="Normal 3 8 2 3" xfId="1823" xr:uid="{3F96A492-AC4C-4574-A47C-741DA53C2645}"/>
    <cellStyle name="Normal 3 8 2 3 2" xfId="4945" xr:uid="{5799F5BF-C76A-43C6-A14D-1DE7618C0368}"/>
    <cellStyle name="Normal 3 8 2 4" xfId="3826" xr:uid="{FCCE3F6D-DCEF-4CCC-A388-51515D567DC6}"/>
    <cellStyle name="Normal 3 8 2_data" xfId="5253" xr:uid="{55B04FAC-1D5D-4C4A-B262-7885E58AEC12}"/>
    <cellStyle name="Normal 3 8 3" xfId="1824" xr:uid="{D42A0CB4-E4FC-48F2-B9BB-1E3BEC1D3835}"/>
    <cellStyle name="Normal 3 8 3 2" xfId="1825" xr:uid="{CE0B4A41-BB08-4F33-8318-409252F86F6F}"/>
    <cellStyle name="Normal 3 8 3 2 2" xfId="4947" xr:uid="{CE727E4A-07C0-4C52-8624-6053A5AF2611}"/>
    <cellStyle name="Normal 3 8 3 3" xfId="3828" xr:uid="{54DBF1F8-1BF9-4BB7-ADE0-589EDF765321}"/>
    <cellStyle name="Normal 3 8 3_data" xfId="6360" xr:uid="{1F733335-FD6A-4D78-AE01-83D4F62F9904}"/>
    <cellStyle name="Normal 3 8 4" xfId="1826" xr:uid="{EAE6ABA6-FC80-487D-BB51-407ED882B749}"/>
    <cellStyle name="Normal 3 8 4 2" xfId="3825" xr:uid="{B570F9E2-9B1A-4E03-A53C-9D0F62A49DA7}"/>
    <cellStyle name="Normal 3 8 5" xfId="4297" xr:uid="{BD8D99AB-6AAE-42B4-A37E-D13ADBACE81F}"/>
    <cellStyle name="Normal 3 8 6" xfId="3038" xr:uid="{BFE38E39-EA94-4F17-A27E-1C1ED48DF54B}"/>
    <cellStyle name="Normal 3 8_data" xfId="6035" xr:uid="{BF7460CB-1DDC-45F1-A191-EB3C15E17D62}"/>
    <cellStyle name="Normal 3 9" xfId="1827" xr:uid="{F5BAC0B4-BBE0-48EF-8C87-CE460BF1A1DE}"/>
    <cellStyle name="Normal 3 9 2" xfId="1828" xr:uid="{2E1E5D5E-218E-4642-A4C4-4181413875EB}"/>
    <cellStyle name="Normal 3 9 2 2" xfId="1829" xr:uid="{0CC22FDA-394E-4FD1-AE98-A745C2704D3E}"/>
    <cellStyle name="Normal 3 9 2 2 2" xfId="1830" xr:uid="{911CBDA3-D524-4A72-9414-95BB2A6DFA27}"/>
    <cellStyle name="Normal 3 9 2 2 2 2" xfId="4949" xr:uid="{0E63082B-01C5-49ED-B393-82973E8690A5}"/>
    <cellStyle name="Normal 3 9 2 2 3" xfId="3831" xr:uid="{03FC556B-546B-4D21-8D03-B05B093CA0A1}"/>
    <cellStyle name="Normal 3 9 2 2_data" xfId="5250" xr:uid="{F3DBF2C7-A0CF-44DC-99C4-EAB144BDE3F6}"/>
    <cellStyle name="Normal 3 9 2 3" xfId="1831" xr:uid="{69F17835-0AD9-405D-A8FD-60D4B4E77683}"/>
    <cellStyle name="Normal 3 9 2 3 2" xfId="4948" xr:uid="{E202213E-9F9D-40FC-8A61-F43C26AC5653}"/>
    <cellStyle name="Normal 3 9 2 4" xfId="3830" xr:uid="{9511DF59-1E5D-4538-A106-00B281A6F51C}"/>
    <cellStyle name="Normal 3 9 2_data" xfId="5251" xr:uid="{CA529E82-A00A-4121-9559-6F915797AA5F}"/>
    <cellStyle name="Normal 3 9 3" xfId="1832" xr:uid="{BAD45978-21FA-4362-B342-065B858DFB74}"/>
    <cellStyle name="Normal 3 9 3 2" xfId="1833" xr:uid="{84548C60-916B-43F0-8DFF-89B50C2FA2C9}"/>
    <cellStyle name="Normal 3 9 3 2 2" xfId="4950" xr:uid="{8027BAFD-60D4-4766-83BF-8E170DF6C0D2}"/>
    <cellStyle name="Normal 3 9 3 3" xfId="3832" xr:uid="{98951EA8-154E-44B6-B5B7-258D31C7AB4F}"/>
    <cellStyle name="Normal 3 9 3_data" xfId="5249" xr:uid="{52336EB9-E8A2-48C0-A352-5CB448FBDC17}"/>
    <cellStyle name="Normal 3 9 4" xfId="1834" xr:uid="{D37B6184-5BC6-4604-A0E9-3F0A16424C34}"/>
    <cellStyle name="Normal 3 9 4 2" xfId="3829" xr:uid="{4562C0D1-A445-47FC-99C2-DAEDCC0AA429}"/>
    <cellStyle name="Normal 3 9 5" xfId="4298" xr:uid="{86A84962-50F5-4EEA-8E85-DE2710E95271}"/>
    <cellStyle name="Normal 3 9 6" xfId="3039" xr:uid="{FBD8283C-8D98-41C1-8608-A3287B7F1B9B}"/>
    <cellStyle name="Normal 3 9_data" xfId="6034" xr:uid="{05EBCC4F-A3DA-4943-A4C6-1D0C0D6EB12F}"/>
    <cellStyle name="Normal 3_2013 2" xfId="2993" xr:uid="{2BA1C5C5-0512-47AB-912E-3734E64AA6E0}"/>
    <cellStyle name="Normal 30" xfId="2528" xr:uid="{901709A8-62C0-4910-86C9-C032651256EF}"/>
    <cellStyle name="Normal 31" xfId="2529" xr:uid="{130CF4C9-0DF1-4D6C-92E2-AB1D9B107573}"/>
    <cellStyle name="Normal 32" xfId="2530" xr:uid="{86A62E9A-33BB-431F-93CE-BE5E539536F6}"/>
    <cellStyle name="Normal 33" xfId="2531" xr:uid="{B2612A0D-4908-47C2-96B2-FD7EAB20B7CB}"/>
    <cellStyle name="Normal 33 2" xfId="2532" xr:uid="{23A6706F-F11E-4C09-ADDD-A36E23BE6449}"/>
    <cellStyle name="Normal 34" xfId="2533" xr:uid="{34CCA8DB-2131-4B7F-9DAD-9A531D234752}"/>
    <cellStyle name="Normal 35" xfId="2534" xr:uid="{6B9E73F1-9B4A-4B87-821A-550B613FE811}"/>
    <cellStyle name="Normal 36" xfId="2535" xr:uid="{B276B96F-B38B-4869-891B-F6EFED7E2A26}"/>
    <cellStyle name="Normal 37" xfId="2536" xr:uid="{FFB50CC6-65BF-49D5-AD27-303E59990D3E}"/>
    <cellStyle name="Normal 38" xfId="2537" xr:uid="{889E66A2-388B-4E04-8F29-7DD01FAB790B}"/>
    <cellStyle name="Normal 39" xfId="2538" xr:uid="{5ACCCAFE-FFB2-4F79-801D-12069184842D}"/>
    <cellStyle name="Normal 4" xfId="1835" xr:uid="{13042FC4-9BD5-4C20-A973-2AEC839823D4}"/>
    <cellStyle name="Normal 4 10" xfId="2539" xr:uid="{7DB9B347-826D-4DBB-A3C6-9159F6D3D9FE}"/>
    <cellStyle name="Normal 4 2" xfId="1836" xr:uid="{265687D9-C3A8-4128-A252-1EA07E91D5C9}"/>
    <cellStyle name="Normal 4 2 2" xfId="1837" xr:uid="{78B9648D-D8CD-4119-8AB4-8DEDE1A93D16}"/>
    <cellStyle name="Normal 4 2 2 2" xfId="1838" xr:uid="{77ADFDE5-571D-4FD6-AF71-CF351825B827}"/>
    <cellStyle name="Normal 4 2 2 2 2" xfId="1839" xr:uid="{59AFF300-9D09-4E79-B72A-7447E9FAD735}"/>
    <cellStyle name="Normal 4 2 2 2 2 2" xfId="4951" xr:uid="{56F52E90-34F1-4088-9D55-A3A59F49D91D}"/>
    <cellStyle name="Normal 4 2 2 2 3" xfId="3834" xr:uid="{20768CFD-32DA-4ECA-BAF7-9546A72C31EA}"/>
    <cellStyle name="Normal 4 2 2 2_data" xfId="5247" xr:uid="{E7A316DD-09F0-49E9-AB89-86BF28899008}"/>
    <cellStyle name="Normal 4 2 2 3" xfId="1840" xr:uid="{2ADAA7E9-0187-45EF-9C02-242814573471}"/>
    <cellStyle name="Normal 4 2 2 3 2" xfId="4253" xr:uid="{4728848C-5623-45F4-AA1A-BE2424744CDD}"/>
    <cellStyle name="Normal 4 2 2 4" xfId="2811" xr:uid="{957F58D1-8564-4601-8ADE-BE38D35ECBA4}"/>
    <cellStyle name="Normal 4 2 2_data" xfId="5248" xr:uid="{0131C133-E922-40B7-92C5-0D8CBD744365}"/>
    <cellStyle name="Normal 4 2 3" xfId="1841" xr:uid="{44DA1297-8985-42EB-9508-12DB949A0957}"/>
    <cellStyle name="Normal 4 2 3 2" xfId="1842" xr:uid="{8358CA1C-6788-482E-AA10-22104055CD20}"/>
    <cellStyle name="Normal 4 2 3 2 2" xfId="1843" xr:uid="{7A7E3945-1063-49A3-8BF6-0100F1FCDA0F}"/>
    <cellStyle name="Normal 4 2 3 2 2 2" xfId="4952" xr:uid="{5445C8CE-F77A-4525-8A0D-67F3FDBEA2DE}"/>
    <cellStyle name="Normal 4 2 3 2 3" xfId="3836" xr:uid="{21791F17-D382-4885-823E-AE2A9CF148C5}"/>
    <cellStyle name="Normal 4 2 3 2_data" xfId="5246" xr:uid="{ADBA607D-B017-4B76-9A5F-94CC1DF01081}"/>
    <cellStyle name="Normal 4 2 3 3" xfId="1844" xr:uid="{D490AA7C-2D8A-4798-8109-D53A54F9F7F6}"/>
    <cellStyle name="Normal 4 2 3 3 2" xfId="3835" xr:uid="{28969A65-DD95-49D7-AA02-EBA19F0B0CC5}"/>
    <cellStyle name="Normal 4 2 3 4" xfId="4280" xr:uid="{C643E260-DE67-49C3-A5CA-6B5480164CB9}"/>
    <cellStyle name="Normal 4 2 3 5" xfId="2965" xr:uid="{972D7D90-256A-4D3B-88E3-8942D15D8C07}"/>
    <cellStyle name="Normal 4 2 3_data" xfId="6032" xr:uid="{3F42B965-41DC-48A8-8F6C-9DFFC8494394}"/>
    <cellStyle name="Normal 4 2 4" xfId="1845" xr:uid="{A9FD5343-5700-4B48-B61A-BBBEDC2C4343}"/>
    <cellStyle name="Normal 4 2 4 2" xfId="1846" xr:uid="{D6D9B101-A954-4107-B124-DD302C472E63}"/>
    <cellStyle name="Normal 4 2 4 2 2" xfId="4252" xr:uid="{3C9901D4-8F5A-40B7-8319-E0BC6AA6B4E1}"/>
    <cellStyle name="Normal 4 2 4 3" xfId="2810" xr:uid="{4C5B6196-81B9-4F79-AE1E-21B0DF247414}"/>
    <cellStyle name="Normal 4 2 4_data" xfId="5245" xr:uid="{B7B683F2-57D5-45C8-BB6E-F59391F19759}"/>
    <cellStyle name="Normal 4 2 5" xfId="1847" xr:uid="{6519770B-0DB1-486B-8477-56077242EC39}"/>
    <cellStyle name="Normal 4 2 5 2" xfId="5164" xr:uid="{8667BBE2-E553-4A00-B26E-FA6BAED475F9}"/>
    <cellStyle name="Normal 4 2 5 3" xfId="4204" xr:uid="{6B35E000-4BDE-422A-85F2-BE1707E46D6D}"/>
    <cellStyle name="Normal 4 2 5_data" xfId="6031" xr:uid="{0D24D36D-9289-458B-A5A7-9BE148CA6AED}"/>
    <cellStyle name="Normal 4 2 6" xfId="2540" xr:uid="{1369989B-F64C-460D-9FAE-E104B7B04868}"/>
    <cellStyle name="Normal 4 2_data" xfId="6033" xr:uid="{157F2003-E9F3-45F0-BB24-AA1533D58406}"/>
    <cellStyle name="Normal 4 3" xfId="1848" xr:uid="{3B7D45C0-B466-484C-9E17-8A517FC0F69F}"/>
    <cellStyle name="Normal 4 3 2" xfId="1849" xr:uid="{F5878694-9E97-4AB5-B0C2-25F71D8DD1C5}"/>
    <cellStyle name="Normal 4 3 2 2" xfId="1850" xr:uid="{F21EE473-5954-444E-8C37-85F99E6C262F}"/>
    <cellStyle name="Normal 4 3 2 2 2" xfId="1851" xr:uid="{429408DF-A2A5-4408-921D-98E5C32F2E37}"/>
    <cellStyle name="Normal 4 3 3" xfId="3837" xr:uid="{A76A62DB-E533-4B2E-A73C-15AAFC915026}"/>
    <cellStyle name="Normal 4 3 4" xfId="4254" xr:uid="{30F51A01-D52F-4AD2-9429-C8E8FCFC3556}"/>
    <cellStyle name="Normal 4 3 5" xfId="2812" xr:uid="{83EF63A6-4863-4E9A-B21E-DA1E51A2E218}"/>
    <cellStyle name="Normal 4 3_data" xfId="6030" xr:uid="{13E466C8-A696-456A-BFFD-379E714E0E2C}"/>
    <cellStyle name="Normal 4 4" xfId="1852" xr:uid="{C845A7F7-C0F9-4097-B847-6385C547FD70}"/>
    <cellStyle name="Normal 4 4 2" xfId="1853" xr:uid="{A9AA8B4A-4F2C-4280-869C-B2C4C4305157}"/>
    <cellStyle name="Normal 4 4 2 2" xfId="1854" xr:uid="{E69B8505-299E-4BFA-8655-883EB336E6E1}"/>
    <cellStyle name="Normal 4 4 3" xfId="3838" xr:uid="{037BCCB5-61EA-44B8-AE04-1F9B3A4CD424}"/>
    <cellStyle name="Normal 4 4 4" xfId="4255" xr:uid="{4CF45C1E-A545-4B3E-9AA1-6B05803C4E66}"/>
    <cellStyle name="Normal 4 4 5" xfId="2813" xr:uid="{C5855029-014A-4850-A202-F031047C2496}"/>
    <cellStyle name="Normal 4 4_data" xfId="6029" xr:uid="{952DB39E-8353-43E9-A254-039ADE2CCE05}"/>
    <cellStyle name="Normal 4 5" xfId="1855" xr:uid="{792BE177-395F-47AC-ABC3-260341A1A984}"/>
    <cellStyle name="Normal 4 5 2" xfId="5133" xr:uid="{5CCC477F-0F4F-4064-BF0F-05C73E0CA6B6}"/>
    <cellStyle name="Normal 4 5 3" xfId="2964" xr:uid="{1872151C-6324-4758-B9E7-F905C76F830A}"/>
    <cellStyle name="Normal 4 5_data" xfId="6028" xr:uid="{13D19FE1-CF63-479D-9DB2-E674DDBB09AC}"/>
    <cellStyle name="Normal 4 6" xfId="2809" xr:uid="{8BF5838B-8268-498F-A14B-401FBF6856E9}"/>
    <cellStyle name="Normal 4 7" xfId="3042" xr:uid="{C762D644-035B-4317-95BD-8A750A893992}"/>
    <cellStyle name="Normal 4 7 2" xfId="4299" xr:uid="{37329259-EDD8-4775-A147-06A0905DCFE6}"/>
    <cellStyle name="Normal 4 8" xfId="3833" xr:uid="{F0561934-C14A-4F46-9077-F4888379F835}"/>
    <cellStyle name="Normal 4 9" xfId="4203" xr:uid="{17FFDD4B-C388-41BC-8A16-50A8DE7DA9EE}"/>
    <cellStyle name="Normal 4_data" xfId="3022" xr:uid="{D8523BB7-4141-4A1B-8798-8F3264141D1E}"/>
    <cellStyle name="Normal 40" xfId="2541" xr:uid="{F71DD66F-2320-4C29-A7FD-C8A5F7623CA9}"/>
    <cellStyle name="Normal 41" xfId="2542" xr:uid="{C3B41EC7-3154-46C5-9BBA-AEBB56D67848}"/>
    <cellStyle name="Normal 41 2 2" xfId="1856" xr:uid="{6E902ABB-3D68-4460-86EA-50D068C632B9}"/>
    <cellStyle name="Normal 42" xfId="2543" xr:uid="{21C34D50-E7AA-4BDD-8DF0-7F07F12B9B2C}"/>
    <cellStyle name="Normal 42 2" xfId="2544" xr:uid="{851B73B2-6B85-4AD7-9B7A-47F739669A75}"/>
    <cellStyle name="Normal 42 3" xfId="2545" xr:uid="{668EB082-5F2D-4AD3-A529-CCE225F9F68D}"/>
    <cellStyle name="Normal 42 4" xfId="2546" xr:uid="{0D750DB8-532E-45B2-9BA8-95A3ACF6525B}"/>
    <cellStyle name="Normal 43" xfId="2547" xr:uid="{AD577DFC-3C1B-466E-A811-AA6D32B995EF}"/>
    <cellStyle name="Normal 44" xfId="2548" xr:uid="{FF837158-05C6-4A44-BA68-69612CBBD8BB}"/>
    <cellStyle name="Normal 45" xfId="2549" xr:uid="{F4DDB90B-E2A2-4D68-9348-98EE58B60EC3}"/>
    <cellStyle name="Normal 46" xfId="2550" xr:uid="{81DE5E0D-2097-483C-AD9B-2DBBC33394CB}"/>
    <cellStyle name="Normal 47" xfId="2551" xr:uid="{DBE11660-829E-4099-929A-B254EB0B5252}"/>
    <cellStyle name="Normal 48" xfId="2552" xr:uid="{0051719C-C699-4ACF-96B7-B1FE29D2CC0F}"/>
    <cellStyle name="Normal 49" xfId="2553" xr:uid="{77432A4C-8D13-4411-9B5B-B3D5CEE792DB}"/>
    <cellStyle name="Normal 5" xfId="1857" xr:uid="{59CA6C65-BF07-4715-8093-0D2DD85EDE28}"/>
    <cellStyle name="Normal 5 10" xfId="3071" xr:uid="{3AFBD366-3734-4F75-81A2-1DCFC3D1B740}"/>
    <cellStyle name="Normal 5 11" xfId="3839" xr:uid="{D3A92A23-316A-4598-B4BD-DD0C5CC0A902}"/>
    <cellStyle name="Normal 5 12" xfId="4205" xr:uid="{AA798EA7-F8A3-40A4-B430-FBCDCDB92103}"/>
    <cellStyle name="Normal 5 13" xfId="2554" xr:uid="{E47C1B88-4CA5-4478-B722-C6FC3371AD52}"/>
    <cellStyle name="Normal 5 2" xfId="1858" xr:uid="{165C55C4-74B6-48F7-9C50-6299436AB4E4}"/>
    <cellStyle name="Normal 5 2 2" xfId="2814" xr:uid="{DA0F6F82-6CB3-4522-ACC8-AD1D44518B90}"/>
    <cellStyle name="Normal 5 2 3" xfId="4024" xr:uid="{5D452158-3839-45CA-A282-C61C8B02E1D8}"/>
    <cellStyle name="Normal 5 2 4" xfId="2555" xr:uid="{61E44DB2-46BF-404B-947A-64DB41529754}"/>
    <cellStyle name="Normal 5 2_data" xfId="3023" xr:uid="{7A5A5D9C-CF85-42ED-B166-2770046F7FDA}"/>
    <cellStyle name="Normal 5 3" xfId="1859" xr:uid="{7B97B9E3-BCB3-48A3-9383-98535A7AD236}"/>
    <cellStyle name="Normal 5 3 2" xfId="5169" xr:uid="{0A785EC9-1E9D-449F-B103-BE6D010259B5}"/>
    <cellStyle name="Normal 5 3 3" xfId="2815" xr:uid="{C47CF6C6-B6C2-4927-B866-35AA6FBE8F5E}"/>
    <cellStyle name="Normal 5 3_data" xfId="5244" xr:uid="{1222EA87-99D1-4F7F-B61D-7904477A4938}"/>
    <cellStyle name="Normal 5 4" xfId="2816" xr:uid="{6092B191-EEA1-47F7-B8C8-D746A8F239BC}"/>
    <cellStyle name="Normal 5 5" xfId="2966" xr:uid="{55361CC1-FB2E-4556-BB5E-E9D566E153F7}"/>
    <cellStyle name="Normal 5 6" xfId="3043" xr:uid="{0B075C72-F89C-43FF-BA7E-45C7AFAC4FFA}"/>
    <cellStyle name="Normal 5 7" xfId="3054" xr:uid="{7C2A257E-64FB-4DC9-B07A-33AAB3B01680}"/>
    <cellStyle name="Normal 5 8" xfId="3061" xr:uid="{D4D933B8-470D-48F1-B795-D2402E572976}"/>
    <cellStyle name="Normal 5 9" xfId="3073" xr:uid="{ED0ACB3E-DC6A-4DF0-9891-881D1BF5703F}"/>
    <cellStyle name="Normal 5_2013 2" xfId="2994" xr:uid="{59FBBD50-1514-4404-979B-49B96938935C}"/>
    <cellStyle name="Normal 50" xfId="2556" xr:uid="{CD1B9C59-BD4A-4937-9694-76BFB903FD26}"/>
    <cellStyle name="Normal 51" xfId="2557" xr:uid="{E0A489D5-602F-494B-9C79-73D6049A7670}"/>
    <cellStyle name="Normal 52" xfId="2558" xr:uid="{558F9FF4-8036-4FD9-B995-D541C1C6D53B}"/>
    <cellStyle name="Normal 53" xfId="2559" xr:uid="{50872D2A-55FE-49DB-910A-A1398D321D9C}"/>
    <cellStyle name="Normal 54" xfId="2560" xr:uid="{38E837D2-6FE3-4270-8DE5-2BF631EBEEA9}"/>
    <cellStyle name="Normal 55" xfId="2561" xr:uid="{8568DEB1-1DEB-4491-A04F-F5E063125EFD}"/>
    <cellStyle name="Normal 56" xfId="2562" xr:uid="{8048980B-211B-4F60-8CF5-893895F3348B}"/>
    <cellStyle name="Normal 57" xfId="2563" xr:uid="{5BCAA9A8-77BA-4E6F-8CFB-DE651A71C785}"/>
    <cellStyle name="Normal 58" xfId="2564" xr:uid="{4ABC5774-F7FF-4965-A361-84501376A50B}"/>
    <cellStyle name="Normal 59" xfId="2565" xr:uid="{837E3651-9828-43EC-84CD-4EC40DD9AC3A}"/>
    <cellStyle name="Normal 6" xfId="1860" xr:uid="{165B42D9-06D4-4925-989A-A82962B3770E}"/>
    <cellStyle name="Normal 6 10" xfId="2566" xr:uid="{22329887-6560-47E1-9A45-AE40A4ABAE3F}"/>
    <cellStyle name="Normal 6 2" xfId="1861" xr:uid="{9729BA65-6D6D-4F7C-8ACD-2EC108DDE1FF}"/>
    <cellStyle name="Normal 6 2 2" xfId="1862" xr:uid="{2470A844-8FF8-461F-AD5D-ACF5978C1802}"/>
    <cellStyle name="Normal 6 2 2 2" xfId="3841" xr:uid="{F42CB932-F68D-42C8-AEF8-E30DF86E0F35}"/>
    <cellStyle name="Normal 6 2 2 3" xfId="4257" xr:uid="{042C50A7-809E-420B-B396-F49456714AF8}"/>
    <cellStyle name="Normal 6 2 2 4" xfId="2819" xr:uid="{44DE57F0-1D71-4D94-B249-DDBF724A3462}"/>
    <cellStyle name="Normal 6 2 2_data" xfId="6027" xr:uid="{20A5241B-9D66-45FF-A57D-113B1BA1BF7E}"/>
    <cellStyle name="Normal 6 2 3" xfId="1863" xr:uid="{16F9FCAC-9BD7-4FB9-B411-1EA419BA9A86}"/>
    <cellStyle name="Normal 6 2 3 2" xfId="1864" xr:uid="{7E53DBDD-603C-43ED-945F-A07D15D7620F}"/>
    <cellStyle name="Normal 6 2 3 2 2" xfId="4953" xr:uid="{79C37065-11C5-4DC6-8C0C-D32D6C7DDC99}"/>
    <cellStyle name="Normal 6 2 3 3" xfId="3842" xr:uid="{0B5DE7FC-D091-40B4-BD31-DAF072934E2A}"/>
    <cellStyle name="Normal 6 2 3_data" xfId="5242" xr:uid="{2DD96EF1-CF5F-4516-968A-39B601611A2C}"/>
    <cellStyle name="Normal 6 2 4" xfId="1865" xr:uid="{32771A29-B1AA-44D9-A4D7-4A831D3842BA}"/>
    <cellStyle name="Normal 6 2 4 2" xfId="4256" xr:uid="{725307AF-EB0D-48CE-8E98-E5E421124B07}"/>
    <cellStyle name="Normal 6 2 5" xfId="2818" xr:uid="{2DD75A86-9D14-4890-B4E0-3A3562FC400E}"/>
    <cellStyle name="Normal 6 2_data" xfId="5243" xr:uid="{F7BBF0D5-0AFE-4DCD-92BF-CCF7F33DE776}"/>
    <cellStyle name="Normal 6 3" xfId="2820" xr:uid="{B4E58BCA-F127-44EA-B62B-BADD9E80421C}"/>
    <cellStyle name="Normal 6 4" xfId="2821" xr:uid="{BBB9D04F-9E03-4552-A806-FB6D4EFE5E21}"/>
    <cellStyle name="Normal 6 5" xfId="2967" xr:uid="{3A908E85-E522-4DA7-B7FE-CA3403C26215}"/>
    <cellStyle name="Normal 6 6" xfId="2817" xr:uid="{03128D89-2C10-42BA-A8B8-3780FABCD848}"/>
    <cellStyle name="Normal 6 7" xfId="3036" xr:uid="{39110093-8F41-4ACD-A82B-75C4C515DF5D}"/>
    <cellStyle name="Normal 6 8" xfId="3840" xr:uid="{2C028759-0A5B-4562-824A-BB1FD86D4D25}"/>
    <cellStyle name="Normal 6 9" xfId="4206" xr:uid="{04C368F7-7BC3-46C7-A1D9-29AD56BC8C85}"/>
    <cellStyle name="Normal 6_data" xfId="3024" xr:uid="{AA9A18DB-624F-4286-8537-B416CAF9B937}"/>
    <cellStyle name="Normal 60" xfId="2567" xr:uid="{70A8E964-4DA9-4BBF-A7AE-DC805148DDC0}"/>
    <cellStyle name="Normal 61" xfId="2568" xr:uid="{34382251-52EC-4542-89F7-D3F867457D0A}"/>
    <cellStyle name="Normal 62" xfId="2569" xr:uid="{56478068-6515-49C4-9AFD-C7C122F216E7}"/>
    <cellStyle name="Normal 63" xfId="1866" xr:uid="{DC6344B4-84D0-4197-9DC3-F76847E0800F}"/>
    <cellStyle name="Normal 63 2" xfId="1867" xr:uid="{D748FED0-FF16-4804-A67B-5ED2A442E56F}"/>
    <cellStyle name="Normal 63 2 2" xfId="1868" xr:uid="{11ADA777-4CC3-48D5-996A-3986C509C17B}"/>
    <cellStyle name="Normal 63 2 2 2" xfId="4954" xr:uid="{6406AA9D-52E2-47B7-A57B-FB875072BDE2}"/>
    <cellStyle name="Normal 63 2 3" xfId="3843" xr:uid="{6DDFE4EE-5836-4346-9141-53D2BC37EC98}"/>
    <cellStyle name="Normal 63 2_data" xfId="5240" xr:uid="{625C9C1C-33D4-4BB2-A9F7-1D9166D11355}"/>
    <cellStyle name="Normal 63 3" xfId="1869" xr:uid="{4C963D4E-F2B2-4565-B325-C0B5E07C40A2}"/>
    <cellStyle name="Normal 63 3 2" xfId="4207" xr:uid="{6F460C73-E8C5-460F-A494-3A8481C35F53}"/>
    <cellStyle name="Normal 63 4" xfId="2570" xr:uid="{AF630134-724F-43BB-BDE4-0F280C14AAB5}"/>
    <cellStyle name="Normal 63_data" xfId="5241" xr:uid="{AA219102-C1F6-4A6F-8D29-5D2F02C43BEE}"/>
    <cellStyle name="Normal 64" xfId="2571" xr:uid="{39CCF504-721A-4BDB-8A8F-F451C471F57C}"/>
    <cellStyle name="Normal 65" xfId="2572" xr:uid="{67DEFD8C-3AD4-43E7-8F62-CA6493D62339}"/>
    <cellStyle name="Normal 66" xfId="2573" xr:uid="{A6C9590D-6320-4C69-9D09-E256DC4A742E}"/>
    <cellStyle name="Normal 67" xfId="2574" xr:uid="{0FBDD5E1-B7FF-46C3-815A-4BD59D26AB36}"/>
    <cellStyle name="Normal 68" xfId="2575" xr:uid="{99EBD399-50B1-4959-B829-F8F2A248883B}"/>
    <cellStyle name="Normal 69" xfId="2576" xr:uid="{354299F8-49A4-4BB8-9622-B6E051CC4F63}"/>
    <cellStyle name="Normal 7" xfId="1870" xr:uid="{194EA858-40D7-48A8-8B63-6120FB32CB5A}"/>
    <cellStyle name="Normal 7 2" xfId="1871" xr:uid="{EC1084C4-C8D4-4DC0-B9D8-34A2905B3CA2}"/>
    <cellStyle name="Normal 7 2 2" xfId="3844" xr:uid="{F99E8EF7-8337-40FE-80F7-B8597258C8BF}"/>
    <cellStyle name="Normal 7 2 3" xfId="4281" xr:uid="{8B8091E2-1C3C-4CE9-A1BE-D387D6CB953D}"/>
    <cellStyle name="Normal 7 2 4" xfId="2968" xr:uid="{34F21A3C-1E4D-4E45-AD7B-086B43847BC0}"/>
    <cellStyle name="Normal 7 2_data" xfId="6026" xr:uid="{33B1BF2D-06D3-4DDF-9563-E0BD86DC190C}"/>
    <cellStyle name="Normal 7 3" xfId="1872" xr:uid="{04AAF7DC-9C36-40C8-B936-F3918FE0773D}"/>
    <cellStyle name="Normal 7 3 2" xfId="1873" xr:uid="{16D61482-724D-4C23-888A-FE277CE1775A}"/>
    <cellStyle name="Normal 7 3 2 2" xfId="1874" xr:uid="{F63464CE-C974-4A10-8B76-30D1BB90872B}"/>
    <cellStyle name="Normal 7 3 2 2 2" xfId="4955" xr:uid="{DB652D49-B921-4D3C-8037-CE4989B20FCE}"/>
    <cellStyle name="Normal 7 3 2 3" xfId="3846" xr:uid="{EC8D0873-0099-4624-953F-FE4D5939F4B9}"/>
    <cellStyle name="Normal 7 3 2_data" xfId="5239" xr:uid="{00A51C8F-BA51-48C6-AF57-8DB6039D9025}"/>
    <cellStyle name="Normal 7 3 3" xfId="1875" xr:uid="{29E2A381-23FD-4400-A8E6-08C5FDF73ED8}"/>
    <cellStyle name="Normal 7 3 3 2" xfId="3845" xr:uid="{514B67CC-72F7-4E73-A908-5D222B343A82}"/>
    <cellStyle name="Normal 7 3 4" xfId="4258" xr:uid="{63F5EB02-8B1D-4161-AD77-DD581B0F118A}"/>
    <cellStyle name="Normal 7 3 5" xfId="2822" xr:uid="{F8DF7ADB-3121-49D8-8D28-369DD7C699C5}"/>
    <cellStyle name="Normal 7 3_data" xfId="6025" xr:uid="{F86C2C35-BBA4-46D2-8FA5-C9FC1C6C622A}"/>
    <cellStyle name="Normal 7 4" xfId="3062" xr:uid="{62DBD55D-7214-4966-AC8C-59837B10C6AB}"/>
    <cellStyle name="Normal 7 5" xfId="4208" xr:uid="{690AABED-591E-4C02-B387-043535785B7A}"/>
    <cellStyle name="Normal 7 6" xfId="2577" xr:uid="{B3498D4C-08B1-4561-9426-ED8D3A8B75EA}"/>
    <cellStyle name="Normal 7_data" xfId="3025" xr:uid="{DD163C20-B7B3-4120-9A37-9BCCC04539D5}"/>
    <cellStyle name="Normal 70" xfId="2578" xr:uid="{2E8D8373-4CEB-4F4B-B1E9-05DFAB7F9A9B}"/>
    <cellStyle name="Normal 71" xfId="2579" xr:uid="{593740D0-01B5-4604-9EA6-D2BDD162644D}"/>
    <cellStyle name="Normal 72" xfId="2580" xr:uid="{C0B3E9AB-EA70-4840-A19F-C6B62C9DE071}"/>
    <cellStyle name="Normal 73" xfId="2581" xr:uid="{190E2CD6-60D6-4777-86AB-2EFCA4FDA430}"/>
    <cellStyle name="Normal 74" xfId="2582" xr:uid="{4D70AB1F-9F73-41B7-83DC-77F488E5E5AE}"/>
    <cellStyle name="Normal 75" xfId="2583" xr:uid="{59B33F1F-216B-4082-B98B-1744E39039CC}"/>
    <cellStyle name="Normal 76" xfId="2584" xr:uid="{21372AAE-E867-41B3-B7B3-1C94F0F66D2D}"/>
    <cellStyle name="Normal 77" xfId="2585" xr:uid="{F413C673-0D9D-41BF-AC27-28B916764AF8}"/>
    <cellStyle name="Normal 78" xfId="2586" xr:uid="{9274861F-DA67-49F8-BE98-1A88035ADA8E}"/>
    <cellStyle name="Normal 79" xfId="2587" xr:uid="{C9F31F27-D4EB-41E1-80C4-0047FCFE37C6}"/>
    <cellStyle name="Normal 8" xfId="1876" xr:uid="{BEA35215-AD9F-4BE4-8964-EF3E979D7F85}"/>
    <cellStyle name="Normal 8 10" xfId="2588" xr:uid="{E63FF0D9-EC56-4C52-8BEA-B663CE53BD1F}"/>
    <cellStyle name="Normal 8 2" xfId="1877" xr:uid="{90953004-8731-4BED-BE0B-670C67203095}"/>
    <cellStyle name="Normal 8 2 2" xfId="1878" xr:uid="{CF2611BA-4B38-49F1-B3D4-5FCDA51A9C7B}"/>
    <cellStyle name="Normal 8 2 2 2" xfId="1879" xr:uid="{B6D6EE66-8F68-4A38-9BD0-385EB18D90A2}"/>
    <cellStyle name="Normal 8 2 2 2 2" xfId="1880" xr:uid="{1DFB337B-0827-4619-8768-4681D6B582D9}"/>
    <cellStyle name="Normal 8 2 2 2 2 2" xfId="1881" xr:uid="{113AE2A4-3B78-4DF0-A1DC-00BD2A63D0FB}"/>
    <cellStyle name="Normal 8 2 2 2 2 2 2" xfId="1882" xr:uid="{BA3FE9DA-3367-4456-A59D-EB0DF01C3631}"/>
    <cellStyle name="Normal 8 2 2 2 2 2 2 2" xfId="4958" xr:uid="{C2ABD746-6303-4D4A-8C8C-EE534F616111}"/>
    <cellStyle name="Normal 8 2 2 2 2 2 3" xfId="3849" xr:uid="{21FD3F7F-7785-4AAD-9C61-7B0D34E4A381}"/>
    <cellStyle name="Normal 8 2 2 2 2 2_data" xfId="5235" xr:uid="{81BE85A5-91FB-4378-9BC1-EA3741574465}"/>
    <cellStyle name="Normal 8 2 2 2 2 3" xfId="1883" xr:uid="{28FFB6D4-22A5-4273-B16E-0018AEB7ABB8}"/>
    <cellStyle name="Normal 8 2 2 2 2 3 2" xfId="4957" xr:uid="{AEFF76D6-8B3B-46A9-BA68-DF10AD2CCB82}"/>
    <cellStyle name="Normal 8 2 2 2 2 4" xfId="3848" xr:uid="{9F89834A-7BED-409E-85A8-55B7CBFCA0B7}"/>
    <cellStyle name="Normal 8 2 2 2 2_data" xfId="5236" xr:uid="{2914ECE8-3566-47F7-A277-F7390FEBA041}"/>
    <cellStyle name="Normal 8 2 2 2 3" xfId="1884" xr:uid="{CB3DD3A2-BC75-4340-AFF7-42110BE4E319}"/>
    <cellStyle name="Normal 8 2 2 2 3 2" xfId="1885" xr:uid="{7B6F7D11-A0B1-467D-BDF9-4892BBAB5B1F}"/>
    <cellStyle name="Normal 8 2 2 2 3 2 2" xfId="4959" xr:uid="{7EBDA86B-E6EF-4CFB-A0ED-41EF9A7398EF}"/>
    <cellStyle name="Normal 8 2 2 2 3 3" xfId="3850" xr:uid="{8C9596AC-22B2-44DD-A2FF-99BA98A567C1}"/>
    <cellStyle name="Normal 8 2 2 2 3_data" xfId="5234" xr:uid="{FC1CFEFE-F501-4B03-A7B4-8ED80DEEE0E3}"/>
    <cellStyle name="Normal 8 2 2 2 4" xfId="1886" xr:uid="{A1907B30-E000-4DB3-A7C4-D7670B803AC0}"/>
    <cellStyle name="Normal 8 2 2 2 4 2" xfId="4956" xr:uid="{A80569DC-45F6-48D9-B05F-B0C60ACF083E}"/>
    <cellStyle name="Normal 8 2 2 2 5" xfId="3847" xr:uid="{34CC909F-E227-48C2-AAAC-CCE394519B9C}"/>
    <cellStyle name="Normal 8 2 2 2_data" xfId="5237" xr:uid="{81EEB9DF-6C77-46A8-B650-6A08139A3840}"/>
    <cellStyle name="Normal 8 2 2 3" xfId="1887" xr:uid="{23F90A30-8ECF-4FED-800A-71D1D0A269DE}"/>
    <cellStyle name="Normal 8 2 2 3 2" xfId="1888" xr:uid="{C54923C6-F265-4852-B75A-40660F5E93A0}"/>
    <cellStyle name="Normal 8 2 2 3 2 2" xfId="1889" xr:uid="{73A657C9-8EFF-476C-BC36-EC87F76F07DF}"/>
    <cellStyle name="Normal 8 2 2 3 2 2 2" xfId="4961" xr:uid="{83E99924-7CC0-4049-A8FD-CE6774D06833}"/>
    <cellStyle name="Normal 8 2 2 3 2 3" xfId="3852" xr:uid="{8C0E2750-018E-478A-A77C-96F7338C13D7}"/>
    <cellStyle name="Normal 8 2 2 3 2_data" xfId="5232" xr:uid="{4FB69A85-879D-41EA-A986-3DA1B4F893C5}"/>
    <cellStyle name="Normal 8 2 2 3 3" xfId="1890" xr:uid="{21D4B5E6-7D8B-4BE0-9F4C-142520F6909C}"/>
    <cellStyle name="Normal 8 2 2 3 3 2" xfId="4960" xr:uid="{41532705-E231-46A0-8D8B-2152CFE17C7D}"/>
    <cellStyle name="Normal 8 2 2 3 4" xfId="3851" xr:uid="{06A1FA41-8921-45B6-9FA1-245644CEC56B}"/>
    <cellStyle name="Normal 8 2 2 3_data" xfId="5233" xr:uid="{06535527-1492-47D9-A00A-F212D6916366}"/>
    <cellStyle name="Normal 8 2 2 4" xfId="1891" xr:uid="{F7E2C98C-9921-479D-8283-F1FDB875CD5B}"/>
    <cellStyle name="Normal 8 2 2 4 2" xfId="1892" xr:uid="{0624B8A7-8181-4219-8F9A-39D1C87A22B0}"/>
    <cellStyle name="Normal 8 2 2 4 2 2" xfId="4962" xr:uid="{63666956-74E9-404C-841D-E524FAFBC4E7}"/>
    <cellStyle name="Normal 8 2 2 4 3" xfId="3853" xr:uid="{E56E7068-0619-40FD-87BB-3BB4950CBC0C}"/>
    <cellStyle name="Normal 8 2 2 4_data" xfId="5231" xr:uid="{462A25D6-B49B-4C3C-8F2C-BE834A128A7E}"/>
    <cellStyle name="Normal 8 2 2 5" xfId="1893" xr:uid="{D2F7DA91-B9A9-436B-A70C-1061C6B7CFB9}"/>
    <cellStyle name="Normal 8 2 2 5 2" xfId="4261" xr:uid="{3C69C3B1-DA25-482A-A4F1-8B877C3991BD}"/>
    <cellStyle name="Normal 8 2 2 6" xfId="2825" xr:uid="{8CC7F5F8-6B95-424C-84F3-6EB0A2EEF82F}"/>
    <cellStyle name="Normal 8 2 2_data" xfId="5238" xr:uid="{BEB52471-E50D-45BA-9F13-70252BEE1A37}"/>
    <cellStyle name="Normal 8 2 3" xfId="1894" xr:uid="{BF9CB8CF-2BE8-41D6-B5D1-A2F11AFBB3E1}"/>
    <cellStyle name="Normal 8 2 3 2" xfId="1895" xr:uid="{E85CEA19-7A1E-4F23-930B-5AABE164B5EC}"/>
    <cellStyle name="Normal 8 2 3 2 2" xfId="1896" xr:uid="{65E21E96-C1D7-422B-AA50-F2B54ABF19A0}"/>
    <cellStyle name="Normal 8 2 3 2 2 2" xfId="1897" xr:uid="{D79AE147-CFC2-4F53-94AE-9FA76875DBEA}"/>
    <cellStyle name="Normal 8 2 3 2 2 2 2" xfId="4964" xr:uid="{B7C0A4B5-EB82-4860-B253-E3918EAE2738}"/>
    <cellStyle name="Normal 8 2 3 2 2 3" xfId="3856" xr:uid="{48CDF47B-2D66-4E0F-A9C9-1E035C2D6BD8}"/>
    <cellStyle name="Normal 8 2 3 2 2_data" xfId="5229" xr:uid="{947F577F-087A-4253-9CFE-7941736A9437}"/>
    <cellStyle name="Normal 8 2 3 2 3" xfId="1898" xr:uid="{2BC588CA-5E32-4840-BF8C-E0A16CD20570}"/>
    <cellStyle name="Normal 8 2 3 2 3 2" xfId="4963" xr:uid="{35954786-86EA-4BA2-A2DE-C9362CB40335}"/>
    <cellStyle name="Normal 8 2 3 2 4" xfId="3855" xr:uid="{8D367775-A923-495D-A74D-B275A0AABAEA}"/>
    <cellStyle name="Normal 8 2 3 2_data" xfId="5230" xr:uid="{6263BA4C-376A-45FC-B4BB-BCD36071C169}"/>
    <cellStyle name="Normal 8 2 3 3" xfId="1899" xr:uid="{9363D61C-780A-44D4-870F-92B7D0E9C53D}"/>
    <cellStyle name="Normal 8 2 3 3 2" xfId="1900" xr:uid="{D26C6B00-1FC0-456F-9A4B-1F97E8C770C0}"/>
    <cellStyle name="Normal 8 2 3 3 2 2" xfId="4965" xr:uid="{AFCC3A20-A611-4946-9697-E675101C925A}"/>
    <cellStyle name="Normal 8 2 3 3 3" xfId="3857" xr:uid="{230E1552-28B3-458A-A1EC-6855C42A3838}"/>
    <cellStyle name="Normal 8 2 3 3_data" xfId="5228" xr:uid="{F5A9B646-EDD5-4826-BDB5-D7162B4AA623}"/>
    <cellStyle name="Normal 8 2 3 4" xfId="1901" xr:uid="{17B8297E-5853-4ECE-99CE-12E0F4B6443F}"/>
    <cellStyle name="Normal 8 2 3 4 2" xfId="3854" xr:uid="{284C95AA-0CC0-4A63-A12D-A178C0803766}"/>
    <cellStyle name="Normal 8 2 3 5" xfId="4283" xr:uid="{5BEF680E-2C2D-4848-9A7F-758410741BA2}"/>
    <cellStyle name="Normal 8 2 3 6" xfId="2970" xr:uid="{40D5BC7D-07E9-42C0-8795-963763BBC801}"/>
    <cellStyle name="Normal 8 2 3_data" xfId="6023" xr:uid="{AEB192B1-36DD-4F05-9F3E-559215B7E3C8}"/>
    <cellStyle name="Normal 8 2 4" xfId="1902" xr:uid="{9BCBE695-4C33-420C-A0AD-02FFED7D4750}"/>
    <cellStyle name="Normal 8 2 4 2" xfId="1903" xr:uid="{CF5B0C09-B98E-446C-9748-EA7412DB3F71}"/>
    <cellStyle name="Normal 8 2 4 2 2" xfId="1904" xr:uid="{A0735C57-7B83-4C32-B053-789E703D3A02}"/>
    <cellStyle name="Normal 8 2 4 2 2 2" xfId="1905" xr:uid="{5E35F794-184C-4A43-B58E-7D0E4F4A56CA}"/>
    <cellStyle name="Normal 8 2 4 2 2 2 2" xfId="4967" xr:uid="{5EABC3CE-B710-413E-998E-443884F65B9B}"/>
    <cellStyle name="Normal 8 2 4 2 2 3" xfId="3859" xr:uid="{6532A835-FD70-448A-916B-C81FCDB68A7B}"/>
    <cellStyle name="Normal 8 2 4 2 2_data" xfId="5225" xr:uid="{49CB709D-B355-41B9-B5DF-670213CE41E4}"/>
    <cellStyle name="Normal 8 2 4 2 3" xfId="1906" xr:uid="{82126197-F27A-41D9-9FF5-BC9C508A0DFC}"/>
    <cellStyle name="Normal 8 2 4 2 3 2" xfId="4966" xr:uid="{9C1C5548-BC86-4180-BD75-00FB78B6F836}"/>
    <cellStyle name="Normal 8 2 4 2 4" xfId="3858" xr:uid="{D6BB2FED-4213-48D8-A2C2-C9725C9217D4}"/>
    <cellStyle name="Normal 8 2 4 2_data" xfId="5226" xr:uid="{C1484A95-6524-4B2D-8637-AA10D18C2289}"/>
    <cellStyle name="Normal 8 2 4 3" xfId="1907" xr:uid="{3F49E3BD-F613-440C-875E-737FA83F0675}"/>
    <cellStyle name="Normal 8 2 4 3 2" xfId="1908" xr:uid="{76B639DC-A5EB-403A-9F6B-568ED80A17E2}"/>
    <cellStyle name="Normal 8 2 4 3 2 2" xfId="4968" xr:uid="{10F00137-F8F5-4356-A3C1-61F6EE7C1066}"/>
    <cellStyle name="Normal 8 2 4 3 3" xfId="3860" xr:uid="{B7135819-FDD1-4AE7-BC13-3F4EF0F42948}"/>
    <cellStyle name="Normal 8 2 4 3_data" xfId="5224" xr:uid="{8104CDE8-D821-4CFE-8086-6FF3D239629C}"/>
    <cellStyle name="Normal 8 2 4 4" xfId="1909" xr:uid="{19B97C23-7954-4B1E-AAC7-A83E95C5180A}"/>
    <cellStyle name="Normal 8 2 4 4 2" xfId="4260" xr:uid="{A50D6710-3C61-4DEC-9AC2-892F3769519F}"/>
    <cellStyle name="Normal 8 2 4 5" xfId="2824" xr:uid="{906C2BC5-C074-4F59-B369-C70FB7828C57}"/>
    <cellStyle name="Normal 8 2 4_data" xfId="5227" xr:uid="{0A953277-73E9-4082-A229-4E7DAA1399C9}"/>
    <cellStyle name="Normal 8 2 5" xfId="1910" xr:uid="{FFF206D5-A1E3-45F4-B062-8496F179B1BC}"/>
    <cellStyle name="Normal 8 2 5 2" xfId="1911" xr:uid="{78D050F1-6B95-4783-A052-70FC50A41B52}"/>
    <cellStyle name="Normal 8 2 5 2 2" xfId="1912" xr:uid="{DBBD79B5-9B5B-43C9-BA85-A265ABB6FFF6}"/>
    <cellStyle name="Normal 8 2 5 2 2 2" xfId="4970" xr:uid="{963FCE46-F7BB-4F45-A554-807134FB64DD}"/>
    <cellStyle name="Normal 8 2 5 2 3" xfId="3862" xr:uid="{1EBD434D-BD92-486F-9E86-C21A9E9710AB}"/>
    <cellStyle name="Normal 8 2 5 2_data" xfId="5222" xr:uid="{4B8FA475-9054-4FF7-ACE0-ACE5B27DBE83}"/>
    <cellStyle name="Normal 8 2 5 3" xfId="1913" xr:uid="{BD4F854A-F0AF-45C3-A46A-F6130A616294}"/>
    <cellStyle name="Normal 8 2 5 3 2" xfId="4969" xr:uid="{3186B8EE-1BAA-41F7-9BB4-CDD2A34EF7A8}"/>
    <cellStyle name="Normal 8 2 5 4" xfId="3861" xr:uid="{81E048DC-39D2-42A7-9A16-1CDF1AD76510}"/>
    <cellStyle name="Normal 8 2 5_data" xfId="5223" xr:uid="{132FBE67-C169-4DF3-A588-CFABE3C377F3}"/>
    <cellStyle name="Normal 8 2 6" xfId="1914" xr:uid="{F903C11D-1575-4B2D-802B-72606F4E0F7D}"/>
    <cellStyle name="Normal 8 2 6 2" xfId="1915" xr:uid="{86544163-623F-441D-8CF8-05321215AA82}"/>
    <cellStyle name="Normal 8 2 6 2 2" xfId="4971" xr:uid="{54A0045D-FE4C-4ED2-8D05-84AD1164365E}"/>
    <cellStyle name="Normal 8 2 6 3" xfId="3863" xr:uid="{543728C8-2859-4E91-BDD4-44133F9A0548}"/>
    <cellStyle name="Normal 8 2 6_data" xfId="5221" xr:uid="{28FE0610-F265-4C6A-87BB-0A01D4330921}"/>
    <cellStyle name="Normal 8 2 7" xfId="1916" xr:uid="{B864F1AD-F3D0-4E8F-A7E5-04FC273AF969}"/>
    <cellStyle name="Normal 8 2 7 2" xfId="5166" xr:uid="{45B142A9-59AC-442B-A508-60DF73C07BA3}"/>
    <cellStyle name="Normal 8 2 7 3" xfId="4210" xr:uid="{1C445C1A-8521-444C-B6D9-45FE476DC2C7}"/>
    <cellStyle name="Normal 8 2 7_data" xfId="6022" xr:uid="{3AFE10FD-3441-4C16-BF59-2C160A33789A}"/>
    <cellStyle name="Normal 8 2 8" xfId="2589" xr:uid="{A2DCE209-B642-443A-B252-9CF387587759}"/>
    <cellStyle name="Normal 8 2_data" xfId="6024" xr:uid="{6FDB24B4-3308-48CC-AFDF-427C075712C7}"/>
    <cellStyle name="Normal 8 3" xfId="1917" xr:uid="{9A4488F5-7924-4BA9-A994-B5FE3223582B}"/>
    <cellStyle name="Normal 8 3 2" xfId="1918" xr:uid="{C6754862-09CC-4192-98E4-7B2BB51D82E2}"/>
    <cellStyle name="Normal 8 3 2 2" xfId="1919" xr:uid="{6CC42EEB-E532-4171-AC02-3EEF10AD5F1A}"/>
    <cellStyle name="Normal 8 3 2 2 2" xfId="1920" xr:uid="{4F2BF259-D37A-4CBF-A08F-91DCF55D84A5}"/>
    <cellStyle name="Normal 8 3 2 2 2 2" xfId="1921" xr:uid="{10B310A3-4300-416B-B7DF-CC8A22600EDF}"/>
    <cellStyle name="Normal 8 3 2 2 2 2 2" xfId="4973" xr:uid="{235EAF99-D8C2-4408-A489-0030E44D30AA}"/>
    <cellStyle name="Normal 8 3 2 2 2 3" xfId="3866" xr:uid="{027D02D0-C474-426D-AA65-B783E1873C1C}"/>
    <cellStyle name="Normal 8 3 2 2 2_data" xfId="5219" xr:uid="{09B784CD-779F-43E0-A1B3-9583E34EA15C}"/>
    <cellStyle name="Normal 8 3 2 2 3" xfId="1922" xr:uid="{A97151B5-55E2-4CEA-98B2-7B5F9ED9AA8F}"/>
    <cellStyle name="Normal 8 3 2 2 3 2" xfId="4972" xr:uid="{0BC77454-29AA-42C8-8094-3277000EC82D}"/>
    <cellStyle name="Normal 8 3 2 2 4" xfId="3865" xr:uid="{FA065918-A390-4B3D-983D-0319AC1EDEBB}"/>
    <cellStyle name="Normal 8 3 2 2_data" xfId="5220" xr:uid="{C2B73D45-4D17-49D9-B50F-C0757B5F00D6}"/>
    <cellStyle name="Normal 8 3 2 3" xfId="1923" xr:uid="{C7115FDB-39D1-4F94-B195-E95FBE37EBCA}"/>
    <cellStyle name="Normal 8 3 2 3 2" xfId="1924" xr:uid="{BE95D006-50B9-45D0-99B5-1C2644CEEFE8}"/>
    <cellStyle name="Normal 8 3 2 3 2 2" xfId="4974" xr:uid="{CBBE2E94-A136-4762-85F1-4BD1F7F360D5}"/>
    <cellStyle name="Normal 8 3 2 3 3" xfId="3867" xr:uid="{8853CB78-C67A-4253-8F75-E316AF09D2C7}"/>
    <cellStyle name="Normal 8 3 2 3_data" xfId="5218" xr:uid="{7581BF11-471F-4570-8B01-8D5BA8411A58}"/>
    <cellStyle name="Normal 8 3 2 4" xfId="1925" xr:uid="{C3B83D32-AF5F-4AA0-A64A-3245A61C804E}"/>
    <cellStyle name="Normal 8 3 2 4 2" xfId="3864" xr:uid="{0211BF49-E8EB-4A61-9FA8-7D5C573EF58F}"/>
    <cellStyle name="Normal 8 3 2 5" xfId="4284" xr:uid="{8E7B2E79-8809-4ACA-BBB8-7E628ED008FB}"/>
    <cellStyle name="Normal 8 3 2 6" xfId="2971" xr:uid="{5D830009-4789-488F-AE2C-57983FE6AC1B}"/>
    <cellStyle name="Normal 8 3 2_data" xfId="6020" xr:uid="{9CF04D99-5DDF-43F8-9DF1-31C47002E0A6}"/>
    <cellStyle name="Normal 8 3 3" xfId="1926" xr:uid="{4B689CBF-DFBE-43BA-AB88-ACE446EE3A05}"/>
    <cellStyle name="Normal 8 3 3 2" xfId="1927" xr:uid="{A07B3ABC-57B7-45DB-A2FC-2A77ECD41FB0}"/>
    <cellStyle name="Normal 8 3 3 2 2" xfId="1928" xr:uid="{D27F864E-687C-4420-8D66-7E2A2D74B02C}"/>
    <cellStyle name="Normal 8 3 3 2 2 2" xfId="4975" xr:uid="{9F5681CF-C5B4-48E9-BB79-4FAE30564E5B}"/>
    <cellStyle name="Normal 8 3 3 2 3" xfId="3868" xr:uid="{0EF6552F-1884-47EA-A845-001038EF19F5}"/>
    <cellStyle name="Normal 8 3 3 2_data" xfId="5216" xr:uid="{E9A06A55-6820-4A87-948D-B760474A3FB4}"/>
    <cellStyle name="Normal 8 3 3 3" xfId="1929" xr:uid="{31DD57D9-44DA-4490-A3F7-3696832F7060}"/>
    <cellStyle name="Normal 8 3 3 3 2" xfId="4262" xr:uid="{1567E989-C466-438B-849C-51356F6F6A56}"/>
    <cellStyle name="Normal 8 3 3 4" xfId="2826" xr:uid="{64484075-8694-4F68-B333-32C0F2365C27}"/>
    <cellStyle name="Normal 8 3 3_data" xfId="5217" xr:uid="{28B338C6-E15C-4B1A-AE00-C3BE7890EE20}"/>
    <cellStyle name="Normal 8 3 4" xfId="1930" xr:uid="{8B08E994-2A8A-43E3-A4C9-7630296892E1}"/>
    <cellStyle name="Normal 8 3 4 2" xfId="1931" xr:uid="{C02DFAD7-CD9F-453E-975D-2DA67C7D9947}"/>
    <cellStyle name="Normal 8 3 4 2 2" xfId="4976" xr:uid="{BB2A49B0-25F8-4CD4-9DD4-F0589CB5FA60}"/>
    <cellStyle name="Normal 8 3 4 3" xfId="3869" xr:uid="{B94663D4-0F1A-4E61-845A-F9F1857D7664}"/>
    <cellStyle name="Normal 8 3 4_data" xfId="5215" xr:uid="{7659C030-A06D-4F26-A9C1-71A24E5B2634}"/>
    <cellStyle name="Normal 8 3 5" xfId="1932" xr:uid="{656350DC-C24B-40E7-B831-C65779816621}"/>
    <cellStyle name="Normal 8 3 5 2" xfId="5167" xr:uid="{ECB3C497-B844-4FC1-B256-7F0BD09FE091}"/>
    <cellStyle name="Normal 8 3 5 3" xfId="4211" xr:uid="{5A501B68-5D44-49EB-A090-7B22CA80AF74}"/>
    <cellStyle name="Normal 8 3 5_data" xfId="6019" xr:uid="{1CCAB06D-FD7D-4F6B-9F6F-37924B311FD5}"/>
    <cellStyle name="Normal 8 3 6" xfId="2590" xr:uid="{12627E20-7CD9-4D8B-BA80-7B72C1BE93F5}"/>
    <cellStyle name="Normal 8 3_data" xfId="6021" xr:uid="{4BAA7E43-33F6-4958-8C2B-FC6F8373BFD9}"/>
    <cellStyle name="Normal 8 4" xfId="1933" xr:uid="{1E3AC68F-B4BA-4B69-9C2A-B26247DB03E9}"/>
    <cellStyle name="Normal 8 4 2" xfId="1934" xr:uid="{01AB1226-3BC6-4E72-A027-817256530C46}"/>
    <cellStyle name="Normal 8 4 2 2" xfId="1935" xr:uid="{7CEE6F5E-297F-4EB4-A660-B0286860158F}"/>
    <cellStyle name="Normal 8 4 2 2 2" xfId="1936" xr:uid="{8E65EF99-C8AD-4265-ACAF-8D0A65825AFA}"/>
    <cellStyle name="Normal 8 4 2 2 2 2" xfId="4977" xr:uid="{44ED83ED-DCD9-4B00-B4AB-E71EA03285BD}"/>
    <cellStyle name="Normal 8 4 2 2 3" xfId="3871" xr:uid="{1CD83BCC-F667-40FE-B054-49DB7249CA98}"/>
    <cellStyle name="Normal 8 4 2 2_data" xfId="5214" xr:uid="{8E030A49-55FB-4CC5-925E-162256C62CD9}"/>
    <cellStyle name="Normal 8 4 2 3" xfId="1937" xr:uid="{CD5100B7-3F9D-4FC0-BB89-E9B15DDCE874}"/>
    <cellStyle name="Normal 8 4 2 3 2" xfId="3870" xr:uid="{FF05D588-CCE8-48AE-965F-5E9494194C4C}"/>
    <cellStyle name="Normal 8 4 2 4" xfId="4285" xr:uid="{1E361E7C-F90A-4D61-A084-681C4B3A53B2}"/>
    <cellStyle name="Normal 8 4 2 5" xfId="2972" xr:uid="{E5DC0147-1E8C-486A-A4B5-90D9C3C002DD}"/>
    <cellStyle name="Normal 8 4 2_data" xfId="6017" xr:uid="{F79F2EC6-B090-48CA-8836-503DA21AB911}"/>
    <cellStyle name="Normal 8 4 3" xfId="1938" xr:uid="{57AD1E69-A9BA-4EDB-B521-BDAE57DE54B0}"/>
    <cellStyle name="Normal 8 4 3 2" xfId="1939" xr:uid="{990C5D63-9231-4150-9E21-7612CA3B69F1}"/>
    <cellStyle name="Normal 8 4 3 2 2" xfId="4263" xr:uid="{809FF3B5-25E5-4A00-9492-E33A323B5360}"/>
    <cellStyle name="Normal 8 4 3 3" xfId="2827" xr:uid="{9FE7F750-B888-40C2-B4A5-1BF9AD0BEEAE}"/>
    <cellStyle name="Normal 8 4 3_data" xfId="5213" xr:uid="{6234939A-3717-4FD2-B268-EDB54C1A9E23}"/>
    <cellStyle name="Normal 8 4 4" xfId="1940" xr:uid="{0F4B9066-7C14-4B62-B791-DFDFE77C1182}"/>
    <cellStyle name="Normal 8 4 4 2" xfId="5168" xr:uid="{06C477F7-29C9-4D46-9C13-74AE39D72118}"/>
    <cellStyle name="Normal 8 4 4 3" xfId="4212" xr:uid="{6AB03F81-F19A-4B2F-B76F-131A0BBC1388}"/>
    <cellStyle name="Normal 8 4 4_data" xfId="6016" xr:uid="{7AA59B57-A53B-4621-B360-4068EA149FB7}"/>
    <cellStyle name="Normal 8 4 5" xfId="2591" xr:uid="{2DC103D8-ABD0-42A0-9327-73FF907C6C9F}"/>
    <cellStyle name="Normal 8 4_data" xfId="6018" xr:uid="{7BC13539-9558-4A15-A40A-29489CEBC06D}"/>
    <cellStyle name="Normal 8 5" xfId="1941" xr:uid="{1C0F96D7-5B05-4A77-AE16-A6F8C492CB50}"/>
    <cellStyle name="Normal 8 5 2" xfId="1942" xr:uid="{5F3BEC0B-8B83-4AC3-BEF5-29444D339BEE}"/>
    <cellStyle name="Normal 8 5 2 2" xfId="1943" xr:uid="{4B64635D-C038-4241-AF06-23B0A20ADCD6}"/>
    <cellStyle name="Normal 8 5 2 2 2" xfId="1944" xr:uid="{9A5D19CF-0F69-4CD6-AF58-5CE38A132518}"/>
    <cellStyle name="Normal 8 5 2 2 2 2" xfId="4979" xr:uid="{F3839BA7-361D-4A55-BB55-156C814EFE22}"/>
    <cellStyle name="Normal 8 5 2 2 3" xfId="3874" xr:uid="{E3BE4D5A-3568-4780-A7E6-50C812FA15D4}"/>
    <cellStyle name="Normal 8 5 2 2_data" xfId="5211" xr:uid="{5A12CAEB-6035-41CB-9258-C3D268738E7A}"/>
    <cellStyle name="Normal 8 5 2 3" xfId="1945" xr:uid="{998D5826-BF16-40E6-9EE8-6710E13AA009}"/>
    <cellStyle name="Normal 8 5 2 3 2" xfId="4978" xr:uid="{AE258AF0-507D-47C3-AE1A-3CBD4B940E3F}"/>
    <cellStyle name="Normal 8 5 2 4" xfId="3873" xr:uid="{C4703699-F0F0-4D0C-8BCE-4E99EFF02890}"/>
    <cellStyle name="Normal 8 5 2_data" xfId="5212" xr:uid="{21BFCE03-B5A1-4D6C-847E-8779CF952A81}"/>
    <cellStyle name="Normal 8 5 3" xfId="1946" xr:uid="{2E396517-4F41-4713-A06E-423C19FB8873}"/>
    <cellStyle name="Normal 8 5 3 2" xfId="1947" xr:uid="{6A72C856-D7D4-4082-B177-843CBA54B1A6}"/>
    <cellStyle name="Normal 8 5 3 2 2" xfId="4980" xr:uid="{7B4C90D3-F2F1-41B5-BAC3-4939A4A03373}"/>
    <cellStyle name="Normal 8 5 3 3" xfId="3875" xr:uid="{D99CF249-5F12-43B6-9B8E-E9EBDC612D5C}"/>
    <cellStyle name="Normal 8 5 3_data" xfId="5210" xr:uid="{FA197241-64FF-492E-BF59-6F6C2D42EF37}"/>
    <cellStyle name="Normal 8 5 4" xfId="1948" xr:uid="{AD3B34E4-D3F2-43CD-9643-5FBC405E55C6}"/>
    <cellStyle name="Normal 8 5 4 2" xfId="3872" xr:uid="{AB0865E9-1D58-4FEF-AB93-D1B504409530}"/>
    <cellStyle name="Normal 8 5 5" xfId="4282" xr:uid="{5B0DE3D6-FF8C-4894-901E-DFDBD203950A}"/>
    <cellStyle name="Normal 8 5 6" xfId="2969" xr:uid="{F54D53C0-C4F3-4BF3-B51F-46A37CF55FE3}"/>
    <cellStyle name="Normal 8 5_data" xfId="6015" xr:uid="{E1DB3EAE-91AB-4CC6-86C0-A045D71648EA}"/>
    <cellStyle name="Normal 8 6" xfId="1949" xr:uid="{A4CD3C03-8DE4-40BF-B18B-C5C69CCE859D}"/>
    <cellStyle name="Normal 8 6 2" xfId="1950" xr:uid="{781E36EE-7B2C-4964-89D2-245F25A06ED9}"/>
    <cellStyle name="Normal 8 6 2 2" xfId="1951" xr:uid="{80E6A20C-DDC8-439F-89C8-6364DBC3215E}"/>
    <cellStyle name="Normal 8 6 2 2 2" xfId="4981" xr:uid="{A2BFD9E9-95ED-4F6E-9930-C6242A45EC52}"/>
    <cellStyle name="Normal 8 6 2 3" xfId="3876" xr:uid="{3D6B5248-A696-4391-AB79-AA1AA8D09775}"/>
    <cellStyle name="Normal 8 6 2_data" xfId="5208" xr:uid="{71A31F61-C960-453F-B152-29D3350B7144}"/>
    <cellStyle name="Normal 8 6 3" xfId="1952" xr:uid="{6F9297E0-38D2-47A1-A852-FFA7D61EBADE}"/>
    <cellStyle name="Normal 8 6 3 2" xfId="4259" xr:uid="{D80DDEB2-A377-4613-86B0-05BDC1026CC0}"/>
    <cellStyle name="Normal 8 6 4" xfId="2823" xr:uid="{A9BD71AA-A0D6-4B3B-A339-D43FAA2D136B}"/>
    <cellStyle name="Normal 8 6_data" xfId="5209" xr:uid="{BBD95704-5E3F-48D6-B477-5A6B4BFCFFB7}"/>
    <cellStyle name="Normal 8 7" xfId="1953" xr:uid="{892A9AF6-9B53-4DE1-A2ED-90935B798186}"/>
    <cellStyle name="Normal 8 7 2" xfId="1954" xr:uid="{3FFD61AE-20F4-4127-A7E1-774042389EF6}"/>
    <cellStyle name="Normal 8 7 2 2" xfId="1955" xr:uid="{38EDF3E9-E34A-45D0-9279-CA45390EA9D9}"/>
    <cellStyle name="Normal 8 7 2 2 2" xfId="4983" xr:uid="{7053765C-470A-411C-AD64-235C854632CC}"/>
    <cellStyle name="Normal 8 7 2 3" xfId="3878" xr:uid="{D9362091-4022-474D-B4F9-2893208406D7}"/>
    <cellStyle name="Normal 8 7 2_data" xfId="5206" xr:uid="{2EA8524D-B2A5-4604-9722-BE298E7F1095}"/>
    <cellStyle name="Normal 8 7 3" xfId="1956" xr:uid="{9F8459EE-82C2-4193-A1F9-A096A10A7203}"/>
    <cellStyle name="Normal 8 7 3 2" xfId="4982" xr:uid="{9310133D-F8D9-43F6-9E17-096F80B791C8}"/>
    <cellStyle name="Normal 8 7 4" xfId="3877" xr:uid="{5F217E6D-049B-4E2E-89C4-8F2690B10066}"/>
    <cellStyle name="Normal 8 7_data" xfId="5207" xr:uid="{A651B9D9-4108-49F2-B502-0B6A29CE4637}"/>
    <cellStyle name="Normal 8 8" xfId="1957" xr:uid="{CB485510-2C3F-49BE-A4DC-7F4A4D0DDEA0}"/>
    <cellStyle name="Normal 8 8 2" xfId="1958" xr:uid="{2D2AA014-5676-49F5-993E-BB2A2CBC8F75}"/>
    <cellStyle name="Normal 8 8 2 2" xfId="4984" xr:uid="{EDB1874E-96E3-46A7-9F6A-FAA8D3CFEF80}"/>
    <cellStyle name="Normal 8 8 3" xfId="3879" xr:uid="{33A50074-DBEF-49D7-98F9-F7E825C1F26B}"/>
    <cellStyle name="Normal 8 8_data" xfId="5205" xr:uid="{75346A36-980C-4A28-9FE7-769E1D8FA800}"/>
    <cellStyle name="Normal 8 9" xfId="1959" xr:uid="{5B0BEC06-B39C-41CB-891E-970E719F71CF}"/>
    <cellStyle name="Normal 8 9 2" xfId="5165" xr:uid="{BD65C0D0-1213-424B-A5DA-82C96539E55F}"/>
    <cellStyle name="Normal 8 9 3" xfId="4209" xr:uid="{F0653108-EE99-4643-B938-A66DC7B79923}"/>
    <cellStyle name="Normal 8 9_data" xfId="6014" xr:uid="{21FD6362-AC6A-41E5-870D-562AD8DFEC09}"/>
    <cellStyle name="Normal 8_data" xfId="3026" xr:uid="{80C270C4-15D4-4CEA-B2F5-014AF0509E6F}"/>
    <cellStyle name="Normal 80" xfId="2592" xr:uid="{1D573415-C022-4F45-838A-989F6B42C72F}"/>
    <cellStyle name="Normal 81" xfId="2593" xr:uid="{51F73B2B-A784-4393-979A-63CD9668411E}"/>
    <cellStyle name="Normal 82" xfId="2594" xr:uid="{F4C9F7D3-3625-45F9-B859-FA127CB4080C}"/>
    <cellStyle name="Normal 83" xfId="2595" xr:uid="{8B050EC4-5F4F-42D2-BECC-CD92A030486B}"/>
    <cellStyle name="Normal 84" xfId="2596" xr:uid="{A3098D7F-9AA2-4CDF-96AA-FAA180AB3C0B}"/>
    <cellStyle name="Normal 85" xfId="2597" xr:uid="{63C4B062-2013-498E-998F-48A13A9DD9CA}"/>
    <cellStyle name="Normal 86" xfId="2598" xr:uid="{B609AE02-9945-4BBE-8EB0-C338467FD889}"/>
    <cellStyle name="Normal 87" xfId="2599" xr:uid="{EE8AC903-BB5F-4B6D-BE9A-30F2F4D09F54}"/>
    <cellStyle name="Normal 88" xfId="2600" xr:uid="{20A1F5E6-8695-4EDF-95D4-04189C5AF451}"/>
    <cellStyle name="Normal 89" xfId="2601" xr:uid="{5DCED6A9-EDB3-442B-B6E9-39BADC22D5EA}"/>
    <cellStyle name="Normal 9" xfId="1960" xr:uid="{8E849101-673D-4EC7-AB6B-F577EDED87BF}"/>
    <cellStyle name="Normal 9 2" xfId="1961" xr:uid="{28A2CD62-C344-4F3E-B7CB-154E456527E0}"/>
    <cellStyle name="Normal 9 2 2" xfId="3881" xr:uid="{54D6A70D-AFC6-4CFB-BF8F-C80BD5096DD0}"/>
    <cellStyle name="Normal 9 2 3" xfId="4286" xr:uid="{AE312C69-D3FA-494E-B93C-2C223BED0ADD}"/>
    <cellStyle name="Normal 9 2 4" xfId="2973" xr:uid="{B97D313D-7986-4B97-8E22-4F4D4ED60596}"/>
    <cellStyle name="Normal 9 2_data" xfId="6013" xr:uid="{A45C585B-272C-4203-972C-A9B27C20DF31}"/>
    <cellStyle name="Normal 9 3" xfId="1962" xr:uid="{AD46690E-F3F1-411F-AAC2-F22CC6C7F036}"/>
    <cellStyle name="Normal 9 3 2" xfId="2828" xr:uid="{FF5C94C0-881A-4862-9E0C-28AA1FB29E8B}"/>
    <cellStyle name="Normal 9 4" xfId="3880" xr:uid="{34811C28-F6C1-47E9-A88E-377468ADD0CA}"/>
    <cellStyle name="Normal 9 5" xfId="4213" xr:uid="{830C5C9D-95ED-4CE2-A4C5-6F730E3AD671}"/>
    <cellStyle name="Normal 9 6" xfId="2602" xr:uid="{D5A67A37-0047-4333-AAD2-C8366725FA67}"/>
    <cellStyle name="Normal 9_data" xfId="3027" xr:uid="{66A23B2B-3289-427B-815E-C344A3A8C516}"/>
    <cellStyle name="Normal 90" xfId="2603" xr:uid="{C6086B47-3EED-47BB-B8B7-C11D60932B3A}"/>
    <cellStyle name="Normal 91" xfId="3000" xr:uid="{4D97318B-B19C-4F28-BD8A-41093444CB5E}"/>
    <cellStyle name="Normal 92" xfId="3004" xr:uid="{B6E10FED-82CA-4E56-AE69-B616BB5D49F8}"/>
    <cellStyle name="Normal 93" xfId="1963" xr:uid="{27A4B82D-2A65-483D-A6A4-7194D13BE873}"/>
    <cellStyle name="Normal 94" xfId="2604" xr:uid="{6EDADE94-E21B-4148-9EEE-4CF689BEE9AB}"/>
    <cellStyle name="Normal 95" xfId="2605" xr:uid="{BD7D3931-AA6B-4FA1-AAE6-3F6C2D54D620}"/>
    <cellStyle name="Normal 96" xfId="2606" xr:uid="{8F937CCE-DB53-4DAE-A3CD-B9B1E9A1017B}"/>
    <cellStyle name="Normal 97" xfId="2607" xr:uid="{9AA84D6B-D4DE-43D9-82B6-DB3984DC889A}"/>
    <cellStyle name="Normal 98" xfId="2608" xr:uid="{D62CA0A1-A449-4E30-BB4C-329371FD02D1}"/>
    <cellStyle name="Normal 99" xfId="2609" xr:uid="{D76094DD-5268-45FC-AAAA-FE93EC841349}"/>
    <cellStyle name="Note 2" xfId="1964" xr:uid="{BDB2A8AA-1826-438D-9F51-E99CEAEDCCE6}"/>
    <cellStyle name="Note 2 10" xfId="4214" xr:uid="{84034192-3055-4ED9-B3CC-52B2653AE006}"/>
    <cellStyle name="Note 2 11" xfId="2610" xr:uid="{9B7E80C3-D73D-4CD9-9DF3-E0709F457506}"/>
    <cellStyle name="Note 2 2" xfId="1965" xr:uid="{469C156D-75B8-43F1-B3A3-C035718B0341}"/>
    <cellStyle name="Note 2 2 2" xfId="1966" xr:uid="{6003D178-7540-4ED7-A5D9-9A900F1BF068}"/>
    <cellStyle name="Note 2 2 2 2" xfId="1967" xr:uid="{F909A2E5-6DE1-4B09-A7EB-29EA9B15BCC9}"/>
    <cellStyle name="Note 2 2 2 2 2" xfId="1968" xr:uid="{BAB709C3-0727-4803-BB7B-92C6B0179CBD}"/>
    <cellStyle name="Note 2 2 2 2 2 2" xfId="1969" xr:uid="{7235D4D7-944F-4B78-AA7D-37A7BF4D590B}"/>
    <cellStyle name="Note 2 2 2 2 2 2 2" xfId="1970" xr:uid="{75818F1C-5422-42DD-B688-0B81C7E8A168}"/>
    <cellStyle name="Note 2 2 2 2 2 2 2 2" xfId="4988" xr:uid="{8688D0CF-9B8F-41FE-A9B8-15BEE6CD22BB}"/>
    <cellStyle name="Note 2 2 2 2 2 2 3" xfId="3887" xr:uid="{19373225-CA86-4E50-B778-88F62CBC66D4}"/>
    <cellStyle name="Note 2 2 2 2 2 2_data" xfId="5200" xr:uid="{E2979803-F209-4E2F-BF53-479526743D08}"/>
    <cellStyle name="Note 2 2 2 2 2 3" xfId="1971" xr:uid="{0F9E6EF8-396B-4C80-8A6F-A88C676E41AB}"/>
    <cellStyle name="Note 2 2 2 2 2 3 2" xfId="4987" xr:uid="{F87DB4EE-F441-486E-9FA0-59CD2DEE5DE5}"/>
    <cellStyle name="Note 2 2 2 2 2 4" xfId="3886" xr:uid="{CEF30BB1-2F8B-4966-BC33-A5434D35A20E}"/>
    <cellStyle name="Note 2 2 2 2 2_data" xfId="5201" xr:uid="{E3ACC7C7-EA62-438C-9D90-FD02580D8319}"/>
    <cellStyle name="Note 2 2 2 2 3" xfId="1972" xr:uid="{919545E3-65EC-4F48-8AC3-1B93A788EE1D}"/>
    <cellStyle name="Note 2 2 2 2 3 2" xfId="1973" xr:uid="{FF39DC89-A411-4F8A-A985-A2115858ACE4}"/>
    <cellStyle name="Note 2 2 2 2 3 2 2" xfId="4989" xr:uid="{49BB8995-C7BE-4521-A86F-0CCA1A870EFE}"/>
    <cellStyle name="Note 2 2 2 2 3 3" xfId="3888" xr:uid="{EB51E23C-D23C-492E-A1EC-97299BB4DC89}"/>
    <cellStyle name="Note 2 2 2 2 3_data" xfId="5199" xr:uid="{9859C081-CF90-4156-BA81-D3F5FA4CC129}"/>
    <cellStyle name="Note 2 2 2 2 4" xfId="1974" xr:uid="{741B45D0-E106-4898-8CBA-E09E98FB436D}"/>
    <cellStyle name="Note 2 2 2 2 4 2" xfId="4986" xr:uid="{BE57928E-9B12-4839-A0E3-AC413D86C6C2}"/>
    <cellStyle name="Note 2 2 2 2 5" xfId="3885" xr:uid="{742A851A-9CA5-4FE2-9168-52B3CD0F1B9A}"/>
    <cellStyle name="Note 2 2 2 2_data" xfId="5202" xr:uid="{61669C7A-070D-4B07-8A14-B301415C099A}"/>
    <cellStyle name="Note 2 2 2 3" xfId="1975" xr:uid="{393DB9F7-CF3A-4563-9DB7-085D60A18C58}"/>
    <cellStyle name="Note 2 2 2 3 2" xfId="1976" xr:uid="{D49FD25D-BCD0-4691-B748-25508EA6C9A7}"/>
    <cellStyle name="Note 2 2 2 3 2 2" xfId="1977" xr:uid="{951D885F-345C-4972-86EB-25008B9E3054}"/>
    <cellStyle name="Note 2 2 2 3 2 2 2" xfId="4991" xr:uid="{B1FBAB12-35CA-4B8E-B686-3500C58ED56C}"/>
    <cellStyle name="Note 2 2 2 3 2 3" xfId="3890" xr:uid="{D3594092-EB31-4528-BAA9-1F7A68F25C68}"/>
    <cellStyle name="Note 2 2 2 3 2_data" xfId="5197" xr:uid="{F22789CE-81F6-4AB8-9B1D-A29F83C7C4AE}"/>
    <cellStyle name="Note 2 2 2 3 3" xfId="1978" xr:uid="{BA924779-C33A-4CB7-ACB7-102E1D643775}"/>
    <cellStyle name="Note 2 2 2 3 3 2" xfId="4990" xr:uid="{DD394965-5815-4CC9-9767-27878844DDF5}"/>
    <cellStyle name="Note 2 2 2 3 4" xfId="3889" xr:uid="{B961A2FA-330E-4553-8575-5FF346F731D5}"/>
    <cellStyle name="Note 2 2 2 3_data" xfId="5198" xr:uid="{B25717CD-A3D1-43E5-A946-86C6247FD084}"/>
    <cellStyle name="Note 2 2 2 4" xfId="1979" xr:uid="{4AF9580B-514D-4988-BC26-8F12D352DFCA}"/>
    <cellStyle name="Note 2 2 2 4 2" xfId="1980" xr:uid="{7B32378D-A176-4009-86F3-8F26E260D43D}"/>
    <cellStyle name="Note 2 2 2 4 2 2" xfId="4992" xr:uid="{6DB0D85D-6977-4F4E-90EC-E235AB4C239E}"/>
    <cellStyle name="Note 2 2 2 4 3" xfId="3891" xr:uid="{D3E9A3F4-4E18-489F-867E-55AF702A9EEF}"/>
    <cellStyle name="Note 2 2 2 4_data" xfId="5196" xr:uid="{3C3656C9-CA41-4AB1-AFB2-1E02C95CC493}"/>
    <cellStyle name="Note 2 2 2 5" xfId="1981" xr:uid="{AFA2F0E5-B0C3-480F-9B42-52BE0B1B0CCC}"/>
    <cellStyle name="Note 2 2 2 5 2" xfId="4985" xr:uid="{51909633-7ACC-422B-9646-0B6873BB3543}"/>
    <cellStyle name="Note 2 2 2 6" xfId="3884" xr:uid="{79566F82-744D-4DE6-A0E1-408ABCC9FCF4}"/>
    <cellStyle name="Note 2 2 2_data" xfId="5203" xr:uid="{3145359B-322A-4963-AD59-9A50D76927D1}"/>
    <cellStyle name="Note 2 2 3" xfId="1982" xr:uid="{416F970B-CFC5-4641-9114-6C01673EC76B}"/>
    <cellStyle name="Note 2 2 3 2" xfId="1983" xr:uid="{3C82FD47-0D90-45BC-956C-188EC666EDCE}"/>
    <cellStyle name="Note 2 2 3 2 2" xfId="1984" xr:uid="{95681DFD-B97C-41FF-A36A-119262CA5B03}"/>
    <cellStyle name="Note 2 2 3 2 2 2" xfId="1985" xr:uid="{7E8BD148-5CAE-45F9-B05C-DB43C020B511}"/>
    <cellStyle name="Note 2 2 3 2 2 2 2" xfId="4995" xr:uid="{0A09008C-95FE-412E-845C-548D4F4DAACB}"/>
    <cellStyle name="Note 2 2 3 2 2 3" xfId="3894" xr:uid="{6E989C67-185C-4D4D-A817-51B2AF06275E}"/>
    <cellStyle name="Note 2 2 3 2 2_data" xfId="5192" xr:uid="{C9DEE666-CA92-4DF5-85EF-CD32643A7678}"/>
    <cellStyle name="Note 2 2 3 2 3" xfId="1986" xr:uid="{B70FAB67-8A28-4A97-B9EE-7FF5F1EDAD19}"/>
    <cellStyle name="Note 2 2 3 2 3 2" xfId="4994" xr:uid="{89FDD3E7-99A5-4807-848E-2AA7FC3EC1F7}"/>
    <cellStyle name="Note 2 2 3 2 4" xfId="3893" xr:uid="{B8A5E318-87EB-4941-8D62-0E28A739A9C7}"/>
    <cellStyle name="Note 2 2 3 2_data" xfId="5193" xr:uid="{C08FB6BC-1193-43A1-831D-1BEA0F79B062}"/>
    <cellStyle name="Note 2 2 3 3" xfId="1987" xr:uid="{B552CFA6-43F3-44DA-86B4-0BD9F53306A3}"/>
    <cellStyle name="Note 2 2 3 3 2" xfId="1988" xr:uid="{962B84C8-E5B3-4EF5-BED0-91F683EAE2CE}"/>
    <cellStyle name="Note 2 2 3 3 2 2" xfId="4996" xr:uid="{F43F5082-DD1B-4D93-93EF-DDD909A99130}"/>
    <cellStyle name="Note 2 2 3 3 3" xfId="3895" xr:uid="{438FF80C-9C91-41B6-B394-5B81E3044202}"/>
    <cellStyle name="Note 2 2 3 3_data" xfId="6368" xr:uid="{05D93982-8B90-4B8E-806D-F75267829DD8}"/>
    <cellStyle name="Note 2 2 3 4" xfId="1989" xr:uid="{F3C6D3B0-9BEA-420F-8761-33A57608CFEB}"/>
    <cellStyle name="Note 2 2 3 4 2" xfId="4993" xr:uid="{B0EB0FA2-A90E-4DB6-A7E0-1F699A983E0F}"/>
    <cellStyle name="Note 2 2 3 5" xfId="3892" xr:uid="{135ECF35-C76B-4EDC-926E-624D2BB39188}"/>
    <cellStyle name="Note 2 2 3_data" xfId="5195" xr:uid="{151A1A6B-05AA-498D-8227-D4F2F275551C}"/>
    <cellStyle name="Note 2 2 4" xfId="1990" xr:uid="{3ED3B7E1-DF23-4BEA-A74B-9A1D063FD021}"/>
    <cellStyle name="Note 2 2 4 2" xfId="1991" xr:uid="{AEB66085-027C-4A43-BF25-F36D775492F6}"/>
    <cellStyle name="Note 2 2 4 2 2" xfId="1992" xr:uid="{112D6D2B-8AC2-41C7-A663-909A50E8D93C}"/>
    <cellStyle name="Note 2 2 4 2 2 2" xfId="1993" xr:uid="{926536BA-2B8B-4E1F-9DE1-2EB8483B5377}"/>
    <cellStyle name="Note 2 2 4 2 2 2 2" xfId="4999" xr:uid="{3440D0A7-A3A7-4742-93AB-909C8C0A80AA}"/>
    <cellStyle name="Note 2 2 4 2 2 3" xfId="3898" xr:uid="{F6C7952E-D98A-49E5-8D78-6BFE50D4BF88}"/>
    <cellStyle name="Note 2 2 4 2 2_data" xfId="5189" xr:uid="{3728A731-B406-43A3-B669-26523BAB9ACD}"/>
    <cellStyle name="Note 2 2 4 2 3" xfId="1994" xr:uid="{E1173AEC-219A-47CB-832B-FAED1FE2B5C3}"/>
    <cellStyle name="Note 2 2 4 2 3 2" xfId="4998" xr:uid="{41C06CBA-B207-4747-9347-8E31F9997E6F}"/>
    <cellStyle name="Note 2 2 4 2 4" xfId="3897" xr:uid="{2D67CB4F-A6D6-4289-9927-73B740FEF0A4}"/>
    <cellStyle name="Note 2 2 4 2_data" xfId="5190" xr:uid="{462F742B-A9B5-498D-A72D-3A9C12EA16A3}"/>
    <cellStyle name="Note 2 2 4 3" xfId="1995" xr:uid="{4DCB835E-A155-47CE-AD77-1C9D9BF44A68}"/>
    <cellStyle name="Note 2 2 4 3 2" xfId="1996" xr:uid="{DC121459-039D-498C-AD22-6FB0DBE0BE02}"/>
    <cellStyle name="Note 2 2 4 3 2 2" xfId="5000" xr:uid="{1DDEDAF3-7524-4653-9735-BFFF0EA82B64}"/>
    <cellStyle name="Note 2 2 4 3 3" xfId="3899" xr:uid="{822A0704-B7BE-4F99-B6FA-0FCB06D5997F}"/>
    <cellStyle name="Note 2 2 4 3_data" xfId="6316" xr:uid="{31927774-A2BE-4EDF-92DB-15959BCE6A1C}"/>
    <cellStyle name="Note 2 2 4 4" xfId="1997" xr:uid="{E1A57014-AACC-4F60-BF1E-8468D808ABD5}"/>
    <cellStyle name="Note 2 2 4 4 2" xfId="4997" xr:uid="{1F76FD3F-FC63-4F71-821F-E56F01E6623A}"/>
    <cellStyle name="Note 2 2 4 5" xfId="3896" xr:uid="{7A587B7C-3246-4C4D-9EB2-259FCC8B76D9}"/>
    <cellStyle name="Note 2 2 4_data" xfId="5191" xr:uid="{B6315917-EC15-4602-912D-D9D947AD95A2}"/>
    <cellStyle name="Note 2 2 5" xfId="1998" xr:uid="{3708209A-2C91-40B8-BEF7-D8FAB94AA906}"/>
    <cellStyle name="Note 2 2 5 2" xfId="1999" xr:uid="{BE922DC7-077D-442A-8E83-9CA24250DFC4}"/>
    <cellStyle name="Note 2 2 5 2 2" xfId="2000" xr:uid="{6E131DC2-2494-4D65-935B-FEF036ABEDD0}"/>
    <cellStyle name="Note 2 2 5 2 2 2" xfId="5002" xr:uid="{C655FBA0-AB33-4D5A-9290-967014008201}"/>
    <cellStyle name="Note 2 2 5 2 3" xfId="3901" xr:uid="{61044509-212C-4FED-A949-653CC89D31E4}"/>
    <cellStyle name="Note 2 2 5 2_data" xfId="6318" xr:uid="{02093864-87A6-4807-AAB3-699783FC6721}"/>
    <cellStyle name="Note 2 2 5 3" xfId="2001" xr:uid="{F509695A-583B-4398-8CE1-261F5DF2941E}"/>
    <cellStyle name="Note 2 2 5 3 2" xfId="5001" xr:uid="{83DB057E-3484-4856-A78F-8E6E939D4D0F}"/>
    <cellStyle name="Note 2 2 5 4" xfId="3900" xr:uid="{35F4AD26-DF3F-4C1D-955B-B37F35D61896}"/>
    <cellStyle name="Note 2 2 5_data" xfId="6317" xr:uid="{B8C3AD24-3D73-4D87-86DD-EDD8B3E40AAF}"/>
    <cellStyle name="Note 2 2 6" xfId="2002" xr:uid="{5E9D2568-DC36-429A-93F2-71B84003C54E}"/>
    <cellStyle name="Note 2 2 6 2" xfId="2003" xr:uid="{305DF5FC-0B88-43C9-8F62-2754CEA82D08}"/>
    <cellStyle name="Note 2 2 6 2 2" xfId="5003" xr:uid="{13EB98DE-BB21-4E04-B0F5-3E0AC4078FD3}"/>
    <cellStyle name="Note 2 2 6 3" xfId="3902" xr:uid="{9A833721-09F9-48CF-8D71-BDB9B29463D8}"/>
    <cellStyle name="Note 2 2 6_data" xfId="6319" xr:uid="{2B575229-2537-4329-B627-24D5CF88BB15}"/>
    <cellStyle name="Note 2 2 7" xfId="2004" xr:uid="{595F76C4-83E8-4434-A47E-3BE7F15F5695}"/>
    <cellStyle name="Note 2 2 7 2" xfId="3883" xr:uid="{C4ADD62B-2DC5-4A59-B45C-394D6926F038}"/>
    <cellStyle name="Note 2 2 8" xfId="4287" xr:uid="{8E81456C-EE19-4C5D-97EE-C3F97914F111}"/>
    <cellStyle name="Note 2 2 9" xfId="2974" xr:uid="{6EB68A54-69EE-4542-BA8A-F8E9076EE214}"/>
    <cellStyle name="Note 2 2_data" xfId="6012" xr:uid="{6365A929-FE47-4ADA-8428-0B061F9CA3AB}"/>
    <cellStyle name="Note 2 3" xfId="2005" xr:uid="{EFC07ED8-2F38-4B7B-80BB-BA75BDFF1787}"/>
    <cellStyle name="Note 2 3 2" xfId="2006" xr:uid="{2BFA96E4-182F-4A47-A08E-31F31F52352B}"/>
    <cellStyle name="Note 2 3 2 2" xfId="2007" xr:uid="{D733D11B-DD59-4D67-80BE-012EB5173778}"/>
    <cellStyle name="Note 2 3 2 2 2" xfId="2008" xr:uid="{64FC8082-8061-405A-859B-53152F3B6C8B}"/>
    <cellStyle name="Note 2 3 2 2 2 2" xfId="2009" xr:uid="{D95B778C-5B0B-4240-948B-DB1517B902EB}"/>
    <cellStyle name="Note 2 3 2 2 2 2 2" xfId="5006" xr:uid="{360243EB-AC52-4D18-A5C6-8DF60335E8FA}"/>
    <cellStyle name="Note 2 3 2 2 2 3" xfId="3906" xr:uid="{1130F5DF-DC0E-484D-AE61-4F746E1AF578}"/>
    <cellStyle name="Note 2 3 2 2 2_data" xfId="6322" xr:uid="{D627C086-1A7C-4EDF-857B-A0685FC03C3F}"/>
    <cellStyle name="Note 2 3 2 2 3" xfId="2010" xr:uid="{D797BF77-0C7B-4F29-A674-7986C6153343}"/>
    <cellStyle name="Note 2 3 2 2 3 2" xfId="5005" xr:uid="{10B81A88-336D-4B21-8241-C3C3CC5662EF}"/>
    <cellStyle name="Note 2 3 2 2 4" xfId="3905" xr:uid="{D149E134-F1F7-4D0B-8A40-585EE658706F}"/>
    <cellStyle name="Note 2 3 2 2_data" xfId="6321" xr:uid="{18EE0CF3-8440-483F-AAFC-D27C349B7B83}"/>
    <cellStyle name="Note 2 3 2 3" xfId="2011" xr:uid="{3E7858AB-28D9-4710-88BA-4C156D02BE2F}"/>
    <cellStyle name="Note 2 3 2 3 2" xfId="2012" xr:uid="{B7D677C0-969D-42E8-B8F1-6BE9D79F72E7}"/>
    <cellStyle name="Note 2 3 2 3 2 2" xfId="5007" xr:uid="{EA721429-7248-4305-B332-BB9DF3689CFC}"/>
    <cellStyle name="Note 2 3 2 3 3" xfId="3907" xr:uid="{1415B93C-F469-4604-89F8-C2427724B910}"/>
    <cellStyle name="Note 2 3 2 3_data" xfId="6323" xr:uid="{43A6023F-8FBF-48B7-9B72-7285C9B8EF07}"/>
    <cellStyle name="Note 2 3 2 4" xfId="2013" xr:uid="{7842AB49-BE63-48EC-939A-41139179B1AE}"/>
    <cellStyle name="Note 2 3 2 4 2" xfId="5004" xr:uid="{15C93043-314F-4AA8-9F61-3F87DCD34F5E}"/>
    <cellStyle name="Note 2 3 2 5" xfId="3904" xr:uid="{B9DD6ED3-8D34-4169-9A62-3187F3FF4A7B}"/>
    <cellStyle name="Note 2 3 2_data" xfId="6320" xr:uid="{98D951D8-609F-4C86-8AA7-681A0002E212}"/>
    <cellStyle name="Note 2 3 3" xfId="2014" xr:uid="{188DA8C6-DBB0-4018-B75F-4C22147059C0}"/>
    <cellStyle name="Note 2 3 3 2" xfId="2015" xr:uid="{406BFC7B-2613-4A64-BBCA-1D487811A6BB}"/>
    <cellStyle name="Note 2 3 3 2 2" xfId="2016" xr:uid="{50B28F60-2487-4D1C-9A2D-3D2770053069}"/>
    <cellStyle name="Note 2 3 3 2 2 2" xfId="5009" xr:uid="{07A6A342-D538-45C2-BC5B-0AAFA527BA20}"/>
    <cellStyle name="Note 2 3 3 2 3" xfId="3909" xr:uid="{01CE2F50-EA8E-4493-8F38-8CBC3B6AC512}"/>
    <cellStyle name="Note 2 3 3 2_data" xfId="6325" xr:uid="{DBB45EE7-6E94-4DD1-ADFD-553225047957}"/>
    <cellStyle name="Note 2 3 3 3" xfId="2017" xr:uid="{1CF2EB2D-C805-47FF-87B7-2E8B1933DAA8}"/>
    <cellStyle name="Note 2 3 3 3 2" xfId="5008" xr:uid="{AD00F9F0-552F-46EE-9736-5DEDC9300C22}"/>
    <cellStyle name="Note 2 3 3 4" xfId="3908" xr:uid="{076E3815-00B0-414C-AB83-B749E2866229}"/>
    <cellStyle name="Note 2 3 3_data" xfId="6324" xr:uid="{8CCD8D5A-025D-42A2-AEF1-787CE9D879D4}"/>
    <cellStyle name="Note 2 3 4" xfId="2018" xr:uid="{D8CFF3EF-3599-4591-8F44-00709719D6C0}"/>
    <cellStyle name="Note 2 3 4 2" xfId="2019" xr:uid="{9631979F-C40D-4ABB-8F3B-E564F407DFAF}"/>
    <cellStyle name="Note 2 3 4 2 2" xfId="5010" xr:uid="{8FFD59FD-6A15-4543-84F3-879601A6C434}"/>
    <cellStyle name="Note 2 3 4 3" xfId="3910" xr:uid="{E0314A3F-F02B-4B8D-8880-C8B0C9BBF1DB}"/>
    <cellStyle name="Note 2 3 4_data" xfId="6326" xr:uid="{61A12904-4395-4984-A6C9-96FB6AD5D315}"/>
    <cellStyle name="Note 2 3 5" xfId="2020" xr:uid="{CFD2EE12-63A8-4968-8F16-F01BB5E40E53}"/>
    <cellStyle name="Note 2 3 5 2" xfId="3903" xr:uid="{C3E9FA15-31EA-47E2-AB08-B8DA85EEF27F}"/>
    <cellStyle name="Note 2 3 6" xfId="4237" xr:uid="{8314CB07-A297-4A2B-BE5B-F8A53E83A336}"/>
    <cellStyle name="Note 2 3 7" xfId="2717" xr:uid="{5DD49660-2706-425B-A20D-77844AD5EC80}"/>
    <cellStyle name="Note 2 3_data" xfId="6011" xr:uid="{8EA9A675-E027-4BF9-9030-6BCA411A5796}"/>
    <cellStyle name="Note 2 4" xfId="2021" xr:uid="{9582FE6D-9059-4F93-8BDB-49434EC7DE05}"/>
    <cellStyle name="Note 2 4 2" xfId="2022" xr:uid="{A48E5426-2CF2-4E09-AEDB-0A881E31D535}"/>
    <cellStyle name="Note 2 4 2 2" xfId="2023" xr:uid="{7792469A-5D70-4C06-AD69-9EE67643D6D2}"/>
    <cellStyle name="Note 2 4 2 2 2" xfId="2024" xr:uid="{9DFAF50E-8AD9-449E-A359-10A6184525B0}"/>
    <cellStyle name="Note 2 4 2 2 2 2" xfId="5013" xr:uid="{47F6D1E7-8E14-4025-8E9D-DE882860EA4F}"/>
    <cellStyle name="Note 2 4 2 2 3" xfId="3913" xr:uid="{9C5BEFCF-AE3B-4F36-97DF-560E39BB92BA}"/>
    <cellStyle name="Note 2 4 2 2_data" xfId="6329" xr:uid="{4CA1625E-D4BC-4620-B640-DC0D86B77514}"/>
    <cellStyle name="Note 2 4 2 3" xfId="2025" xr:uid="{30F7BBBA-B746-4B2D-8278-D984B273E82D}"/>
    <cellStyle name="Note 2 4 2 3 2" xfId="5012" xr:uid="{8A22ABC0-B96B-472F-9445-AD30D9A2DB70}"/>
    <cellStyle name="Note 2 4 2 4" xfId="3912" xr:uid="{9B103336-8386-4E13-B48D-BD080EED245F}"/>
    <cellStyle name="Note 2 4 2_data" xfId="6328" xr:uid="{B3DC9D4C-1496-498D-BF1E-C1B303535D42}"/>
    <cellStyle name="Note 2 4 3" xfId="2026" xr:uid="{BC663BF7-10D9-41A7-9F59-6332BB223500}"/>
    <cellStyle name="Note 2 4 3 2" xfId="2027" xr:uid="{F3ABE7BD-369A-4928-A9B5-C4F679519F67}"/>
    <cellStyle name="Note 2 4 3 2 2" xfId="5014" xr:uid="{EE50C7E8-E5F6-4668-AFE2-8866B4AE0F52}"/>
    <cellStyle name="Note 2 4 3 3" xfId="3914" xr:uid="{E4AB9B13-4547-4E70-A23C-F5814532B542}"/>
    <cellStyle name="Note 2 4 3_data" xfId="6330" xr:uid="{A73CEEB1-B67E-4C6D-8D0A-FCD66E89223B}"/>
    <cellStyle name="Note 2 4 4" xfId="2028" xr:uid="{FB47F818-5BD9-464F-A540-2E507C06522D}"/>
    <cellStyle name="Note 2 4 4 2" xfId="5011" xr:uid="{A91955C7-F0D9-44DE-9B1B-17BB0C42BA8E}"/>
    <cellStyle name="Note 2 4 5" xfId="3911" xr:uid="{D828B34C-5AAD-45F6-8ABF-B2E3F6896909}"/>
    <cellStyle name="Note 2 4_data" xfId="6327" xr:uid="{735AC353-D544-4A65-9EC4-3BB24CC01C1A}"/>
    <cellStyle name="Note 2 5" xfId="2029" xr:uid="{B61AA4F5-83B7-46E7-936C-22F6B235362D}"/>
    <cellStyle name="Note 2 5 2" xfId="2030" xr:uid="{AA65F5FD-8E05-411C-AF58-FFFA73FDE327}"/>
    <cellStyle name="Note 2 5 2 2" xfId="2031" xr:uid="{01B63264-A0A6-4C20-82B2-90E9C4B686BA}"/>
    <cellStyle name="Note 2 5 2 2 2" xfId="2032" xr:uid="{61B5539A-5A4B-4BF1-8673-3700F4277E3E}"/>
    <cellStyle name="Note 2 5 2 2 2 2" xfId="5017" xr:uid="{6B4CAC9F-09DD-449B-B47A-D4758A71F8D3}"/>
    <cellStyle name="Note 2 5 2 2 3" xfId="3917" xr:uid="{A12E32AE-D015-465D-B8AE-3371D9546A03}"/>
    <cellStyle name="Note 2 5 2 2_data" xfId="6333" xr:uid="{8D2AF80B-68BA-4A2B-862B-51EFE1A7925A}"/>
    <cellStyle name="Note 2 5 2 3" xfId="2033" xr:uid="{B5C4F76E-96CB-4142-83ED-4FB6D0E45FBF}"/>
    <cellStyle name="Note 2 5 2 3 2" xfId="5016" xr:uid="{1A92FDE3-F3A0-4D8D-8A66-384EAB430148}"/>
    <cellStyle name="Note 2 5 2 4" xfId="3916" xr:uid="{4AE4960B-B74A-4AC3-B2B8-BDA733A78068}"/>
    <cellStyle name="Note 2 5 2_data" xfId="6332" xr:uid="{74F46CFD-CC68-42C4-90EC-CEC1DCD2AE04}"/>
    <cellStyle name="Note 2 5 3" xfId="2034" xr:uid="{BAF45EBD-260E-4109-9353-BDEA482974D9}"/>
    <cellStyle name="Note 2 5 3 2" xfId="2035" xr:uid="{26ABFDA2-260C-4D58-8EB7-536DEC36210B}"/>
    <cellStyle name="Note 2 5 3 2 2" xfId="5018" xr:uid="{3FCCC932-06F2-4BB6-8B81-E009EBF62108}"/>
    <cellStyle name="Note 2 5 3 3" xfId="3918" xr:uid="{317BD917-19C2-4670-A5D4-EF88562F8929}"/>
    <cellStyle name="Note 2 5 3_data" xfId="6334" xr:uid="{61E84362-BF95-44A1-8847-8808607C4B33}"/>
    <cellStyle name="Note 2 5 4" xfId="2036" xr:uid="{8C6A1D7D-1723-44BC-864F-EDAC5E073346}"/>
    <cellStyle name="Note 2 5 4 2" xfId="5015" xr:uid="{FF254BF8-D7A4-4D1C-B6D6-BF1D88543F58}"/>
    <cellStyle name="Note 2 5 5" xfId="3915" xr:uid="{0286DE2F-E7FC-42CB-A206-21F7C33D0CD3}"/>
    <cellStyle name="Note 2 5_data" xfId="6331" xr:uid="{C0F9FB16-2064-4BBB-A4C0-8DB2529706ED}"/>
    <cellStyle name="Note 2 6" xfId="2037" xr:uid="{5A3BCC3D-4628-4013-84F0-74EAC1C9A5EE}"/>
    <cellStyle name="Note 2 6 2" xfId="2038" xr:uid="{840BA6C1-C1DC-4A40-9BA9-05E3EAAFEAA6}"/>
    <cellStyle name="Note 2 6 2 2" xfId="2039" xr:uid="{93C512D0-8100-4929-8758-25DC61014973}"/>
    <cellStyle name="Note 2 6 2 2 2" xfId="5020" xr:uid="{64E8D557-58BF-4130-9151-DB89BAE9B161}"/>
    <cellStyle name="Note 2 6 2 3" xfId="3920" xr:uid="{9F53838E-21C7-4D2E-A232-8EA3B0E6055B}"/>
    <cellStyle name="Note 2 6 2_data" xfId="6336" xr:uid="{02ADF9DB-5154-42A8-9378-8F6629CA9DDA}"/>
    <cellStyle name="Note 2 6 3" xfId="2040" xr:uid="{15E0F640-0196-4174-8939-93C2F6BCA8C0}"/>
    <cellStyle name="Note 2 6 3 2" xfId="5019" xr:uid="{027C4B1D-34CA-46E0-BD71-37E919EBFE16}"/>
    <cellStyle name="Note 2 6 4" xfId="3919" xr:uid="{36E6F0E9-E971-44C0-81EB-782248163476}"/>
    <cellStyle name="Note 2 6_data" xfId="6335" xr:uid="{1AC02C74-046F-43B4-ACEF-9FF0D8BF39BD}"/>
    <cellStyle name="Note 2 7" xfId="2041" xr:uid="{5AAFD2B6-AFCB-4802-A166-59449A6AD2B2}"/>
    <cellStyle name="Note 2 7 2" xfId="2042" xr:uid="{A22397D3-C0D9-4B81-9AFA-4C6F0CCD4096}"/>
    <cellStyle name="Note 2 7 2 2" xfId="2043" xr:uid="{53A26C94-01CA-4A69-B829-7E54FD85DBA8}"/>
    <cellStyle name="Note 2 7 2 2 2" xfId="5022" xr:uid="{E3863349-AA79-4969-8C5A-413E80F417C4}"/>
    <cellStyle name="Note 2 7 2 3" xfId="3922" xr:uid="{8E9D66EC-073C-4FFB-A4C0-380433FDF7F6}"/>
    <cellStyle name="Note 2 7 2_data" xfId="6338" xr:uid="{0E9E5C0A-813E-4F9B-B370-A1B3869D5F01}"/>
    <cellStyle name="Note 2 7 3" xfId="2044" xr:uid="{402347B3-0A35-4DFD-9F6D-806971C02E50}"/>
    <cellStyle name="Note 2 7 3 2" xfId="5021" xr:uid="{D22460BE-ACF4-4477-9143-5FEF310B1E4D}"/>
    <cellStyle name="Note 2 7 4" xfId="3921" xr:uid="{711EE7B7-EEAC-4EBA-A59F-5C124084CF3D}"/>
    <cellStyle name="Note 2 7_data" xfId="6337" xr:uid="{1A3BF2DF-073F-4A75-9B82-02F2262DDB40}"/>
    <cellStyle name="Note 2 8" xfId="2045" xr:uid="{C8CC048F-1638-4F30-81E9-7E910AFD9519}"/>
    <cellStyle name="Note 2 8 2" xfId="2046" xr:uid="{0B6F8D82-CC4B-41BB-B7C2-71CB409CA103}"/>
    <cellStyle name="Note 2 8 2 2" xfId="5023" xr:uid="{43A446B1-6550-47B3-BF97-0E0563EE0ED5}"/>
    <cellStyle name="Note 2 8 3" xfId="3923" xr:uid="{982FAE83-341B-48B5-A20E-43529AE7676D}"/>
    <cellStyle name="Note 2 8_data" xfId="6339" xr:uid="{885A5D22-89EB-43A1-8B85-7C4B3E7B445E}"/>
    <cellStyle name="Note 2 9" xfId="2047" xr:uid="{70E08B01-CE15-4458-9F23-A49CECBA004C}"/>
    <cellStyle name="Note 2 9 2" xfId="3882" xr:uid="{77CA28F5-12AC-43C9-9D8C-033EABFD8E3E}"/>
    <cellStyle name="Note 2_data" xfId="3028" xr:uid="{45BC1747-58AA-4852-BAD4-0347CF68DC1E}"/>
    <cellStyle name="Note 3" xfId="2048" xr:uid="{75661B9E-CA2A-45C1-95B0-7C8049037CB8}"/>
    <cellStyle name="Note 3 10" xfId="2611" xr:uid="{CACB9297-0918-49F2-9442-25C7483B2D3D}"/>
    <cellStyle name="Note 3 2" xfId="2049" xr:uid="{DDD955B1-2F85-43B6-B90C-A3BCBF883595}"/>
    <cellStyle name="Note 3 2 2" xfId="2050" xr:uid="{A3C99B53-C9C4-4915-8E66-A93B7EB42F19}"/>
    <cellStyle name="Note 3 2 2 2" xfId="2051" xr:uid="{10BDB4F2-C426-4F4A-BA3E-029752427906}"/>
    <cellStyle name="Note 3 2 2 2 2" xfId="2052" xr:uid="{6D15C7AF-D910-4617-9380-2033195E178B}"/>
    <cellStyle name="Note 3 2 2 2 2 2" xfId="2053" xr:uid="{AB2FD21E-5CE7-473B-BA2B-1F458B53DB66}"/>
    <cellStyle name="Note 3 2 2 2 2 2 2" xfId="5026" xr:uid="{31EE4FE1-30DA-448A-926B-2005DBC0FDE5}"/>
    <cellStyle name="Note 3 2 2 2 2 3" xfId="3928" xr:uid="{DA9F439D-C43B-476C-8A8B-8EDAEA6E8411}"/>
    <cellStyle name="Note 3 2 2 2 2_data" xfId="6342" xr:uid="{F7F62335-5DC5-4F36-B3CC-6C8C3809E739}"/>
    <cellStyle name="Note 3 2 2 2 3" xfId="2054" xr:uid="{1D3B52F4-818D-4C6A-87CC-A633193F3D43}"/>
    <cellStyle name="Note 3 2 2 2 3 2" xfId="5025" xr:uid="{8D1543C2-8461-42BA-941D-323AD964BE6F}"/>
    <cellStyle name="Note 3 2 2 2 4" xfId="3927" xr:uid="{97081803-914B-4416-BB83-381FAAEB3DE0}"/>
    <cellStyle name="Note 3 2 2 2_data" xfId="6341" xr:uid="{4B7EBB90-7B15-43BF-AAFE-0BCFE9E9D642}"/>
    <cellStyle name="Note 3 2 2 3" xfId="2055" xr:uid="{657EB32C-E21A-46E3-8589-D878828E318A}"/>
    <cellStyle name="Note 3 2 2 3 2" xfId="2056" xr:uid="{C32DF196-CFF9-41EE-8014-3B9966BC82C8}"/>
    <cellStyle name="Note 3 2 2 3 2 2" xfId="5027" xr:uid="{F92B3F2D-AB3D-47A4-ADF1-AD00EA7097C1}"/>
    <cellStyle name="Note 3 2 2 3 3" xfId="3929" xr:uid="{1B704B23-383D-463E-8DCA-2C0884E80E87}"/>
    <cellStyle name="Note 3 2 2 3_data" xfId="6343" xr:uid="{E3ADC65C-95FA-4CD7-9796-D4FF0520A1E9}"/>
    <cellStyle name="Note 3 2 2 4" xfId="2057" xr:uid="{5CC46349-6835-408D-BDCC-ACC7B1DEE0F4}"/>
    <cellStyle name="Note 3 2 2 4 2" xfId="5024" xr:uid="{B00492CC-A49A-48EF-8CA0-FCC6E51163A5}"/>
    <cellStyle name="Note 3 2 2 5" xfId="3926" xr:uid="{F16642AD-A8ED-4171-A724-3F7314089224}"/>
    <cellStyle name="Note 3 2 2_data" xfId="6340" xr:uid="{386B3C7A-EFFD-47E2-A670-21308C3DA043}"/>
    <cellStyle name="Note 3 2 3" xfId="2058" xr:uid="{F5F9F53B-886E-42C1-A22B-900828C07451}"/>
    <cellStyle name="Note 3 2 3 2" xfId="2059" xr:uid="{F3891725-F931-4269-B8E5-F7C457DFAE8B}"/>
    <cellStyle name="Note 3 2 3 2 2" xfId="2060" xr:uid="{94B076AE-0362-4760-86BE-18A920F7ECD4}"/>
    <cellStyle name="Note 3 2 3 2 2 2" xfId="5029" xr:uid="{83CD872E-01AA-4ADC-8B60-8CC3F47F30FB}"/>
    <cellStyle name="Note 3 2 3 2 3" xfId="3931" xr:uid="{0DF9CAC2-6FB4-4D73-8240-38B4E371CD2B}"/>
    <cellStyle name="Note 3 2 3 2_data" xfId="6345" xr:uid="{7F538D45-7250-42D9-A70A-5863B5BD075C}"/>
    <cellStyle name="Note 3 2 3 3" xfId="2061" xr:uid="{6ADE91C5-56F2-41E8-B85F-6E1EA303C199}"/>
    <cellStyle name="Note 3 2 3 3 2" xfId="5028" xr:uid="{3F8669CB-45A0-469C-AAD8-1329D0939FBF}"/>
    <cellStyle name="Note 3 2 3 4" xfId="3930" xr:uid="{9ED94A70-D764-4E51-A62B-0D60462D4511}"/>
    <cellStyle name="Note 3 2 3_data" xfId="6344" xr:uid="{25D7FCCE-A6F7-4272-BB21-FAFD78657186}"/>
    <cellStyle name="Note 3 2 4" xfId="2062" xr:uid="{0B705015-8B28-4020-A771-98DDBFBB7424}"/>
    <cellStyle name="Note 3 2 4 2" xfId="2063" xr:uid="{F3777477-CBE9-4385-B86A-F4660311DFA4}"/>
    <cellStyle name="Note 3 2 4 2 2" xfId="5030" xr:uid="{18B7B1CD-B767-4E9D-93F3-25F79E138F5A}"/>
    <cellStyle name="Note 3 2 4 3" xfId="3932" xr:uid="{FB99B38F-67D1-45E1-9361-F95B1FFA45EA}"/>
    <cellStyle name="Note 3 2 4_data" xfId="6346" xr:uid="{2AADB92F-DC58-4B7E-9A76-FC8871426938}"/>
    <cellStyle name="Note 3 2 5" xfId="2064" xr:uid="{AFC08646-9B2E-42C6-907D-B1185053708D}"/>
    <cellStyle name="Note 3 2 5 2" xfId="3925" xr:uid="{43869B19-5623-41F3-A9E8-389247A61816}"/>
    <cellStyle name="Note 3 2 6" xfId="4288" xr:uid="{7A25BD24-4E2D-4517-AEDE-0F666886BC20}"/>
    <cellStyle name="Note 3 2 7" xfId="2975" xr:uid="{F320925C-7CBB-47D7-9652-CFD0FF6666E6}"/>
    <cellStyle name="Note 3 2_data" xfId="6010" xr:uid="{E00FD9C3-AFCC-4D87-B552-09E840EE046B}"/>
    <cellStyle name="Note 3 3" xfId="2065" xr:uid="{CCB85436-A664-41D6-A7C6-66B313889DF8}"/>
    <cellStyle name="Note 3 3 2" xfId="2066" xr:uid="{E427651A-85BD-4E09-976F-8A4B8BCC8E89}"/>
    <cellStyle name="Note 3 3 2 2" xfId="2067" xr:uid="{6CD0BDB6-7241-494F-8084-8B423B952616}"/>
    <cellStyle name="Note 3 3 2 2 2" xfId="2068" xr:uid="{E4FF9DE6-C221-4C0F-9540-590165AEA88B}"/>
    <cellStyle name="Note 3 3 2 2 2 2" xfId="5033" xr:uid="{3A2405C8-A26A-4CA0-B4AE-6802A704F94A}"/>
    <cellStyle name="Note 3 3 2 2 3" xfId="3935" xr:uid="{BC83AFE1-F48D-4D86-A51E-A150C5F8ABE9}"/>
    <cellStyle name="Note 3 3 2 2_data" xfId="6375" xr:uid="{EC6D397F-DCF7-454E-8FFB-D330B5348DAD}"/>
    <cellStyle name="Note 3 3 2 3" xfId="2069" xr:uid="{9F623BBC-D340-4AD6-8E56-991B5A84A86D}"/>
    <cellStyle name="Note 3 3 2 3 2" xfId="5032" xr:uid="{5B05152F-E62A-44B6-964B-D2BE611EA19A}"/>
    <cellStyle name="Note 3 3 2 4" xfId="3934" xr:uid="{B017FC52-76F5-4FB0-A649-0E40E40B221A}"/>
    <cellStyle name="Note 3 3 2_data" xfId="6348" xr:uid="{6C15A6EE-4D18-42F7-8130-CFAEACC27A90}"/>
    <cellStyle name="Note 3 3 3" xfId="2070" xr:uid="{20953DB4-CDD7-4676-9543-A59631EC331F}"/>
    <cellStyle name="Note 3 3 3 2" xfId="2071" xr:uid="{509A21FD-4955-47E5-BB16-93A314B999DF}"/>
    <cellStyle name="Note 3 3 3 2 2" xfId="5034" xr:uid="{9037398A-2B23-4DEF-B7C5-463D181EB83F}"/>
    <cellStyle name="Note 3 3 3 3" xfId="3936" xr:uid="{DB237E3C-0B3F-4244-85CD-AFDF5F2CE78A}"/>
    <cellStyle name="Note 3 3 3_data" xfId="6376" xr:uid="{94D55416-789B-4047-BD5C-1A223AAC235C}"/>
    <cellStyle name="Note 3 3 4" xfId="2072" xr:uid="{5AC19025-C6E9-47B2-AC06-7B79D4CD39E3}"/>
    <cellStyle name="Note 3 3 4 2" xfId="5031" xr:uid="{5D9F6B09-5A92-4CA9-95DF-A44D76892B74}"/>
    <cellStyle name="Note 3 3 5" xfId="3933" xr:uid="{4DDF70F7-2B3C-4692-BE2E-8DC8CC28539C}"/>
    <cellStyle name="Note 3 3_data" xfId="6347" xr:uid="{C1D1242A-60F6-4EBE-BE19-7DCBB7142BD7}"/>
    <cellStyle name="Note 3 4" xfId="2073" xr:uid="{23BA437C-0A0D-47D2-9120-B47FC39874D7}"/>
    <cellStyle name="Note 3 4 2" xfId="2074" xr:uid="{9F2D303C-1D01-4B1E-9B2D-56CD0E4C30C5}"/>
    <cellStyle name="Note 3 4 2 2" xfId="2075" xr:uid="{3695314C-D58F-41CA-BF47-45EDD76DD880}"/>
    <cellStyle name="Note 3 4 2 2 2" xfId="2076" xr:uid="{268EF4C1-A3CF-4658-B536-77B0DA4B6823}"/>
    <cellStyle name="Note 3 4 2 2 2 2" xfId="5037" xr:uid="{78306156-1108-4922-885E-B25B9EFC8135}"/>
    <cellStyle name="Note 3 4 2 2 3" xfId="3939" xr:uid="{A70C6723-8E32-4EBE-AC89-A0EB23834924}"/>
    <cellStyle name="Note 3 4 2 2_data" xfId="6379" xr:uid="{18FACD94-4FBB-444D-AD14-98E913AC8EE1}"/>
    <cellStyle name="Note 3 4 2 3" xfId="2077" xr:uid="{6447D70F-D24F-4E61-AC13-26FE6D8839CC}"/>
    <cellStyle name="Note 3 4 2 3 2" xfId="5036" xr:uid="{CC24C988-1792-43CF-99C8-6E17C0AC1893}"/>
    <cellStyle name="Note 3 4 2 4" xfId="3938" xr:uid="{3B49A22A-698F-4683-B60D-952ED8750412}"/>
    <cellStyle name="Note 3 4 2_data" xfId="6378" xr:uid="{4E6654A5-1B95-470D-9894-CC1AE5372F82}"/>
    <cellStyle name="Note 3 4 3" xfId="2078" xr:uid="{7F5DA593-287C-4F6B-9F14-7C5780EEBB4B}"/>
    <cellStyle name="Note 3 4 3 2" xfId="2079" xr:uid="{294DD6EC-58C3-45D7-BE21-5A5EF0372EC5}"/>
    <cellStyle name="Note 3 4 3 2 2" xfId="5038" xr:uid="{0EE7E9FF-1DA9-43BE-ADCF-D589C86F1FA0}"/>
    <cellStyle name="Note 3 4 3 3" xfId="3940" xr:uid="{9FE62D67-9700-4CFB-8E83-87C539F5856D}"/>
    <cellStyle name="Note 3 4 3_data" xfId="6380" xr:uid="{CB6E144F-88B2-4FE7-B6A5-AA63EC35B7B3}"/>
    <cellStyle name="Note 3 4 4" xfId="2080" xr:uid="{A004C2FB-38C9-42EE-B7ED-74578463B617}"/>
    <cellStyle name="Note 3 4 4 2" xfId="5035" xr:uid="{05A77E97-F068-4ABF-9E99-8DF251B56E5C}"/>
    <cellStyle name="Note 3 4 5" xfId="3937" xr:uid="{A7DBB00D-5916-461F-B287-779E74FCA968}"/>
    <cellStyle name="Note 3 4_data" xfId="6377" xr:uid="{7A686929-DB74-473A-B8F6-215FC4DBA94B}"/>
    <cellStyle name="Note 3 5" xfId="2081" xr:uid="{00BCF5A9-1512-476F-A7F4-FAACF458D0C4}"/>
    <cellStyle name="Note 3 5 2" xfId="2082" xr:uid="{E2AF3520-2402-4583-BEAB-14EFF913BD7B}"/>
    <cellStyle name="Note 3 5 2 2" xfId="2083" xr:uid="{F8B52EA3-1877-4A0F-81FD-563C6107099A}"/>
    <cellStyle name="Note 3 5 2 2 2" xfId="5040" xr:uid="{446EE724-CCF9-4D57-85FB-D239485DF693}"/>
    <cellStyle name="Note 3 5 2 3" xfId="3942" xr:uid="{6463B788-7748-47D6-9D4F-B88DE7530F7A}"/>
    <cellStyle name="Note 3 5 2_data" xfId="6382" xr:uid="{6ECA3ACF-870F-414F-ADFA-7BBCD3E8DD28}"/>
    <cellStyle name="Note 3 5 3" xfId="2084" xr:uid="{7341828E-9B63-4C5C-A322-91B0C4A59839}"/>
    <cellStyle name="Note 3 5 3 2" xfId="5039" xr:uid="{B9102E81-7E10-463D-B443-BE32700426A0}"/>
    <cellStyle name="Note 3 5 4" xfId="3941" xr:uid="{7A3992E7-2F73-4413-8BE7-0A78EEE5BB0B}"/>
    <cellStyle name="Note 3 5_data" xfId="6381" xr:uid="{676EEB95-42C2-4423-8064-635A776FE57D}"/>
    <cellStyle name="Note 3 6" xfId="2085" xr:uid="{21CA46A6-A373-4FB6-AE06-111344F58D6F}"/>
    <cellStyle name="Note 3 6 2" xfId="2086" xr:uid="{BB19B245-0260-40E1-8EC9-F30856C31337}"/>
    <cellStyle name="Note 3 6 2 2" xfId="2087" xr:uid="{2C4BA56A-4324-40B7-9A7B-E5C95667ACAC}"/>
    <cellStyle name="Note 3 6 2 2 2" xfId="5042" xr:uid="{6E3C7823-2ACD-451E-B206-379CA2EBC2F8}"/>
    <cellStyle name="Note 3 6 2 3" xfId="3944" xr:uid="{94177AAE-BE44-4595-A81B-E538AAE2FAB2}"/>
    <cellStyle name="Note 3 6 2_data" xfId="6384" xr:uid="{35644610-DF41-4F48-B53C-74CCAAFD3FE1}"/>
    <cellStyle name="Note 3 6 3" xfId="2088" xr:uid="{AA9671FE-0201-46DD-843E-3EB518A23813}"/>
    <cellStyle name="Note 3 6 3 2" xfId="5041" xr:uid="{F5136785-9AA7-49BA-9488-6408656F55BF}"/>
    <cellStyle name="Note 3 6 4" xfId="3943" xr:uid="{845A04AB-DF98-4D74-A16D-EC4C1E9E5E05}"/>
    <cellStyle name="Note 3 6_data" xfId="6383" xr:uid="{1D25C44F-45DF-4040-B6C2-A436A1613091}"/>
    <cellStyle name="Note 3 7" xfId="2089" xr:uid="{6FEACBC8-512A-4C29-B654-7762CD2B125C}"/>
    <cellStyle name="Note 3 7 2" xfId="2090" xr:uid="{6CC9EA5E-3C36-40C5-A7A7-B12E54FB11B4}"/>
    <cellStyle name="Note 3 7 2 2" xfId="5043" xr:uid="{D6820428-CC3E-45A8-99BA-D796B07663C4}"/>
    <cellStyle name="Note 3 7 3" xfId="3945" xr:uid="{F0325382-8A39-4F44-A136-B3AD1D1A6D78}"/>
    <cellStyle name="Note 3 7_data" xfId="6385" xr:uid="{AF7B6535-7DE9-4B22-9A63-8C6903E51D95}"/>
    <cellStyle name="Note 3 8" xfId="2091" xr:uid="{7679CCE2-7BE0-4F22-B7A0-35AFBCBF0690}"/>
    <cellStyle name="Note 3 8 2" xfId="3924" xr:uid="{4840B48B-C7DC-4FE0-8C68-BF05EF949738}"/>
    <cellStyle name="Note 3 9" xfId="4215" xr:uid="{4893EA77-E010-41FA-B30E-495508459B1C}"/>
    <cellStyle name="Note 3_data" xfId="3029" xr:uid="{A25A0ADD-D23D-4D0A-B557-4D872376FDE4}"/>
    <cellStyle name="Note 4" xfId="2092" xr:uid="{EB39D399-7DD2-4B1C-A397-4F5C1E8CE8F4}"/>
    <cellStyle name="Note 4 2" xfId="2093" xr:uid="{02BAF64F-E777-4E2B-BF6D-CC329474574E}"/>
    <cellStyle name="Note 4 2 2" xfId="2094" xr:uid="{E266CDB9-2495-4103-9FCC-D565B7C39785}"/>
    <cellStyle name="Note 4 2 2 2" xfId="3947" xr:uid="{F73EDADD-CAB9-483D-90F0-ED59FD9621EA}"/>
    <cellStyle name="Note 4 2 3" xfId="4289" xr:uid="{F1B24BF0-CA18-4F79-BD1F-4B13889A1EAD}"/>
    <cellStyle name="Note 4 2 4" xfId="2976" xr:uid="{7F992920-E230-4521-9D9C-54FF8F4544AF}"/>
    <cellStyle name="Note 4 2_data" xfId="6008" xr:uid="{E322D50B-C70B-46CD-8601-60107FCB1AD0}"/>
    <cellStyle name="Note 4 3" xfId="2095" xr:uid="{56C44216-DAAE-4FA1-B9CC-A7956D5B825B}"/>
    <cellStyle name="Note 4 3 2" xfId="3946" xr:uid="{FA170395-B4FA-4512-9BE9-FDE37B0978ED}"/>
    <cellStyle name="Note 4 4" xfId="4216" xr:uid="{CB28E50D-CC72-4B2F-9D86-9936B430D873}"/>
    <cellStyle name="Note 4 5" xfId="2612" xr:uid="{4577678B-053D-4084-973D-A5F1EA5A1BDE}"/>
    <cellStyle name="Note 4_data" xfId="6009" xr:uid="{ADEE049C-5E67-457B-B6E7-E50C902BE617}"/>
    <cellStyle name="Note 5" xfId="2096" xr:uid="{20342958-256E-4A76-AF82-353E05AE5C19}"/>
    <cellStyle name="Note 5 2" xfId="2097" xr:uid="{1B5E12B7-0197-4F51-88F6-7EA0407B301C}"/>
    <cellStyle name="Note 5 2 2" xfId="2098" xr:uid="{C71BC287-ED3A-4FA0-B363-27D047A1AA6A}"/>
    <cellStyle name="Note 5 2 2 2" xfId="3949" xr:uid="{49EAC2A7-966C-441F-8295-EF4C3D716176}"/>
    <cellStyle name="Note 5 2 3" xfId="4290" xr:uid="{E8743A7D-1B30-415C-A33A-5545A7590EBB}"/>
    <cellStyle name="Note 5 2 4" xfId="2977" xr:uid="{8FAA3CE6-2434-46CE-B8DA-6F1CBFBE4D57}"/>
    <cellStyle name="Note 5 2_data" xfId="6006" xr:uid="{67B9E5AC-F528-41D6-A51A-7D1AC28A4D20}"/>
    <cellStyle name="Note 5 3" xfId="2099" xr:uid="{A36C7535-8C19-4F4F-B2EB-0D5F07FCF773}"/>
    <cellStyle name="Note 5 3 2" xfId="3948" xr:uid="{7E84A3A0-076C-4F86-8FA9-BA470F33DB66}"/>
    <cellStyle name="Note 5 4" xfId="4217" xr:uid="{CA60EB63-FB8D-45DC-9BE2-55C50F418A45}"/>
    <cellStyle name="Note 5 5" xfId="2613" xr:uid="{43D17FF7-C89C-4566-A065-0DB90AB1F9AE}"/>
    <cellStyle name="Note 5_data" xfId="6007" xr:uid="{CCCC7D38-BE41-4BDB-9135-B11398EBA0CF}"/>
    <cellStyle name="Note 6" xfId="2100" xr:uid="{4673180E-64D3-4336-AC12-9901AD7846A4}"/>
    <cellStyle name="Note 6 2" xfId="2101" xr:uid="{2EB07D2D-C5E8-4DDD-920A-B459797704DE}"/>
    <cellStyle name="Note 6 2 2" xfId="2102" xr:uid="{ADEF9679-56BB-4C9A-BE52-C0837641DD53}"/>
    <cellStyle name="Note 6 2 2 2" xfId="5045" xr:uid="{84D94BB5-552C-441D-BE9F-F37374596056}"/>
    <cellStyle name="Note 6 2 3" xfId="3951" xr:uid="{FEF02B9B-1287-47BE-96A2-7671691D7F5B}"/>
    <cellStyle name="Note 6 2_data" xfId="6387" xr:uid="{8AEF5476-6402-44D6-88D7-2CBF50940610}"/>
    <cellStyle name="Note 6 3" xfId="2103" xr:uid="{2B305927-60BB-47E7-A03F-F2B95F479912}"/>
    <cellStyle name="Note 6 3 2" xfId="5044" xr:uid="{75C969CA-774A-40A3-886E-9F2C9E948871}"/>
    <cellStyle name="Note 6 4" xfId="3950" xr:uid="{707A2ACE-F17B-49E6-AB54-418A431C0081}"/>
    <cellStyle name="Note 6_data" xfId="6386" xr:uid="{7B6EF2D7-E38C-4897-8A57-69FD6109A274}"/>
    <cellStyle name="Number" xfId="2614" xr:uid="{1697E8E6-E399-4A10-B8A9-A543F67AED5C}"/>
    <cellStyle name="Number Cell" xfId="2718" xr:uid="{D0C713FA-9178-42E9-AEFE-519E3520F7EF}"/>
    <cellStyle name="Output 2" xfId="2615" xr:uid="{0C715079-8EEF-454E-AFDA-C47F264AA879}"/>
    <cellStyle name="Output 2 2" xfId="2978" xr:uid="{BAB0DDD5-E692-4A22-97B7-B6CD07DFAF7C}"/>
    <cellStyle name="Output 2_data" xfId="3030" xr:uid="{8CAF30EC-A1C8-4512-96E0-7B5DBF2A7DF9}"/>
    <cellStyle name="Output 3" xfId="2616" xr:uid="{81D90FBB-7F1E-4D17-B0DE-626C233EC36B}"/>
    <cellStyle name="Output 3 2" xfId="2979" xr:uid="{8B29D3C7-22CB-41F7-9C46-8FB4A1F02254}"/>
    <cellStyle name="OUTPUT AMOUNTS_Page 4" xfId="2617" xr:uid="{EF16009E-BC55-4C9D-9084-302B937B950F}"/>
    <cellStyle name="OUTPUT COLUMN HEADINGS_054_UHHS_Stmnt_of_Ops_BudVar" xfId="2618" xr:uid="{AEF1E097-86D3-4C6A-AFC7-ED1021BE0625}"/>
    <cellStyle name="OUTPUT LINE ITEMS_Page 4" xfId="2619" xr:uid="{17E83E1C-83A3-46FF-AD0C-D6101358BE6C}"/>
    <cellStyle name="OUTPUT REPORT HEADING_054_UHHS_Stmnt_of_Ops_BudVar" xfId="2620" xr:uid="{A114D025-CE9E-4BC9-BA33-1C654C018787}"/>
    <cellStyle name="OUTPUT REPORT TITLE_054_UHHS_Stmnt_of_Ops_BudVar" xfId="2621" xr:uid="{8226AD65-B87A-4ABE-AB2E-1B15B63D100B}"/>
    <cellStyle name="Pct0" xfId="2622" xr:uid="{0178B3F2-85AD-4040-A126-BBB5EADBC6C4}"/>
    <cellStyle name="Pct1" xfId="2623" xr:uid="{5F093F26-955D-4B6D-B9B8-ADDD0FE65F46}"/>
    <cellStyle name="Pct2" xfId="2624" xr:uid="{019A56B0-41F0-46E8-AFD8-C87DCD54E32C}"/>
    <cellStyle name="Percent" xfId="2104" builtinId="5"/>
    <cellStyle name="Percent [2]" xfId="2625" xr:uid="{FE3DB07A-3D42-4160-B232-26C8B150756D}"/>
    <cellStyle name="Percent 10" xfId="2105" xr:uid="{5F3E1A5C-F36F-4AF5-88FD-228DBF0E4962}"/>
    <cellStyle name="Percent 10 2" xfId="2106" xr:uid="{542532BD-B1AA-4610-AC97-ECD19F587E7F}"/>
    <cellStyle name="Percent 10 2 2" xfId="5175" xr:uid="{CB83FF59-A594-435B-88A9-BB18E26A20B4}"/>
    <cellStyle name="Percent 10 2 3" xfId="6207" xr:uid="{FFA61025-B96D-4AAF-8086-EE627CE1E4F3}"/>
    <cellStyle name="Percent 10 2 4" xfId="5114" xr:uid="{E891A8CB-F8D9-414B-AC92-2C8225184439}"/>
    <cellStyle name="Percent 10 2_data" xfId="6004" xr:uid="{B90AB91E-FFC7-43DD-81D3-89DB20CAB8CA}"/>
    <cellStyle name="Percent 10 3" xfId="6206" xr:uid="{83690231-7D6B-4730-A1D2-77545A6925BC}"/>
    <cellStyle name="Percent 10 4" xfId="2626" xr:uid="{9E5985C6-E9C7-4836-82BE-8F7BB4445BB8}"/>
    <cellStyle name="Percent 10_data" xfId="6005" xr:uid="{28D24931-F1D5-4FB7-82DE-16271EFC7877}"/>
    <cellStyle name="Percent 11" xfId="2107" xr:uid="{712638CF-7341-4246-B005-5BE26529AE19}"/>
    <cellStyle name="Percent 11 2" xfId="3990" xr:uid="{E6C4604B-23B4-4CBC-B5E3-558737DBC346}"/>
    <cellStyle name="Percent 11 3" xfId="4218" xr:uid="{8DA334DA-7C29-49BE-BACC-39257F85879C}"/>
    <cellStyle name="Percent 11 4" xfId="6208" xr:uid="{53A5DDA3-DEB9-46D7-A65F-730524808DC1}"/>
    <cellStyle name="Percent 11 5" xfId="2627" xr:uid="{A606C883-DC5E-47B9-90CB-F36117DE8F24}"/>
    <cellStyle name="Percent 11_data" xfId="6003" xr:uid="{FE8E42C9-122B-44D0-BC62-7E37EEB27949}"/>
    <cellStyle name="Percent 12" xfId="2216" xr:uid="{1B0BD54F-EE33-4982-9B26-DC5A0F271274}"/>
    <cellStyle name="Percent 12 2" xfId="6299" xr:uid="{21665A9B-BD5A-4A7F-A2F2-A83DFA385819}"/>
    <cellStyle name="Percent 12 3" xfId="2628" xr:uid="{844281BB-016F-4F8C-91A6-B32D7F39B2B6}"/>
    <cellStyle name="Percent 13" xfId="2231" xr:uid="{FA07E079-0836-4E60-B39A-129EBAC51B3C}"/>
    <cellStyle name="Percent 14" xfId="2629" xr:uid="{A3C3DAEA-A40D-4453-8415-CF6BA5BE20AF}"/>
    <cellStyle name="Percent 15" xfId="2630" xr:uid="{61DBE6E0-2A4D-4515-9853-D7D303EF4D5E}"/>
    <cellStyle name="Percent 16" xfId="2631" xr:uid="{1E4420B7-FA3B-4472-85F8-981A37DD5426}"/>
    <cellStyle name="Percent 17" xfId="3003" xr:uid="{46CAA4A0-07F6-489B-9EB7-A0BA30178E54}"/>
    <cellStyle name="Percent 18" xfId="3007" xr:uid="{D1BEA3FF-C3C2-40EF-8DDE-08EE73ABFC22}"/>
    <cellStyle name="Percent 19" xfId="3010" xr:uid="{88FCE5F5-2B48-4FF1-88D5-02FF0658D520}"/>
    <cellStyle name="Percent 2" xfId="2108" xr:uid="{3D3316EB-433B-47BB-A7E5-0A1B5EEB02AE}"/>
    <cellStyle name="Percent 2 10" xfId="2632" xr:uid="{D945EFE6-AF12-433B-A3AB-46F50234E330}"/>
    <cellStyle name="Percent 2 2" xfId="2109" xr:uid="{3C51516B-96DF-41C6-B5A3-971154F47BD2}"/>
    <cellStyle name="Percent 2 2 2" xfId="2110" xr:uid="{D82737EF-E4D9-461C-B26D-3B92F909DDBC}"/>
    <cellStyle name="Percent 2 2 2 2" xfId="5126" xr:uid="{54E19D99-3BB5-45B0-BB1F-903712D816BD}"/>
    <cellStyle name="Percent 2 2 2 3" xfId="6211" xr:uid="{8393CD3C-3533-4D06-B8DE-58F075A9ACCD}"/>
    <cellStyle name="Percent 2 2 2 4" xfId="2831" xr:uid="{91402E4D-68C0-452D-9D08-B7AECF8624C7}"/>
    <cellStyle name="Percent 2 2 2_data" xfId="6000" xr:uid="{92A4CB08-BE5B-4FBF-B9AC-3082C9D4A220}"/>
    <cellStyle name="Percent 2 2 3" xfId="2981" xr:uid="{E4C067FE-EADF-4334-BC67-47ED6C1BAED1}"/>
    <cellStyle name="Percent 2 2 4" xfId="2830" xr:uid="{5D61483C-E2DE-4278-9E88-88388C9C6A3A}"/>
    <cellStyle name="Percent 2 2 5" xfId="3051" xr:uid="{CDF78859-F6ED-41F6-A233-3A15F44F37B6}"/>
    <cellStyle name="Percent 2 2 6" xfId="3954" xr:uid="{AC98F1A0-344E-463D-814D-23824FB53CAE}"/>
    <cellStyle name="Percent 2 2 7" xfId="4220" xr:uid="{721E1887-81E3-4394-B7B2-47D873B52FA8}"/>
    <cellStyle name="Percent 2 2 8" xfId="2633" xr:uid="{2AE01426-5317-462B-BACE-C7B090008D59}"/>
    <cellStyle name="Percent 2 2_data" xfId="6001" xr:uid="{60B987B4-6333-4DB6-A67A-A65A8AD5EB16}"/>
    <cellStyle name="Percent 2 3" xfId="2111" xr:uid="{0A3B4394-59F2-4843-BD39-1366CCBE4076}"/>
    <cellStyle name="Percent 2 3 2" xfId="2112" xr:uid="{F5D8162D-5E62-4C6B-92FC-69179F649AC2}"/>
    <cellStyle name="Percent 2 3 2 2" xfId="2113" xr:uid="{5081009D-92A7-49B6-A5EB-018F95DA55D9}"/>
    <cellStyle name="Percent 2 3 2 3" xfId="2114" xr:uid="{537AAE40-EC74-42B0-A762-BB90E06647DD}"/>
    <cellStyle name="Percent 2 3 2 3 2" xfId="2115" xr:uid="{E261A680-166E-4BBE-B5E5-ABD54DA6BBC5}"/>
    <cellStyle name="Percent 2 3 3" xfId="3955" xr:uid="{4C60349F-AB34-481B-AFC2-A47734D2C032}"/>
    <cellStyle name="Percent 2 3 4" xfId="4265" xr:uid="{095FE36E-2E2C-4B55-9722-506F95774895}"/>
    <cellStyle name="Percent 2 3 5" xfId="2832" xr:uid="{AB45AFEF-96E0-4C8D-8038-3DD625DDE008}"/>
    <cellStyle name="Percent 2 3_data" xfId="5999" xr:uid="{17AE3245-46AA-47F8-9D8A-BBB95B130FEA}"/>
    <cellStyle name="Percent 2 4" xfId="2116" xr:uid="{A3EF8663-E50C-47DD-9079-B3FBB6B1CF8C}"/>
    <cellStyle name="Percent 2 4 2" xfId="2117" xr:uid="{F01B8CC9-10E7-4751-905E-2E7A38BA5383}"/>
    <cellStyle name="Percent 2 4 2 2" xfId="2118" xr:uid="{AD7786F1-1AA8-4F58-8B3F-EAA06044D608}"/>
    <cellStyle name="Percent 2 4 2 2 2" xfId="2119" xr:uid="{149F46C5-A773-4901-8018-92EA36FFD45D}"/>
    <cellStyle name="Percent 2 4 2 2 2 2" xfId="5047" xr:uid="{9CD1BDD0-20FE-4068-80B8-55CBCDD762A7}"/>
    <cellStyle name="Percent 2 4 2 2 3" xfId="3958" xr:uid="{6FC0F4B5-E6DD-41D4-8458-F5403BCC23D2}"/>
    <cellStyle name="Percent 2 4 2 2_data" xfId="6389" xr:uid="{B2F73419-0E93-4D5D-9D2E-9295A081FA70}"/>
    <cellStyle name="Percent 2 4 2 3" xfId="2120" xr:uid="{67FC8A81-9971-4056-91CB-C2750D4C66BB}"/>
    <cellStyle name="Percent 2 4 2 3 2" xfId="5046" xr:uid="{9D80FE7C-01A1-44D0-A98A-CE273D012DD0}"/>
    <cellStyle name="Percent 2 4 2 4" xfId="3957" xr:uid="{2F62BF93-0BF9-4636-9245-7714E0E9C386}"/>
    <cellStyle name="Percent 2 4 2_data" xfId="6388" xr:uid="{09C49D7F-7135-41F4-AA20-C6E3D020C5E0}"/>
    <cellStyle name="Percent 2 4 3" xfId="2121" xr:uid="{950DD7C7-05E0-4B25-AF5F-4CBD06AD0B10}"/>
    <cellStyle name="Percent 2 4 3 2" xfId="2122" xr:uid="{863CD9E8-D5DC-4042-BBA7-D35A7A28B04C}"/>
    <cellStyle name="Percent 2 4 3 2 2" xfId="2123" xr:uid="{8F51DC1A-6F1B-4991-82FA-363B40F4E115}"/>
    <cellStyle name="Percent 2 4 3 2 2 2" xfId="5049" xr:uid="{6DFAAC9A-6243-48FC-BC83-F5D1E13DE3DA}"/>
    <cellStyle name="Percent 2 4 3 2 3" xfId="3960" xr:uid="{D82DCF69-00F5-4A58-A551-459E4C997B12}"/>
    <cellStyle name="Percent 2 4 3 2_data" xfId="6391" xr:uid="{6E5EFA3E-7D9D-4CA3-A311-7642A3D201C1}"/>
    <cellStyle name="Percent 2 4 3 3" xfId="2124" xr:uid="{208150F5-B979-4015-89E9-D90A85EFA9F2}"/>
    <cellStyle name="Percent 2 4 3 3 2" xfId="5048" xr:uid="{2897405E-B72E-461D-9D9D-BF36D6BBEBD4}"/>
    <cellStyle name="Percent 2 4 3 4" xfId="3959" xr:uid="{C7DCBA07-6078-46D7-8B74-43F620E7A0DB}"/>
    <cellStyle name="Percent 2 4 3_data" xfId="6390" xr:uid="{85F9F74B-C647-4746-ADBC-AA835DB9716D}"/>
    <cellStyle name="Percent 2 4 4" xfId="2125" xr:uid="{DC135974-3A84-432D-9877-1CBD66F91335}"/>
    <cellStyle name="Percent 2 4 4 2" xfId="2126" xr:uid="{B32F05F6-4C7A-436A-A09B-66F1B00B7211}"/>
    <cellStyle name="Percent 2 4 4 2 2" xfId="2127" xr:uid="{32C7C6BD-6970-4037-B84A-895885BDA069}"/>
    <cellStyle name="Percent 2 4 4 2 2 2" xfId="5051" xr:uid="{281ECF45-DE17-45AB-94AD-373697408A17}"/>
    <cellStyle name="Percent 2 4 4 2 3" xfId="3962" xr:uid="{17E2DB57-AD79-49CA-A44A-1ACE127B35E4}"/>
    <cellStyle name="Percent 2 4 4 2_data" xfId="6393" xr:uid="{28865C1B-9824-4483-A786-3DEDB81311AF}"/>
    <cellStyle name="Percent 2 4 4 3" xfId="2128" xr:uid="{39451128-1C85-4395-B3CA-7416D4C8425B}"/>
    <cellStyle name="Percent 2 4 4 3 2" xfId="5050" xr:uid="{17E6B8A3-5E0D-401C-B6F2-C0FF3BD51A29}"/>
    <cellStyle name="Percent 2 4 4 4" xfId="3961" xr:uid="{AF13DBEC-2323-4E2E-A117-7EA3D79B91D3}"/>
    <cellStyle name="Percent 2 4 4_data" xfId="6392" xr:uid="{70410E18-4139-4A7B-A31B-DD5FEA4206AB}"/>
    <cellStyle name="Percent 2 4 5" xfId="2129" xr:uid="{91DC1B1A-4B8F-4A77-9BF6-EA57A5BFA0F7}"/>
    <cellStyle name="Percent 2 4 6" xfId="2130" xr:uid="{67296846-ECD4-4409-9A46-3EAD174C0626}"/>
    <cellStyle name="Percent 2 4 6 2" xfId="2131" xr:uid="{CF45C1CE-B525-4906-8456-C66DE058B325}"/>
    <cellStyle name="Percent 2 4 6 2 2" xfId="5052" xr:uid="{CD043F6B-88C0-4832-AC8D-7A9D96CC6814}"/>
    <cellStyle name="Percent 2 4 6 3" xfId="3963" xr:uid="{21590A4E-DF18-4785-A61D-52A605F1FFA4}"/>
    <cellStyle name="Percent 2 4 6_data" xfId="6394" xr:uid="{2EB53A48-DE3C-43D3-89B3-46B815289C6B}"/>
    <cellStyle name="Percent 2 4 7" xfId="2132" xr:uid="{D23283C0-42A1-498C-A905-9A14DEE249AC}"/>
    <cellStyle name="Percent 2 4 7 2" xfId="3956" xr:uid="{B2AB51E4-22B8-4DBB-AD9C-6F9A4FBD5571}"/>
    <cellStyle name="Percent 2 4 8" xfId="4266" xr:uid="{3CEBB16C-EB22-4FB1-82EC-32FB4DDED096}"/>
    <cellStyle name="Percent 2 4 9" xfId="2833" xr:uid="{2214B219-BD97-403C-913D-263A4D8FCCA1}"/>
    <cellStyle name="Percent 2 4_data" xfId="5998" xr:uid="{43F0AEBB-76AE-41EF-BDEA-C8951148476A}"/>
    <cellStyle name="Percent 2 5" xfId="2133" xr:uid="{B9DE861F-EABB-4746-9521-186DC1F1374E}"/>
    <cellStyle name="Percent 2 5 2" xfId="3964" xr:uid="{776B1357-F1EB-424E-B3F7-F3CF976A41AF}"/>
    <cellStyle name="Percent 2 5 3" xfId="4264" xr:uid="{845BDB52-05FD-4860-9DE7-E254523DA271}"/>
    <cellStyle name="Percent 2 5 4" xfId="2829" xr:uid="{5CCEA388-4C01-4945-983C-3872F327E7A2}"/>
    <cellStyle name="Percent 2 5_data" xfId="5997" xr:uid="{49614058-5D40-46E0-BBAA-BDE119BE5920}"/>
    <cellStyle name="Percent 2 6" xfId="2134" xr:uid="{B290419F-95B1-49BC-8694-8A885DD01849}"/>
    <cellStyle name="Percent 2 6 2" xfId="4004" xr:uid="{D9A2A49D-EF1E-4A86-852D-F0B18996AAA5}"/>
    <cellStyle name="Percent 2 6 3" xfId="6234" xr:uid="{99968E75-E901-43E6-964D-FA8302189424}"/>
    <cellStyle name="Percent 2 6 4" xfId="2980" xr:uid="{694A9C8A-9806-4881-A559-CFF9E9D842B6}"/>
    <cellStyle name="Percent 2 6_data" xfId="5996" xr:uid="{C1A4F777-9B3E-4C2D-8E4F-896B0C462C71}"/>
    <cellStyle name="Percent 2 7" xfId="2719" xr:uid="{05658AEE-96A8-416F-B5E1-25005F1B97D8}"/>
    <cellStyle name="Percent 2 8" xfId="3953" xr:uid="{01295487-BD12-45E6-A05E-5D60E3556404}"/>
    <cellStyle name="Percent 2 9" xfId="4219" xr:uid="{129ACD9B-A264-44BB-A5AF-41274251F10B}"/>
    <cellStyle name="Percent 2_data" xfId="6002" xr:uid="{F5108758-CF9D-41CA-9D03-F2DD9E7D43D6}"/>
    <cellStyle name="Percent 20" xfId="3034" xr:uid="{AF664C5E-23E4-4BEC-BACF-1302A1D767AB}"/>
    <cellStyle name="Percent 21" xfId="3044" xr:uid="{E6132FE8-2C6C-48F9-9789-4DDB3EEAB896}"/>
    <cellStyle name="Percent 22" xfId="3058" xr:uid="{6EFC7A5B-C21F-41F7-855C-9756A6F13928}"/>
    <cellStyle name="Percent 23" xfId="3066" xr:uid="{BCB8A539-EDB0-4C69-8D1A-F52DFF7B3048}"/>
    <cellStyle name="Percent 24" xfId="3075" xr:uid="{4215B67E-356A-482F-A4C6-6D61105131EA}"/>
    <cellStyle name="Percent 25" xfId="3077" xr:uid="{ACDA4CC9-ED54-420B-AF0E-0EC8CAF828C1}"/>
    <cellStyle name="Percent 26" xfId="3952" xr:uid="{03C02BDD-696C-414A-94F8-FFEDE73E665F}"/>
    <cellStyle name="Percent 27" xfId="4103" xr:uid="{4043001E-74B6-462E-B8EF-B04D76271861}"/>
    <cellStyle name="Percent 28" xfId="4054" xr:uid="{9C8A4A4B-02BE-48BA-8C82-85B3F61ADB91}"/>
    <cellStyle name="Percent 29" xfId="4101" xr:uid="{37A87991-07D1-451C-AFFA-969620AABF7D}"/>
    <cellStyle name="Percent 3" xfId="2135" xr:uid="{F5E39DC8-1D1B-4982-9033-9B4669E1C5DF}"/>
    <cellStyle name="Percent 3 2" xfId="2136" xr:uid="{15B53AE5-8C5D-454F-AC7A-4A368409A9E3}"/>
    <cellStyle name="Percent 3 2 2" xfId="2137" xr:uid="{30140498-4F5C-4FC6-9B64-1E3B69B44E60}"/>
    <cellStyle name="Percent 3 2 2 2" xfId="3966" xr:uid="{FB2DF388-CAF4-4248-A6D1-619C8AC2DF34}"/>
    <cellStyle name="Percent 3 2 3" xfId="4222" xr:uid="{13608F12-4490-4FF7-8FE7-5032FA7EAAE5}"/>
    <cellStyle name="Percent 3 2 4" xfId="2635" xr:uid="{663FA8AD-87E1-41EF-BDF6-03789EE4F5E4}"/>
    <cellStyle name="Percent 3 2_data" xfId="5994" xr:uid="{921705DF-2D91-4E6B-8B30-7DBF0E000DB1}"/>
    <cellStyle name="Percent 3 3" xfId="2138" xr:uid="{90093F9A-D24E-4332-87FC-D4046F5E1EF0}"/>
    <cellStyle name="Percent 3 3 2" xfId="2139" xr:uid="{5A51836E-BD24-414A-AC88-DEB5AC923ED5}"/>
    <cellStyle name="Percent 3 3 2 2" xfId="5053" xr:uid="{B439FFB2-D41A-42FE-A609-498C937D7AA7}"/>
    <cellStyle name="Percent 3 3 3" xfId="3967" xr:uid="{2BBB7456-8C8A-42CD-A931-F7BD8267683C}"/>
    <cellStyle name="Percent 3 3_data" xfId="6395" xr:uid="{CAFC6E68-FA29-4087-A54C-D664B58855EB}"/>
    <cellStyle name="Percent 3 4" xfId="3965" xr:uid="{6CF6557B-8A2B-4A01-AFC8-14B5D535791A}"/>
    <cellStyle name="Percent 3 5" xfId="4221" xr:uid="{127A3D1C-BA11-4C4A-BBAE-EDE80A9E6AB0}"/>
    <cellStyle name="Percent 3 6" xfId="2634" xr:uid="{B1740978-C24A-4DD9-AAC5-0B8DF8AF7F95}"/>
    <cellStyle name="Percent 3_data" xfId="5995" xr:uid="{F68CA49B-8562-4B4B-BAD8-3E1F393F7939}"/>
    <cellStyle name="Percent 30" xfId="4056" xr:uid="{0777FD28-629C-48F4-9F62-29AE3079DAA1}"/>
    <cellStyle name="Percent 31" xfId="4099" xr:uid="{C0023DD2-7DC3-4C27-A425-06A89E1B069F}"/>
    <cellStyle name="Percent 32" xfId="4058" xr:uid="{F83D41F7-10D3-4365-AAA1-227311E0810D}"/>
    <cellStyle name="Percent 33" xfId="4097" xr:uid="{AF5885C0-97BA-4135-9222-55A3B160E232}"/>
    <cellStyle name="Percent 34" xfId="4060" xr:uid="{D500101D-6351-4ECB-8A8D-5FD7641C6852}"/>
    <cellStyle name="Percent 35" xfId="4095" xr:uid="{22E38802-1234-470F-A7D2-24CA4D8D2B81}"/>
    <cellStyle name="Percent 36" xfId="4062" xr:uid="{6DF780B1-6E77-4822-95C2-FB4BDC3B53C4}"/>
    <cellStyle name="Percent 37" xfId="4093" xr:uid="{C37691EA-1EAD-41B4-8E82-036A08ECAEDF}"/>
    <cellStyle name="Percent 38" xfId="4064" xr:uid="{B82D435D-E3B7-4124-800A-5FC51CBCD65B}"/>
    <cellStyle name="Percent 39" xfId="4091" xr:uid="{3F320874-BB5B-4BE4-BBFA-A79701DDAF57}"/>
    <cellStyle name="Percent 4" xfId="2140" xr:uid="{83907B2D-EBBA-4BFD-8B9A-BC7E26D487F1}"/>
    <cellStyle name="Percent 4 2" xfId="2141" xr:uid="{6D306F83-E339-496B-865E-DAAD45513588}"/>
    <cellStyle name="Percent 4 2 2" xfId="2142" xr:uid="{50EEF0F4-D536-4C61-8E86-88D1D291425E}"/>
    <cellStyle name="Percent 4 2 2 2" xfId="3970" xr:uid="{FD882B82-3746-41A4-9CDF-345DB9D71F87}"/>
    <cellStyle name="Percent 4 2 2 3" xfId="4268" xr:uid="{38322891-902D-4CA5-B571-7877CCCE4A94}"/>
    <cellStyle name="Percent 4 2 2 4" xfId="2836" xr:uid="{091707F6-C04F-4BFB-BC57-1792E0A04D72}"/>
    <cellStyle name="Percent 4 2 2_data" xfId="5991" xr:uid="{34974A46-1AD5-4D87-B1B4-15824990DDD9}"/>
    <cellStyle name="Percent 4 2 3" xfId="3969" xr:uid="{58EBF226-E077-412C-BECF-8DA674BB1E4F}"/>
    <cellStyle name="Percent 4 2 4" xfId="4267" xr:uid="{94DA7B7A-A585-40C4-A046-3E434F3D8ECD}"/>
    <cellStyle name="Percent 4 2 5" xfId="2835" xr:uid="{C4902EBF-AF72-4D62-B2B0-FCA1B3AC1CF9}"/>
    <cellStyle name="Percent 4 2_data" xfId="5992" xr:uid="{4E5F100E-FECE-4923-B59B-799904D67A51}"/>
    <cellStyle name="Percent 4 3" xfId="2143" xr:uid="{0B8B248A-474C-48AD-ABF0-E240137417A4}"/>
    <cellStyle name="Percent 4 3 2" xfId="2144" xr:uid="{F7B2B935-E07C-4278-BF22-6F5525ED08C2}"/>
    <cellStyle name="Percent 4 3 2 2" xfId="2145" xr:uid="{6F70AEE6-75F7-471B-A487-7F33CD1D84FA}"/>
    <cellStyle name="Percent 4 3 2 2 2" xfId="5054" xr:uid="{1437F170-03A2-4926-A8BC-D1A2F92BEB96}"/>
    <cellStyle name="Percent 4 3 2 3" xfId="3972" xr:uid="{0879BA47-7450-40F0-87B6-8B9740C50947}"/>
    <cellStyle name="Percent 4 3 2_data" xfId="6396" xr:uid="{1E1E03E6-A175-4A67-B8C4-CEC2C7549F80}"/>
    <cellStyle name="Percent 4 3 3" xfId="2146" xr:uid="{137F8C22-2667-45A6-A5D1-6194AD3A833D}"/>
    <cellStyle name="Percent 4 3 3 2" xfId="3971" xr:uid="{07292D6E-F4FF-4F8C-9700-10056228366F}"/>
    <cellStyle name="Percent 4 3 4" xfId="4269" xr:uid="{DF6CC7D4-C1AE-4A6D-8772-440D356A6761}"/>
    <cellStyle name="Percent 4 3 5" xfId="2837" xr:uid="{4B71C442-44DD-4811-92B5-B76CA673A310}"/>
    <cellStyle name="Percent 4 3_data" xfId="5990" xr:uid="{ED891B65-ACF9-4053-A91F-4027B8CC042B}"/>
    <cellStyle name="Percent 4 4" xfId="2838" xr:uid="{A84ABE11-73FD-44BA-B836-874AD3C0AE76}"/>
    <cellStyle name="Percent 4 5" xfId="2982" xr:uid="{A5B3F21B-8D6D-4186-A01A-1A739D70197D}"/>
    <cellStyle name="Percent 4 6" xfId="2834" xr:uid="{61E2D744-9329-421E-9519-40D2C01C310D}"/>
    <cellStyle name="Percent 4 7" xfId="3968" xr:uid="{DEBFA69F-5A12-4E6F-8090-8285F287CF52}"/>
    <cellStyle name="Percent 4 8" xfId="4223" xr:uid="{73B1794B-11C7-4BF6-B3BD-A53AA2206A18}"/>
    <cellStyle name="Percent 4 9" xfId="2636" xr:uid="{87D033A2-4A42-4391-A844-41F0DDF7DE70}"/>
    <cellStyle name="Percent 4_data" xfId="5993" xr:uid="{0BE7B816-2993-4FC6-909D-4E4B6CC23943}"/>
    <cellStyle name="Percent 40" xfId="4066" xr:uid="{79D435AC-35D1-4CDE-B285-6467F9A49D6E}"/>
    <cellStyle name="Percent 41" xfId="4089" xr:uid="{9594BC36-48F3-48D9-B275-6C984CD90AD8}"/>
    <cellStyle name="Percent 42" xfId="4067" xr:uid="{B7B4778E-F9B4-4556-A96B-0316DA6ECA74}"/>
    <cellStyle name="Percent 43" xfId="4088" xr:uid="{F70A8804-E680-4254-BF2A-B80CE75EEB8F}"/>
    <cellStyle name="Percent 44" xfId="4068" xr:uid="{5D4F5D12-2DBD-4B3C-933E-ECC6064B06B9}"/>
    <cellStyle name="Percent 45" xfId="4235" xr:uid="{7CCF2B27-5C20-44A5-ACF4-D7CF38B0934D}"/>
    <cellStyle name="Percent 46" xfId="5111" xr:uid="{0AFD6E79-CC12-465D-81F2-3CD0324FBFF1}"/>
    <cellStyle name="Percent 47" xfId="5060" xr:uid="{6F1B012F-1828-4C36-A2D4-F40D8C92C778}"/>
    <cellStyle name="Percent 48" xfId="5105" xr:uid="{2EFAEF0C-F9A1-4212-81FA-6B7A1B80DEB3}"/>
    <cellStyle name="Percent 49" xfId="5068" xr:uid="{FA753B53-4156-4BDA-9ABA-509D956938F5}"/>
    <cellStyle name="Percent 5" xfId="2147" xr:uid="{7ED7C7E7-8A92-44E1-8CE0-0033006E1F76}"/>
    <cellStyle name="Percent 5 2" xfId="2148" xr:uid="{CDBAA219-2188-4EA7-ADA5-09524C31F999}"/>
    <cellStyle name="Percent 5 2 2" xfId="2149" xr:uid="{6BCA59F7-DF5D-43A9-8BF6-F332A1966841}"/>
    <cellStyle name="Percent 5 2 2 2" xfId="3974" xr:uid="{78CAC46B-4F5D-4CCC-A24D-8F8D74563DFC}"/>
    <cellStyle name="Percent 5 2 3" xfId="4270" xr:uid="{5C23B14D-3DDC-4903-ACC7-90AECFDAA37A}"/>
    <cellStyle name="Percent 5 2 4" xfId="2840" xr:uid="{26035B02-BB53-4873-9FF9-F095CFE4D902}"/>
    <cellStyle name="Percent 5 2_data" xfId="5988" xr:uid="{A3E43B41-5435-4467-87C9-4CE91031B12A}"/>
    <cellStyle name="Percent 5 3" xfId="2150" xr:uid="{B0A2A32D-829D-44F9-892A-48173724855E}"/>
    <cellStyle name="Percent 5 3 2" xfId="5171" xr:uid="{779FEA17-1652-4554-A21B-40AC9FBAF888}"/>
    <cellStyle name="Percent 5 3 3" xfId="2983" xr:uid="{0D265FD7-B6B5-4D0B-85EB-1C4AD70D71D6}"/>
    <cellStyle name="Percent 5 3_data" xfId="5987" xr:uid="{7CE65AC8-BA14-483F-B75E-BD59954B43D7}"/>
    <cellStyle name="Percent 5 4" xfId="2839" xr:uid="{5FC31960-1AA1-45EF-ADEB-96EF27226913}"/>
    <cellStyle name="Percent 5 5" xfId="3973" xr:uid="{53673719-94F4-4B5E-AFB2-952FF5FF56B4}"/>
    <cellStyle name="Percent 5 6" xfId="4224" xr:uid="{E83E4C7F-D1F6-4D66-B44B-EAAC703E00AF}"/>
    <cellStyle name="Percent 5 7" xfId="2637" xr:uid="{C82BFEA6-9E06-4B81-8B13-F0D0E8D68D26}"/>
    <cellStyle name="Percent 5_data" xfId="5989" xr:uid="{E6A6D3BB-F2EE-426E-A4B2-DAC3E2907414}"/>
    <cellStyle name="Percent 50" xfId="5099" xr:uid="{66ECF440-572F-491D-96C7-FBA76E93961B}"/>
    <cellStyle name="Percent 51" xfId="5071" xr:uid="{E49318CB-E829-4881-A22F-476AA5EE4A24}"/>
    <cellStyle name="Percent 52" xfId="5097" xr:uid="{2683ADFE-0DEE-42F9-8FA8-EB7161418060}"/>
    <cellStyle name="Percent 53" xfId="5075" xr:uid="{665B3BA1-84CE-4013-A42A-C0227F1951D5}"/>
    <cellStyle name="Percent 54" xfId="5138" xr:uid="{702D1D45-838D-4D6D-A8FC-6DA4BC4D6B7E}"/>
    <cellStyle name="Percent 55" xfId="5116" xr:uid="{F4FCB7C8-B962-41D9-B2EB-BAFE8FBE3EE0}"/>
    <cellStyle name="Percent 56" xfId="5130" xr:uid="{B7FA5532-5CCB-467F-8B59-FC96DAF15F57}"/>
    <cellStyle name="Percent 57" xfId="5074" xr:uid="{3FA52524-95DA-41EA-AFE1-AC30BFD9ADC7}"/>
    <cellStyle name="Percent 58" xfId="5095" xr:uid="{9FE4E149-57F9-4A3E-946C-5135CFB2D433}"/>
    <cellStyle name="Percent 59" xfId="5064" xr:uid="{8E14F1A1-8F74-4126-9D36-7971899EDBEE}"/>
    <cellStyle name="Percent 6" xfId="2151" xr:uid="{51AF64A6-3B5E-482D-9024-56ABD3F1E527}"/>
    <cellStyle name="Percent 6 2" xfId="2152" xr:uid="{EFEB8D2A-E7B1-4C09-A5EE-3AE13BF24F1F}"/>
    <cellStyle name="Percent 6 2 2" xfId="2153" xr:uid="{E3AB4516-08D7-4988-AEA8-BF57BD9BFA57}"/>
    <cellStyle name="Percent 6 2 2 2" xfId="3976" xr:uid="{4C76A96C-F9A6-4FEF-AA83-C014057E7DE9}"/>
    <cellStyle name="Percent 6 2 3" xfId="4291" xr:uid="{7553343A-2ADF-4F97-89AB-B6B61603BD79}"/>
    <cellStyle name="Percent 6 2 4" xfId="2984" xr:uid="{63B1FAAE-3CDA-4289-883C-4396E4F7D4C9}"/>
    <cellStyle name="Percent 6 2_data" xfId="5985" xr:uid="{77807F31-7C53-4ED4-9D08-A63F30E0E1E5}"/>
    <cellStyle name="Percent 6 3" xfId="2154" xr:uid="{899DFB8C-96E5-4255-9848-55F9DC7D4DBB}"/>
    <cellStyle name="Percent 6 3 2" xfId="5172" xr:uid="{97E41973-E44E-4CF7-AAAF-24B0B91B4640}"/>
    <cellStyle name="Percent 6 3 3" xfId="2841" xr:uid="{DF9550E9-5912-4F97-8E26-BD63E44547D5}"/>
    <cellStyle name="Percent 6 3_data" xfId="5984" xr:uid="{69C39803-7B7B-4C4A-89DA-04E62A1156A8}"/>
    <cellStyle name="Percent 6 4" xfId="3975" xr:uid="{FFDCBF99-D6A4-4E6D-857B-602CCDFAE646}"/>
    <cellStyle name="Percent 6 5" xfId="4225" xr:uid="{1F66FA81-23AF-4554-BDF5-7F9EE540506A}"/>
    <cellStyle name="Percent 6 6" xfId="2638" xr:uid="{84B8B7D0-ED98-4431-AAC7-1F55C67D3312}"/>
    <cellStyle name="Percent 6_data" xfId="5986" xr:uid="{D26981AF-FD93-47F7-B10F-32274B312B19}"/>
    <cellStyle name="Percent 60" xfId="5100" xr:uid="{E81459B4-640A-4DA4-9268-4B29A29B2055}"/>
    <cellStyle name="Percent 61" xfId="5110" xr:uid="{52B42961-DDFA-4332-8599-558E8BAFFE9F}"/>
    <cellStyle name="Percent 62" xfId="5098" xr:uid="{299BDC91-BACC-42D0-A23A-A6B7D41A627A}"/>
    <cellStyle name="Percent 63" xfId="5104" xr:uid="{A9D75D08-91DE-455F-AF55-9C6AB35947C6}"/>
    <cellStyle name="Percent 64" xfId="5109" xr:uid="{6DBAC521-F956-4B37-AF71-A5F136A10C5F}"/>
    <cellStyle name="Percent 65" xfId="5076" xr:uid="{820D7589-0896-40BD-A150-F54A19B7B390}"/>
    <cellStyle name="Percent 66" xfId="5112" xr:uid="{565C32DC-45FB-4C2E-957B-51AF2A3D0B5C}"/>
    <cellStyle name="Percent 67" xfId="5115" xr:uid="{AEF0FED2-0A24-4525-A741-A1E1D537D032}"/>
    <cellStyle name="Percent 68" xfId="5106" xr:uid="{F5276245-01F5-4714-B513-A557A420A543}"/>
    <cellStyle name="Percent 69" xfId="5061" xr:uid="{4763B252-AAF7-4A38-A719-A3383F52E773}"/>
    <cellStyle name="Percent 7" xfId="2155" xr:uid="{A270EF30-1A8E-489C-B580-F3C3ABB0BD64}"/>
    <cellStyle name="Percent 7 2" xfId="2156" xr:uid="{61CE22EB-C95D-4B2D-88C0-66908D5D4EF0}"/>
    <cellStyle name="Percent 7 2 2" xfId="2157" xr:uid="{55A36A83-098B-4076-A454-70C6692C032F}"/>
    <cellStyle name="Percent 7 2 2 2" xfId="3978" xr:uid="{550FBE77-8F0A-4033-9073-41C9BA85348A}"/>
    <cellStyle name="Percent 7 2 3" xfId="4292" xr:uid="{CEC96A24-7221-4180-B81E-1E3772684B51}"/>
    <cellStyle name="Percent 7 2 4" xfId="2985" xr:uid="{586D4350-BEE4-4433-9A34-00F5756CA247}"/>
    <cellStyle name="Percent 7 2_data" xfId="5982" xr:uid="{5AD22AF0-984D-4691-BEB0-30D548105A1F}"/>
    <cellStyle name="Percent 7 3" xfId="2158" xr:uid="{C141CA13-6C63-468A-BDFD-4E3531AAFA1E}"/>
    <cellStyle name="Percent 7 3 2" xfId="5173" xr:uid="{397D93DE-DC8C-43B6-B7D2-6991F6DBF5E4}"/>
    <cellStyle name="Percent 7 3 3" xfId="2842" xr:uid="{48A5BB88-2874-4A47-AC52-526C058AC1A6}"/>
    <cellStyle name="Percent 7 3_data" xfId="5981" xr:uid="{6C761D6D-A3F1-44A6-86C5-07C5AD219A13}"/>
    <cellStyle name="Percent 7 4" xfId="3977" xr:uid="{E32FD81E-E052-47C4-B6CD-32192B211B50}"/>
    <cellStyle name="Percent 7 5" xfId="4226" xr:uid="{4EB377CB-6130-4F03-A372-372577276BFE}"/>
    <cellStyle name="Percent 7 6" xfId="2639" xr:uid="{7056EA77-3024-4272-8586-E2761E65D862}"/>
    <cellStyle name="Percent 7_data" xfId="5983" xr:uid="{592779AD-96BE-4DB2-88CA-335A88A83738}"/>
    <cellStyle name="Percent 70" xfId="5101" xr:uid="{B7ED006D-DEE8-4F99-9A86-D71246D389A5}"/>
    <cellStyle name="Percent 71" xfId="5148" xr:uid="{94A1F1D8-4426-49E7-96DE-8895EE0F3718}"/>
    <cellStyle name="Percent 72" xfId="5156" xr:uid="{A1FA1A14-46BC-4445-99B2-ACB1EC8C9025}"/>
    <cellStyle name="Percent 73" xfId="5178" xr:uid="{BE14F965-F638-488D-85BF-1EAEAC985AF0}"/>
    <cellStyle name="Percent 74" xfId="5163" xr:uid="{FFDE4AC3-DC7E-4EC1-8E4A-A46364DFE2F4}"/>
    <cellStyle name="Percent 75" xfId="5182" xr:uid="{D40A8569-CEEF-4C7B-894D-2FAF0A510741}"/>
    <cellStyle name="Percent 76" xfId="5162" xr:uid="{FFB4FA1D-7E17-4A4E-B2F9-A0EC568F826E}"/>
    <cellStyle name="Percent 77" xfId="5152" xr:uid="{EBEF60E9-AC6C-48A4-8B7D-0BA72EB44700}"/>
    <cellStyle name="Percent 78" xfId="5150" xr:uid="{9BAF998E-14F0-4264-8B17-4A62D8719ABB}"/>
    <cellStyle name="Percent 79" xfId="6205" xr:uid="{F6F15F1E-9E0E-40CC-AEDD-C64AAB35AF14}"/>
    <cellStyle name="Percent 8" xfId="2159" xr:uid="{9A4C93E8-EE73-4B11-8BBB-44F25E0AA472}"/>
    <cellStyle name="Percent 8 2" xfId="2160" xr:uid="{9309D44B-75A2-434D-8BA7-D2DBD2BF5D46}"/>
    <cellStyle name="Percent 8 2 2" xfId="2161" xr:uid="{EB2B4DDA-12A2-4970-A865-CD12E58FB40B}"/>
    <cellStyle name="Percent 8 2 2 2" xfId="3980" xr:uid="{46E8759A-1BD4-417B-ADC7-F2CEFCD044D0}"/>
    <cellStyle name="Percent 8 2 3" xfId="4293" xr:uid="{552AA605-BA7A-4CB0-AA0A-E4693A99C4BE}"/>
    <cellStyle name="Percent 8 2 4" xfId="2986" xr:uid="{63DF636A-B9F2-4BD6-9DD0-BD048D151A0C}"/>
    <cellStyle name="Percent 8 2_data" xfId="5979" xr:uid="{C0DA36D9-455B-440D-BFDE-2C8B2B3A30D6}"/>
    <cellStyle name="Percent 8 3" xfId="2162" xr:uid="{640162B5-9E65-465E-9023-7E17E4B5769C}"/>
    <cellStyle name="Percent 8 3 2" xfId="5174" xr:uid="{315EA22F-C702-4781-A79F-75449301A795}"/>
    <cellStyle name="Percent 8 3 3" xfId="2843" xr:uid="{A4EC8F5F-ED37-4BDC-9B3B-F997CE7833E8}"/>
    <cellStyle name="Percent 8 3_data" xfId="5978" xr:uid="{4ABB1901-DDDC-46D6-AC1D-FEC1A4BEB1AD}"/>
    <cellStyle name="Percent 8 4" xfId="3979" xr:uid="{6E1168B2-1AC1-4F26-9070-0C4971480F2D}"/>
    <cellStyle name="Percent 8 5" xfId="4227" xr:uid="{3F728CAC-D82D-4D9A-9A06-EEAEBFC09812}"/>
    <cellStyle name="Percent 8 6" xfId="2640" xr:uid="{EBB7C102-9208-4107-AE57-6598DC5CDCE3}"/>
    <cellStyle name="Percent 8_data" xfId="5980" xr:uid="{9BE39418-6A1C-4EE5-A4E4-2C83F82EB366}"/>
    <cellStyle name="Percent 80" xfId="5194" xr:uid="{F338AAA9-B35E-467E-BD91-B6EB9EE284F2}"/>
    <cellStyle name="Percent 81" xfId="6178" xr:uid="{77A56F88-0E06-441D-A89D-053F45BCC3C8}"/>
    <cellStyle name="Percent 82" xfId="5204" xr:uid="{A4FE1885-6B07-42A7-8787-1C0ECC689C99}"/>
    <cellStyle name="Percent 83" xfId="6162" xr:uid="{5DCB8F4A-252F-4F07-8F0C-5650827B23AB}"/>
    <cellStyle name="Percent 9" xfId="2163" xr:uid="{1783B65A-82DD-4830-812D-D19AEE815361}"/>
    <cellStyle name="Percent 9 2" xfId="3981" xr:uid="{7D36EFC5-07CF-4CB1-9324-E0444848962C}"/>
    <cellStyle name="Percent 9 3" xfId="4228" xr:uid="{D683F632-7A7D-46A5-80C8-2FE5CB856839}"/>
    <cellStyle name="Percent 9 4" xfId="2641" xr:uid="{C2895698-F1A7-4662-96F8-2CDCC80315C3}"/>
    <cellStyle name="Percent 9_data" xfId="5977" xr:uid="{D1C5480B-7AAC-42B5-83F1-61069C91D1B7}"/>
    <cellStyle name="Percent Cell" xfId="2720" xr:uid="{399E4B56-E234-44ED-855E-4EE89F48575E}"/>
    <cellStyle name="Place Cursor Here" xfId="2721" xr:uid="{139D19BC-CAEC-4372-BF1A-104B1A443F63}"/>
    <cellStyle name="Place Cursor Here (A)" xfId="2164" xr:uid="{EC5E8F2D-2000-4CA7-BACF-379FB3FF632D}"/>
    <cellStyle name="Place Cursor Here (B)" xfId="2165" xr:uid="{2D94DD1D-52A6-4A0A-9547-5C03F6E8440F}"/>
    <cellStyle name="Place Cursor Here 2" xfId="2844" xr:uid="{71B554FB-0079-41EE-898A-F7C79E0F602E}"/>
    <cellStyle name="Print" xfId="2642" xr:uid="{0A641DB4-FCEE-47A8-850C-4AA1BCC20EFD}"/>
    <cellStyle name="PRM" xfId="2643" xr:uid="{59FF95C3-2181-4585-AE5D-0931A53F6C82}"/>
    <cellStyle name="PSChar" xfId="2644" xr:uid="{A8B9F49E-DD59-4621-94F3-0A6EB695BC2B}"/>
    <cellStyle name="PSChar 2" xfId="2645" xr:uid="{D2CBFE45-66EA-411E-A3CD-C80E3F0E9815}"/>
    <cellStyle name="PSDate" xfId="2646" xr:uid="{862CD263-A920-4D86-A204-C183DE966A14}"/>
    <cellStyle name="PSDec" xfId="2647" xr:uid="{A46036D0-3E3F-4854-BEE3-FD250AAE1433}"/>
    <cellStyle name="PSHeading" xfId="2648" xr:uid="{8F3107B4-9FA8-4D65-86A5-2E42FE901C62}"/>
    <cellStyle name="PSHeading 2" xfId="2649" xr:uid="{2A5F30EB-8250-4AEB-AF48-9F8F7CCEADBB}"/>
    <cellStyle name="PSInt" xfId="2650" xr:uid="{F42BD741-EC48-47C3-8CFA-6490DB026142}"/>
    <cellStyle name="PSSpacer" xfId="2651" xr:uid="{02D287A0-7E96-45D4-90E8-EBB3B769D2FC}"/>
    <cellStyle name="Red Flag" xfId="2722" xr:uid="{D98BD5B8-0E67-46EF-BAEE-FB696D9CBD8D}"/>
    <cellStyle name="Red Flag (A)" xfId="2166" xr:uid="{2109C2A4-34FC-4EF9-AB57-C13A212D138E}"/>
    <cellStyle name="Red Flag (B)" xfId="2167" xr:uid="{9B2B825E-06C5-44D7-A240-BD6ECCB26DF1}"/>
    <cellStyle name="RISKbottomEdge" xfId="2652" xr:uid="{72773B18-93D7-4346-9815-F09A9CD38D59}"/>
    <cellStyle name="RISKbottomEdge 2" xfId="2653" xr:uid="{48AF1351-9378-45BD-A116-61FA75D90473}"/>
    <cellStyle name="RISKnormLabel" xfId="2654" xr:uid="{56CFEE16-96D6-4C9C-A422-2B120FE3D5CF}"/>
    <cellStyle name="RISKnormLabel 2" xfId="2655" xr:uid="{C9A5458E-AF0B-4FC7-938E-F21F6B32D727}"/>
    <cellStyle name="Row Height" xfId="2723" xr:uid="{8580982E-7D09-4344-BAF8-3EA1ECCBAED1}"/>
    <cellStyle name="Save" xfId="2656" xr:uid="{DCCA3299-4326-42F6-B0D2-043A04A109D9}"/>
    <cellStyle name="SD1" xfId="2168" xr:uid="{E6F019ED-7755-4A3F-BBFC-BDF0F4625E14}"/>
    <cellStyle name="SD2" xfId="2169" xr:uid="{3233D249-183C-4C98-A57C-97AD10EDCC89}"/>
    <cellStyle name="SD3" xfId="2170" xr:uid="{74F4AF85-A5EC-4491-9B2D-820E7DCB7AEB}"/>
    <cellStyle name="SD4" xfId="2171" xr:uid="{45E8989C-964D-4554-85BF-E882A54C07E0}"/>
    <cellStyle name="SD5" xfId="2172" xr:uid="{3F0FE037-4E7B-485A-8F65-3276EBE97FD5}"/>
    <cellStyle name="Section Header" xfId="2724" xr:uid="{BF601670-F154-4128-8389-71907F92B075}"/>
    <cellStyle name="Section Header 2" xfId="2846" xr:uid="{FAA47A75-1BD2-45AE-BF60-93D5B3723629}"/>
    <cellStyle name="Section Header 2 2" xfId="2847" xr:uid="{494EED52-4B3A-474F-8DEF-71065F3AB660}"/>
    <cellStyle name="Section Header 3" xfId="2848" xr:uid="{0FEF055F-3974-4E05-B1C3-8CAA780C84D8}"/>
    <cellStyle name="Section Header 3 2" xfId="2849" xr:uid="{C365FE97-B743-4BD5-A301-93DB7E22C6C8}"/>
    <cellStyle name="Section Header 4" xfId="2845" xr:uid="{A8674525-2FB3-48F2-8F25-43CCBC31BA09}"/>
    <cellStyle name="Section Total Label" xfId="2725" xr:uid="{A8F8BED0-138D-459F-91C1-F2E3156F3579}"/>
    <cellStyle name="Section Total Pct" xfId="2726" xr:uid="{EA35D789-B86B-4115-8140-3E464229F6D1}"/>
    <cellStyle name="Section Total#" xfId="2727" xr:uid="{BC4DCCFC-9AEA-4661-9560-216CC0E97239}"/>
    <cellStyle name="Simple1" xfId="2657" xr:uid="{8C5DCF71-10A9-4126-B7A3-75CB031003E8}"/>
    <cellStyle name="Simple13" xfId="2658" xr:uid="{3814B071-8513-4792-AD5F-C3081CA29600}"/>
    <cellStyle name="Simple2" xfId="2659" xr:uid="{F77E32A9-E8C0-491C-A754-03DF7264CE81}"/>
    <cellStyle name="Simple3" xfId="2660" xr:uid="{B90094B0-0CBB-4883-80F4-7071AC06706E}"/>
    <cellStyle name="Single Line Title" xfId="2728" xr:uid="{B161826C-E185-4B36-9CB9-5492084B9E6A}"/>
    <cellStyle name="Single Line Title 2" xfId="2851" xr:uid="{BDB3DA6E-4601-466F-AFED-795B0F0C097F}"/>
    <cellStyle name="Single Line Title 2 2" xfId="2852" xr:uid="{9ACC1EAC-EC99-460E-B9FF-085C284F21EA}"/>
    <cellStyle name="Single Line Title 3" xfId="2853" xr:uid="{067241EF-1F70-4A34-A7D2-D548C6850794}"/>
    <cellStyle name="Single Line Title 3 2" xfId="2854" xr:uid="{437B2405-CB10-4812-836E-D56D33B2D8EF}"/>
    <cellStyle name="Single Line Title 4" xfId="2850" xr:uid="{E57737A6-52CB-4C22-A101-E49C41195B74}"/>
    <cellStyle name="STYL0 - Style1" xfId="2661" xr:uid="{98C59699-CE01-4784-ABDF-DFDA0F4215CD}"/>
    <cellStyle name="STYL1 - Style2" xfId="2662" xr:uid="{D6D452E9-034C-4891-A3DD-8D3B377DCCF1}"/>
    <cellStyle name="STYL2 - Style3" xfId="2663" xr:uid="{CFAE9FAE-B438-4A93-B9BF-A3687BECC7CA}"/>
    <cellStyle name="STYL3 - Style4" xfId="2664" xr:uid="{B5BA0171-439F-4A82-96D4-CE63FA17A364}"/>
    <cellStyle name="STYL4 - Style5" xfId="2665" xr:uid="{B943B475-D47F-45CB-A972-349738B06EFD}"/>
    <cellStyle name="STYL5 - Style6" xfId="2666" xr:uid="{BCCB6C03-EDEC-462D-BF1D-403254B000A6}"/>
    <cellStyle name="STYL6 - Style7" xfId="2667" xr:uid="{F605CF5C-4334-4345-8F7E-B571CA3A4F23}"/>
    <cellStyle name="STYL7 - Style8" xfId="2668" xr:uid="{FE40FA33-7D7E-4331-9CE6-0E0CD62E1F95}"/>
    <cellStyle name="Style 1" xfId="2669" xr:uid="{068E3F8F-FE18-465F-8D89-082F95EE2FB7}"/>
    <cellStyle name="Style 1 2" xfId="2670" xr:uid="{02497E80-CAC5-4ED1-81DB-CB14227CBE81}"/>
    <cellStyle name="STYLE1" xfId="2671" xr:uid="{6EBDD849-92EB-40E7-9404-BD4E3ACC4F29}"/>
    <cellStyle name="STYLE1 2" xfId="2672" xr:uid="{3029AC68-0B7B-408E-B7D3-A1D9E5AB7CC0}"/>
    <cellStyle name="STYLE2" xfId="2673" xr:uid="{CD3F0B9D-8B22-49CB-89FE-AC8974C0BBAF}"/>
    <cellStyle name="STYLE2 2" xfId="2674" xr:uid="{6B348C52-1D67-472C-B1C1-6D3A098BA035}"/>
    <cellStyle name="STYLE2_North Market Target Template 061109 v6 pla" xfId="2675" xr:uid="{6BB4D628-7834-4E22-A9AC-3CBE75763CCE}"/>
    <cellStyle name="STYLE3" xfId="2676" xr:uid="{39A245E3-7CA4-4932-9EFF-C8F6EBD05F33}"/>
    <cellStyle name="STYLE4" xfId="2677" xr:uid="{E299CF43-768E-41AA-9D45-9F8472456557}"/>
    <cellStyle name="STYLE5" xfId="2678" xr:uid="{688D4446-9808-4AEE-B1B7-8E07FBD818A3}"/>
    <cellStyle name="STYLE6" xfId="2679" xr:uid="{66BA961E-F6B8-422A-8F7C-B0E0DB2CE09C}"/>
    <cellStyle name="STYLE7" xfId="2680" xr:uid="{E571E96C-79E7-4029-AA2F-BF8F44511018}"/>
    <cellStyle name="STYLE8" xfId="2681" xr:uid="{F6348D18-2DF5-4213-8EF0-6F1116A9EDDE}"/>
    <cellStyle name="Sub-Section Header" xfId="2729" xr:uid="{0599EB83-2EE7-4483-8106-C4BDB93F3833}"/>
    <cellStyle name="Sub-Section Total" xfId="2730" xr:uid="{51D6E561-8891-4BDA-9C72-72383CAA71BB}"/>
    <cellStyle name="Sub-Section Total #" xfId="2731" xr:uid="{100E6E39-470B-47C2-B8AE-A29CC8341754}"/>
    <cellStyle name="Sub-Section Total # 2" xfId="2857" xr:uid="{D96D8BA3-DFE1-4593-913C-887961A49B01}"/>
    <cellStyle name="Sub-Section Total # 2 2" xfId="2858" xr:uid="{900AF735-3792-4F73-83C9-DE0D26DC8E49}"/>
    <cellStyle name="Sub-Section Total # 3" xfId="2859" xr:uid="{4DC42266-63D6-443E-924B-CF208430DF85}"/>
    <cellStyle name="Sub-Section Total # 3 2" xfId="2860" xr:uid="{9DC974CC-0898-40DE-A2DC-15216C8ED26B}"/>
    <cellStyle name="Sub-Section Total # 4" xfId="2856" xr:uid="{A213B4A8-D49E-4790-84EA-34FEAF00BD5C}"/>
    <cellStyle name="Sub-Section Total 2" xfId="2861" xr:uid="{956DAE4C-CA1B-44C1-BE50-A24F730B11CE}"/>
    <cellStyle name="Sub-Section Total 2 2" xfId="2862" xr:uid="{80FDC121-E640-4F93-BAF9-8E947F93C348}"/>
    <cellStyle name="Sub-Section Total 3" xfId="2863" xr:uid="{BDFAB0D8-A6DD-4992-88FE-73B014055DB6}"/>
    <cellStyle name="Sub-Section Total 3 2" xfId="2864" xr:uid="{4D7B5D2B-074F-45D7-8BC0-A006B9D093B3}"/>
    <cellStyle name="Sub-Section Total 4" xfId="2865" xr:uid="{07A8E958-F647-4267-8712-79C4196E27AC}"/>
    <cellStyle name="Sub-Section Total 5" xfId="2855" xr:uid="{9A304042-B8B4-4442-B1B9-F0FDA6130109}"/>
    <cellStyle name="Sub-Section Total Pct" xfId="2732" xr:uid="{FAB445E2-E2B1-4FD6-A7EE-9F3B7D0FBD9A}"/>
    <cellStyle name="Sub-Section Total Pct 2" xfId="2867" xr:uid="{A6C49B12-2E4D-41AB-AE44-EC92865EC3C1}"/>
    <cellStyle name="Sub-Section Total Pct 2 2" xfId="2868" xr:uid="{6EBA5F05-EB1C-405E-8E3F-98863A7A5EC7}"/>
    <cellStyle name="Sub-Section Total Pct 3" xfId="2869" xr:uid="{D6C84EBB-EF16-4E67-A9A2-E174E674B9EA}"/>
    <cellStyle name="Sub-Section Total Pct 3 2" xfId="2870" xr:uid="{A82548CC-D220-41FA-B83B-B870758989E1}"/>
    <cellStyle name="Sub-Section Total Pct 4" xfId="2866" xr:uid="{D113AB0F-BC36-4841-97D2-FE03DD718D23}"/>
    <cellStyle name="Subtle1" xfId="2682" xr:uid="{2CA8B544-0897-4BF4-A59D-B0BF55328D8A}"/>
    <cellStyle name="Subtle13" xfId="2683" xr:uid="{EB22E20E-99AE-4F98-8B4B-8A1155295424}"/>
    <cellStyle name="Subtle2" xfId="2684" xr:uid="{9F7B7DDC-5A80-4C71-A07A-4619B8D05903}"/>
    <cellStyle name="Subtle3" xfId="2685" xr:uid="{E565681B-F8E0-421F-94D5-E780AC9DD32B}"/>
    <cellStyle name="Subtle4||0||1||0||1" xfId="2686" xr:uid="{3AE851A8-FEB6-43A2-87D7-89C25B6B232B}"/>
    <cellStyle name="Subtle5||0||1||0||1" xfId="2687" xr:uid="{40D47CDA-6438-46C6-8EF8-5B094A99120B}"/>
    <cellStyle name="Tab Hdr Date" xfId="2733" xr:uid="{315A8FC7-4286-4EE7-830A-7EA12A551E42}"/>
    <cellStyle name="Tab Hdr Left" xfId="2734" xr:uid="{B341176A-8BA7-4D0B-A8C6-56573AA1DFCA}"/>
    <cellStyle name="Tab Hdr Right" xfId="2735" xr:uid="{7517B6BF-B03A-4A7A-B96C-6110011C07DA}"/>
    <cellStyle name="Tab header" xfId="2736" xr:uid="{EF6A3965-7C49-4DF8-80BE-75122CE708C6}"/>
    <cellStyle name="table body" xfId="2688" xr:uid="{D15306A7-9D93-4554-94B7-A9FE5B563F2D}"/>
    <cellStyle name="table body 2" xfId="2987" xr:uid="{A4F4E8C4-6F8E-49AD-A5EE-E8BF62739ACD}"/>
    <cellStyle name="table heading" xfId="2689" xr:uid="{0AC528DD-CBDB-468C-A18C-7C7E71682AB4}"/>
    <cellStyle name="table heading 2" xfId="2988" xr:uid="{97272C75-1ECE-459E-BBA3-CEFCF65257A9}"/>
    <cellStyle name="Text_Bold" xfId="2690" xr:uid="{391693A2-FC2E-4C5E-8F03-8A48B006B82B}"/>
    <cellStyle name="Title 2" xfId="2173" xr:uid="{3DADF37B-1AEB-43C1-9D4C-09269CCC2A62}"/>
    <cellStyle name="Title 2 2" xfId="3982" xr:uid="{06A67BD0-79F6-43E0-896B-E548A30E4F70}"/>
    <cellStyle name="Title 2 3" xfId="4229" xr:uid="{5526125F-B9FC-43DB-B60E-DE2B6BC6F445}"/>
    <cellStyle name="Title 2 4" xfId="2691" xr:uid="{40E72960-C52F-4D94-BA06-163036611551}"/>
    <cellStyle name="Title 2_data" xfId="5976" xr:uid="{2045615D-7D2C-456F-A694-8BF768CC0B56}"/>
    <cellStyle name="Title 3" xfId="2174" xr:uid="{144F4BDE-5EF8-4D31-921E-93DF77A1CC95}"/>
    <cellStyle name="Title 3 2" xfId="3983" xr:uid="{FDC19056-7D4E-4904-B38E-6F20F06D770F}"/>
    <cellStyle name="Title 3 3" xfId="4230" xr:uid="{0C6D3047-9CB1-48FC-8855-72573861069C}"/>
    <cellStyle name="Title 3 4" xfId="2692" xr:uid="{8EF26A6F-DA44-4E65-903E-D6F8E9111A68}"/>
    <cellStyle name="Title 3_data" xfId="5975" xr:uid="{74500FAF-0E72-4E6D-8E06-011041565C55}"/>
    <cellStyle name="Title 4" xfId="2175" xr:uid="{D852E13F-98BA-4EB6-BF74-1C6192D7AC4B}"/>
    <cellStyle name="Title Double Line" xfId="2737" xr:uid="{B21BBBD7-22EF-43BF-B14F-6F34BE5C8440}"/>
    <cellStyle name="Title Double Line 2" xfId="2872" xr:uid="{276AA747-BCB7-47C5-B2F6-59383C4857AC}"/>
    <cellStyle name="Title Double Line 2 2" xfId="2873" xr:uid="{B2B0EC3B-54C8-4DE8-B274-AB87C894EA8A}"/>
    <cellStyle name="Title Double Line 3" xfId="2874" xr:uid="{CCD735BE-0794-418A-BC88-DBD51B9B609F}"/>
    <cellStyle name="Title Double Line 3 2" xfId="2875" xr:uid="{1678EA52-CF87-498B-BD18-49A16105FBCE}"/>
    <cellStyle name="Title Double Line 4" xfId="2871" xr:uid="{752C7930-BF17-4DEF-B323-3789330E92B8}"/>
    <cellStyle name="Title Double Subtitle" xfId="2738" xr:uid="{EAB1FC13-0E6B-4BB5-9010-684CEB3B4F01}"/>
    <cellStyle name="Title Double Subtitle 2" xfId="2877" xr:uid="{AD8C4559-8FBB-478A-87F8-377C5A657DDA}"/>
    <cellStyle name="Title Double Subtitle 2 2" xfId="2878" xr:uid="{BB46BCAB-6052-4BAD-A3F0-663ABA8A0CD8}"/>
    <cellStyle name="Title Double Subtitle 3" xfId="2879" xr:uid="{9E17A70A-9C3C-447A-B23B-5DE0A0441263}"/>
    <cellStyle name="Title Double Subtitle 3 2" xfId="2880" xr:uid="{382FFE0A-CD46-446A-BFF8-363368F6E664}"/>
    <cellStyle name="Title Double Subtitle 4" xfId="2876" xr:uid="{3D02106A-9F7C-4420-84B6-173004F6E8E1}"/>
    <cellStyle name="Title Single" xfId="2739" xr:uid="{0DC2E29C-4183-4807-9262-33649C17416C}"/>
    <cellStyle name="Title Single 2" xfId="2882" xr:uid="{98022BD7-DB47-4DDC-90BB-DCFA5FC3FD4F}"/>
    <cellStyle name="Title Single 2 2" xfId="2883" xr:uid="{7354AB1D-9365-4DB7-B8BF-205FC6E76187}"/>
    <cellStyle name="Title Single 3" xfId="2884" xr:uid="{135280F5-9290-400E-B68D-8534F4DEF595}"/>
    <cellStyle name="Title Single 3 2" xfId="2885" xr:uid="{D2A10162-73A8-44CD-B155-CF28CD6C5A91}"/>
    <cellStyle name="Title Single 4" xfId="2881" xr:uid="{DB0C3D2A-6AD4-41B3-A964-343670B12F58}"/>
    <cellStyle name="Title Single 5" xfId="2888" xr:uid="{BCBB6C7C-B518-4010-996C-4308A7CBE8AA}"/>
    <cellStyle name="Title12" xfId="2693" xr:uid="{E7CF899F-A1B2-4726-8DC9-5FF88EB70998}"/>
    <cellStyle name="Title3" xfId="2694" xr:uid="{E5B457F1-8B14-4C91-A9B4-C5A8DFCFBB98}"/>
    <cellStyle name="Total 2" xfId="2695" xr:uid="{D304D888-AA08-478A-A22B-839F9D2382F1}"/>
    <cellStyle name="Total 2 2" xfId="2989" xr:uid="{352372C7-92E8-4412-8F40-8A2ED1D94B26}"/>
    <cellStyle name="Total 2_data" xfId="3031" xr:uid="{277ADC44-D8E6-4565-B37C-5AF2537E323E}"/>
    <cellStyle name="Total 3" xfId="2696" xr:uid="{D712E408-5DE2-45A6-9F7B-A477327EA445}"/>
    <cellStyle name="Total 3 2" xfId="2990" xr:uid="{61B2FBAB-775F-4CAF-84E2-E053727E7236}"/>
    <cellStyle name="Unprot" xfId="2697" xr:uid="{C14464FD-910F-49D1-BD93-CD4114A9B714}"/>
    <cellStyle name="Unprot$" xfId="2698" xr:uid="{C3D59AE0-E114-4E4C-A442-4FF5B085B7CF}"/>
    <cellStyle name="Unprotect" xfId="2699" xr:uid="{210DA0AC-A3A3-454C-B597-7911E2A17DF4}"/>
    <cellStyle name="VW1" xfId="2176" xr:uid="{381F202D-DCF7-44B9-9577-ACF6FB0F33C4}"/>
    <cellStyle name="VW2" xfId="2177" xr:uid="{0059994B-91DB-4A1E-8AAB-9D0C2A94618C}"/>
    <cellStyle name="VW3" xfId="2178" xr:uid="{C5845428-16C8-44CC-9877-22B47AD5D7D9}"/>
    <cellStyle name="VW4" xfId="2179" xr:uid="{7A2FF5E7-9874-4F04-BEC8-F344A2D179BC}"/>
    <cellStyle name="VW5" xfId="2180" xr:uid="{ED72B939-F5A5-448A-ADFD-145D650FB9AC}"/>
    <cellStyle name="Warning Text 2" xfId="2700" xr:uid="{882CFEDE-7FA6-49D3-92A8-E4F18A14B9FD}"/>
    <cellStyle name="Warning Text 3" xfId="2701" xr:uid="{695A748E-B247-4CBE-B508-F7A882E045EA}"/>
    <cellStyle name="WC1" xfId="2181" xr:uid="{4796C5DA-B66D-40FA-903C-073E2305D4AE}"/>
    <cellStyle name="WC1 ($0)" xfId="2182" xr:uid="{749106E4-4F66-4C6A-9A3D-8B3A26D9A611}"/>
    <cellStyle name="WC1 ($0.00)" xfId="2183" xr:uid="{C6CC4CEB-2F44-454E-9809-121B4984BAD2}"/>
    <cellStyle name="WC1 (0)" xfId="2184" xr:uid="{3CC3C54F-0F43-46DF-9836-6837CC79E2E6}"/>
    <cellStyle name="WC1 (0,)" xfId="2185" xr:uid="{9C9C0FF6-BD6A-433E-8D03-89CC9FC1EF63}"/>
    <cellStyle name="WC1 (0.0%)" xfId="2186" xr:uid="{AD2DEF1B-8541-4E13-B841-D6B707E64A14}"/>
    <cellStyle name="WC1 (0.0)" xfId="2187" xr:uid="{15727232-084F-4E32-9094-0411A3CACC0E}"/>
    <cellStyle name="WC1 (0.00%)" xfId="2188" xr:uid="{0C965B66-86C9-470C-B857-4D3BBE98292B}"/>
    <cellStyle name="WC1 (0.00)" xfId="2189" xr:uid="{70AA378F-084B-483B-9B8F-4C6012FD7F83}"/>
    <cellStyle name="WC1 (0.000)" xfId="2190" xr:uid="{ADC7C43D-DA51-46E3-9B1C-4FD534A64487}"/>
    <cellStyle name="WC1 (0.000) 2" xfId="2991" xr:uid="{E69D4BBC-9068-4F76-9BA9-51FCEED1D61C}"/>
    <cellStyle name="WC1 (0.000) 3" xfId="2914" xr:uid="{CA44841D-E816-4917-B13C-BDFD35FC40B5}"/>
    <cellStyle name="WC1 (0.000) 4" xfId="2702" xr:uid="{8C82AA1A-6361-4ECC-8731-D6D1ADA978C3}"/>
    <cellStyle name="WC1 (0.000)_data" xfId="5974" xr:uid="{363BDF0D-D912-486D-9202-7349D74FC20C}"/>
    <cellStyle name="WC1 (0.0000)" xfId="2191" xr:uid="{04EA911F-5DC1-4105-9E0B-2DB3FC561A83}"/>
    <cellStyle name="WC1 (0.0000) 2" xfId="2992" xr:uid="{4A60F328-8F1E-408E-9B8F-37BA38B92FBF}"/>
    <cellStyle name="WC1 (0.0000) 3" xfId="2915" xr:uid="{EF85D387-C074-40A2-96D2-BC153C883F12}"/>
    <cellStyle name="WC1 (0.0000) 4" xfId="2703" xr:uid="{C33B3B49-7CB4-410F-B3CF-044857CEE02F}"/>
    <cellStyle name="WC1 (0.0000)_data" xfId="5973" xr:uid="{0127D2B8-18AB-4D31-ADA5-0BD739FEE454}"/>
    <cellStyle name="WC1 (A)" xfId="2192" xr:uid="{9F2B4DF3-AD16-4118-9C07-26E3A1113E44}"/>
    <cellStyle name="WC1 (B)" xfId="2193" xr:uid="{0A19D5BC-A999-4608-A578-E88DAF00B67C}"/>
    <cellStyle name="WC1 (C)" xfId="2194" xr:uid="{574D98DE-6199-4FC2-A260-0EE8AD5083E5}"/>
    <cellStyle name="WC1 (MDY)" xfId="2195" xr:uid="{9D0F6FD7-3E2F-4F2D-95C9-60D22D515113}"/>
    <cellStyle name="WC1 (MY)" xfId="2196" xr:uid="{D36FB951-483D-4BE4-B3B2-6B2774427038}"/>
    <cellStyle name="WC1_data" xfId="6397" xr:uid="{1FB33FC8-0031-494A-8E66-12F9AAEEEEF1}"/>
    <cellStyle name="WC2" xfId="2197" xr:uid="{AC394AAA-3061-441B-BEA2-0E6D03DDFE46}"/>
    <cellStyle name="WC2 ($0)" xfId="2198" xr:uid="{CD30DFFB-9B87-4825-BB3F-59F15A5B611C}"/>
    <cellStyle name="WC2 ($0.00)" xfId="2199" xr:uid="{05A708F9-98A1-4688-B7D8-FF57B6EDFD73}"/>
    <cellStyle name="WC2 (0)" xfId="2200" xr:uid="{7C88DE0B-1F75-408B-ADB2-B49176FB1956}"/>
    <cellStyle name="WC2 (0,)" xfId="2201" xr:uid="{6B3151BD-937B-48B8-85E6-9B88C36A36E4}"/>
    <cellStyle name="WC2 (0.0%)" xfId="2202" xr:uid="{57AF7958-7FA6-489A-84E3-B41BBB66853B}"/>
    <cellStyle name="WC2 (0.0)" xfId="2203" xr:uid="{AF6A54E9-DCD4-4410-AB62-FBBF736DFC35}"/>
    <cellStyle name="WC2 (0.00%)" xfId="2204" xr:uid="{BE0F2973-AACA-4189-86A6-623DE7D2205A}"/>
    <cellStyle name="WC2 (0.00)" xfId="2205" xr:uid="{DD6F5AB8-0C85-4B96-9D66-F10A1B9C0E06}"/>
    <cellStyle name="WC2 (0.000)" xfId="2206" xr:uid="{E066267A-90B4-476E-B31D-DC827A777309}"/>
    <cellStyle name="WC2 (0.0000)" xfId="2207" xr:uid="{719EA2DA-C646-442C-BB90-FF9F958CF740}"/>
    <cellStyle name="WC2 (B)" xfId="2208" xr:uid="{2D35C847-5776-4E98-A6B8-5CED23077437}"/>
    <cellStyle name="WC2 (C)" xfId="2209" xr:uid="{95D42427-2A17-4DDD-92DB-F56378CDBCAF}"/>
    <cellStyle name="WC2 (MDY)" xfId="2210" xr:uid="{3380B26B-880A-4A9A-B9DE-158CAADF9DC0}"/>
    <cellStyle name="WC2 (MY)" xfId="2211" xr:uid="{CDF4A5A4-DCD6-49A4-B6A4-1914075F9F91}"/>
    <cellStyle name="WC2_data" xfId="6398" xr:uid="{012A11B5-41FA-4E30-A228-5B396C55977B}"/>
    <cellStyle name="WC3" xfId="2212" xr:uid="{E20AAA55-FB11-40E8-ACE6-97F384FA383C}"/>
    <cellStyle name="WC4" xfId="2213" xr:uid="{32214884-41D8-4A68-836B-4029E6CBF442}"/>
    <cellStyle name="WC5" xfId="2214" xr:uid="{4703D876-E1CA-413A-AD43-972589C518F8}"/>
  </cellStyles>
  <dxfs count="5">
    <dxf>
      <fill>
        <patternFill>
          <bgColor theme="3" tint="0.79995117038483843"/>
        </patternFill>
      </fill>
    </dxf>
    <dxf>
      <font>
        <b/>
        <i val="0"/>
        <color theme="0"/>
      </font>
      <fill>
        <patternFill>
          <bgColor theme="3" tint="0.39991454817346722"/>
        </patternFill>
      </fill>
      <border>
        <bottom style="medium">
          <color theme="3" tint="0.39991454817346722"/>
        </bottom>
      </border>
    </dxf>
    <dxf>
      <font>
        <color theme="1" tint="4.9989318521683403E-2"/>
      </font>
      <border>
        <top style="thick">
          <color theme="0"/>
        </top>
        <vertical style="medium">
          <color theme="0"/>
        </vertical>
      </border>
    </dxf>
    <dxf>
      <font>
        <b val="0"/>
        <i val="0"/>
        <color theme="1"/>
      </font>
      <border>
        <top style="dotted">
          <color theme="1"/>
        </top>
      </border>
    </dxf>
    <dxf>
      <font>
        <b val="0"/>
        <i val="0"/>
        <color theme="1"/>
      </font>
    </dxf>
  </dxfs>
  <tableStyles count="2" defaultTableStyle="TableStyleMedium2" defaultPivotStyle="PivotStyleLight16">
    <tableStyle name="Balance sheet table" pivot="0" count="2" xr9:uid="{AA2A2E62-3F0F-4E53-B2DD-90E0327BBE50}">
      <tableStyleElement type="wholeTable" dxfId="4"/>
      <tableStyleElement type="totalRow" dxfId="3"/>
    </tableStyle>
    <tableStyle name="Simple Monthly Budget" pivot="0" count="3" xr9:uid="{4F33132F-B4F5-496C-BB93-26F2895B9FDE}">
      <tableStyleElement type="wholeTable" dxfId="2"/>
      <tableStyleElement type="headerRow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687388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>
      <selection activeCell="K33" sqref="K33"/>
    </sheetView>
  </sheetViews>
  <sheetFormatPr defaultColWidth="11.77734375" defaultRowHeight="15"/>
  <cols>
    <col min="1" max="1" width="44.44140625" style="10" customWidth="1"/>
    <col min="2" max="84" width="13.5546875" style="10" customWidth="1"/>
    <col min="85" max="88" width="11.77734375" style="10" customWidth="1"/>
    <col min="89" max="16384" width="11.77734375" style="10"/>
  </cols>
  <sheetData>
    <row r="1" spans="1:5" ht="43.5" customHeight="1"/>
    <row r="2" spans="1:5">
      <c r="E2" s="320" t="s">
        <v>1385</v>
      </c>
    </row>
    <row r="3" spans="1:5">
      <c r="A3" s="55" t="s">
        <v>0</v>
      </c>
      <c r="C3" s="12"/>
    </row>
    <row r="4" spans="1:5">
      <c r="A4" s="55" t="s">
        <v>1</v>
      </c>
      <c r="C4" s="12"/>
    </row>
    <row r="5" spans="1:5">
      <c r="A5" s="10" t="s">
        <v>2</v>
      </c>
      <c r="C5" s="12"/>
    </row>
    <row r="7" spans="1:5">
      <c r="A7" s="277" t="s">
        <v>1384</v>
      </c>
    </row>
    <row r="8" spans="1:5">
      <c r="C8" s="12"/>
    </row>
    <row r="9" spans="1:5">
      <c r="A9" s="55" t="s">
        <v>6</v>
      </c>
      <c r="C9" s="12"/>
    </row>
    <row r="10" spans="1:5">
      <c r="A10" s="10" t="s">
        <v>7</v>
      </c>
      <c r="C10" s="12"/>
    </row>
    <row r="11" spans="1:5">
      <c r="A11" s="13" t="s">
        <v>8</v>
      </c>
      <c r="C11" s="12"/>
    </row>
    <row r="12" spans="1:5">
      <c r="A12" s="11" t="s">
        <v>9</v>
      </c>
      <c r="C12" s="12"/>
    </row>
    <row r="13" spans="1:5">
      <c r="A13" s="10" t="s">
        <v>10</v>
      </c>
      <c r="C13" s="12"/>
    </row>
    <row r="14" spans="1:5">
      <c r="C14" s="12"/>
    </row>
    <row r="15" spans="1:5">
      <c r="A15" s="58" t="s">
        <v>11</v>
      </c>
    </row>
    <row r="16" spans="1:5">
      <c r="A16" s="11" t="s">
        <v>12</v>
      </c>
    </row>
    <row r="17" spans="1:10">
      <c r="A17" s="13" t="s">
        <v>13</v>
      </c>
    </row>
    <row r="18" spans="1:10" ht="14.45" customHeight="1">
      <c r="A18" s="13" t="s">
        <v>14</v>
      </c>
    </row>
    <row r="19" spans="1:10" ht="14.45" customHeight="1">
      <c r="A19" s="13" t="s">
        <v>15</v>
      </c>
    </row>
    <row r="20" spans="1:10" ht="14.45" customHeight="1">
      <c r="A20" s="11"/>
      <c r="E20" s="57"/>
      <c r="F20" s="57"/>
      <c r="G20" s="57"/>
    </row>
    <row r="21" spans="1:10" ht="14.45" customHeight="1">
      <c r="A21" s="59" t="s">
        <v>16</v>
      </c>
      <c r="E21" s="57"/>
      <c r="F21" s="57"/>
      <c r="G21" s="57"/>
      <c r="I21" s="57"/>
      <c r="J21" s="57"/>
    </row>
    <row r="22" spans="1:10" ht="16.5">
      <c r="A22" s="13" t="s">
        <v>17</v>
      </c>
      <c r="E22" s="56"/>
      <c r="F22" s="56"/>
      <c r="G22" s="56"/>
      <c r="I22" s="56"/>
      <c r="J22" s="56"/>
    </row>
    <row r="23" spans="1:10" ht="16.5">
      <c r="A23" s="13" t="s">
        <v>18</v>
      </c>
      <c r="E23" s="56"/>
      <c r="F23" s="56"/>
      <c r="G23" s="56"/>
      <c r="I23" s="56"/>
      <c r="J23" s="56"/>
    </row>
    <row r="24" spans="1:10">
      <c r="A24" s="13" t="s">
        <v>19</v>
      </c>
    </row>
    <row r="25" spans="1:10">
      <c r="A25" s="13" t="s">
        <v>20</v>
      </c>
    </row>
    <row r="26" spans="1:10">
      <c r="A26" s="13"/>
    </row>
    <row r="27" spans="1:10">
      <c r="A27" s="11" t="s">
        <v>21</v>
      </c>
      <c r="C27" s="12"/>
    </row>
    <row r="28" spans="1:10">
      <c r="A28" s="13" t="s">
        <v>22</v>
      </c>
      <c r="C28" s="12"/>
    </row>
    <row r="29" spans="1:10">
      <c r="C29" s="12"/>
    </row>
    <row r="30" spans="1:10">
      <c r="A30" s="10" t="s">
        <v>23</v>
      </c>
      <c r="C30" s="231" t="s">
        <v>24</v>
      </c>
      <c r="F30" s="14"/>
    </row>
    <row r="31" spans="1:10">
      <c r="C31" s="12"/>
    </row>
    <row r="32" spans="1:10">
      <c r="A32" s="55" t="s">
        <v>25</v>
      </c>
      <c r="B32" s="57"/>
      <c r="C32" s="57"/>
      <c r="D32" s="57"/>
    </row>
    <row r="33" spans="1:84">
      <c r="A33" s="13" t="s">
        <v>26</v>
      </c>
      <c r="B33" s="57"/>
      <c r="C33" s="57"/>
      <c r="D33" s="57"/>
    </row>
    <row r="34" spans="1:84" ht="16.5">
      <c r="A34" s="13" t="s">
        <v>27</v>
      </c>
      <c r="B34" s="56"/>
      <c r="C34" s="56"/>
      <c r="D34" s="56"/>
    </row>
    <row r="35" spans="1:84" ht="16.5">
      <c r="B35" s="56"/>
      <c r="C35" s="56"/>
      <c r="D35" s="56"/>
    </row>
    <row r="36" spans="1:84">
      <c r="A36" s="322" t="s">
        <v>28</v>
      </c>
      <c r="B36" s="323"/>
      <c r="C36" s="324"/>
      <c r="D36" s="323"/>
      <c r="E36" s="323"/>
      <c r="F36" s="323"/>
      <c r="G36" s="323"/>
    </row>
    <row r="37" spans="1:84">
      <c r="A37" s="325" t="s">
        <v>29</v>
      </c>
      <c r="B37" s="326"/>
      <c r="C37" s="324"/>
      <c r="D37" s="323"/>
      <c r="E37" s="323"/>
      <c r="F37" s="323"/>
      <c r="G37" s="323"/>
    </row>
    <row r="38" spans="1:84">
      <c r="A38" s="327" t="s">
        <v>30</v>
      </c>
      <c r="B38" s="326"/>
      <c r="C38" s="324"/>
      <c r="D38" s="323"/>
      <c r="E38" s="323"/>
      <c r="F38" s="323"/>
      <c r="G38" s="323"/>
    </row>
    <row r="39" spans="1:84">
      <c r="A39" s="328" t="s">
        <v>31</v>
      </c>
      <c r="B39" s="323"/>
      <c r="C39" s="324"/>
      <c r="D39" s="323"/>
      <c r="E39" s="323"/>
      <c r="F39" s="323"/>
      <c r="G39" s="323"/>
    </row>
    <row r="40" spans="1:84">
      <c r="A40" s="327" t="s">
        <v>32</v>
      </c>
      <c r="B40" s="323"/>
      <c r="C40" s="324"/>
      <c r="D40" s="323"/>
      <c r="E40" s="323"/>
      <c r="F40" s="323"/>
      <c r="G40" s="323"/>
    </row>
    <row r="41" spans="1:84">
      <c r="C41" s="12"/>
    </row>
    <row r="42" spans="1:84">
      <c r="A42" s="10" t="s">
        <v>33</v>
      </c>
      <c r="C42" s="12"/>
      <c r="F42" s="14" t="s">
        <v>34</v>
      </c>
    </row>
    <row r="43" spans="1:84">
      <c r="A43" s="14" t="s">
        <v>35</v>
      </c>
      <c r="C43" s="12"/>
    </row>
    <row r="44" spans="1:84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4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4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4">
      <c r="A47" s="15" t="s">
        <v>231</v>
      </c>
      <c r="B47" s="232">
        <v>82826063.240000054</v>
      </c>
      <c r="C47" s="233">
        <v>2615734.4500000002</v>
      </c>
      <c r="D47" s="233">
        <v>3870355.74</v>
      </c>
      <c r="E47" s="233">
        <v>8149965.7199999997</v>
      </c>
      <c r="F47" s="233">
        <v>0</v>
      </c>
      <c r="G47" s="233">
        <v>0</v>
      </c>
      <c r="H47" s="233">
        <v>828191.65</v>
      </c>
      <c r="I47" s="233">
        <v>0</v>
      </c>
      <c r="J47" s="233">
        <v>0</v>
      </c>
      <c r="K47" s="233">
        <v>0</v>
      </c>
      <c r="L47" s="233">
        <v>0</v>
      </c>
      <c r="M47" s="233">
        <v>732546.33</v>
      </c>
      <c r="N47" s="233">
        <v>18468.560000000001</v>
      </c>
      <c r="O47" s="233">
        <v>1814700.41</v>
      </c>
      <c r="P47" s="233">
        <v>1961224.19</v>
      </c>
      <c r="Q47" s="233">
        <v>2197709.4</v>
      </c>
      <c r="R47" s="233">
        <v>0</v>
      </c>
      <c r="S47" s="233">
        <v>771969.11</v>
      </c>
      <c r="T47" s="233">
        <v>933635.23</v>
      </c>
      <c r="U47" s="233">
        <v>2028610.36</v>
      </c>
      <c r="V47" s="233">
        <v>46683.77</v>
      </c>
      <c r="W47" s="233">
        <v>230397.3</v>
      </c>
      <c r="X47" s="233">
        <v>369867.93</v>
      </c>
      <c r="Y47" s="233">
        <v>3184031.53</v>
      </c>
      <c r="Z47" s="233">
        <v>441330.94</v>
      </c>
      <c r="AA47" s="233">
        <v>236518.39</v>
      </c>
      <c r="AB47" s="233">
        <v>2608982.92</v>
      </c>
      <c r="AC47" s="233">
        <v>646526.14</v>
      </c>
      <c r="AD47" s="233">
        <v>0</v>
      </c>
      <c r="AE47" s="233">
        <v>2096328.29</v>
      </c>
      <c r="AF47" s="233">
        <v>0</v>
      </c>
      <c r="AG47" s="233">
        <v>3767162.27</v>
      </c>
      <c r="AH47" s="233">
        <v>0</v>
      </c>
      <c r="AI47" s="233">
        <v>2537056.73</v>
      </c>
      <c r="AJ47" s="233">
        <v>26843347.07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322794.15000000002</v>
      </c>
      <c r="AQ47" s="233">
        <v>0</v>
      </c>
      <c r="AR47" s="233">
        <v>724564.2</v>
      </c>
      <c r="AS47" s="233">
        <v>0</v>
      </c>
      <c r="AT47" s="233">
        <v>0</v>
      </c>
      <c r="AU47" s="233">
        <v>0</v>
      </c>
      <c r="AV47" s="233">
        <v>132056.15</v>
      </c>
      <c r="AW47" s="233">
        <v>0</v>
      </c>
      <c r="AX47" s="233">
        <v>0</v>
      </c>
      <c r="AY47" s="233">
        <v>1483701.81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1061921.54</v>
      </c>
      <c r="BF47" s="233">
        <v>851853.34</v>
      </c>
      <c r="BG47" s="233">
        <v>209721.79</v>
      </c>
      <c r="BH47" s="233">
        <v>0</v>
      </c>
      <c r="BI47" s="233">
        <v>88010.95</v>
      </c>
      <c r="BJ47" s="233">
        <v>0</v>
      </c>
      <c r="BK47" s="233">
        <v>0</v>
      </c>
      <c r="BL47" s="233">
        <v>0</v>
      </c>
      <c r="BM47" s="233">
        <v>0</v>
      </c>
      <c r="BN47" s="233">
        <v>1332261.52</v>
      </c>
      <c r="BO47" s="233">
        <v>0</v>
      </c>
      <c r="BP47" s="233">
        <v>0</v>
      </c>
      <c r="BQ47" s="233">
        <v>0</v>
      </c>
      <c r="BR47" s="233">
        <v>276087.2</v>
      </c>
      <c r="BS47" s="233">
        <v>71818.2</v>
      </c>
      <c r="BT47" s="233">
        <v>171021.3</v>
      </c>
      <c r="BU47" s="233">
        <v>3376.47</v>
      </c>
      <c r="BV47" s="233">
        <v>0</v>
      </c>
      <c r="BW47" s="233">
        <v>227540.56</v>
      </c>
      <c r="BX47" s="233">
        <v>2168655.79</v>
      </c>
      <c r="BY47" s="233">
        <v>1570268.39</v>
      </c>
      <c r="BZ47" s="233">
        <v>1465799.52</v>
      </c>
      <c r="CA47" s="233">
        <v>683503.53</v>
      </c>
      <c r="CB47" s="233">
        <v>22471.95</v>
      </c>
      <c r="CC47" s="233">
        <v>1027290.45</v>
      </c>
      <c r="CD47" s="15"/>
      <c r="CE47" s="24">
        <f>SUM(C47:CC47)</f>
        <v>82826063.240000054</v>
      </c>
      <c r="CF47" s="317">
        <v>0</v>
      </c>
    </row>
    <row r="48" spans="1:84">
      <c r="A48" s="24" t="s">
        <v>232</v>
      </c>
      <c r="B48" s="232">
        <v>913249.44</v>
      </c>
      <c r="C48" s="24">
        <f t="shared" ref="C48:AH48" si="0">IF($B$48,(ROUND((($B$48/$CE$61)*C61),0)))</f>
        <v>27654</v>
      </c>
      <c r="D48" s="24">
        <f t="shared" si="0"/>
        <v>37600</v>
      </c>
      <c r="E48" s="24">
        <f t="shared" si="0"/>
        <v>81209</v>
      </c>
      <c r="F48" s="24">
        <f t="shared" si="0"/>
        <v>0</v>
      </c>
      <c r="G48" s="24">
        <f t="shared" si="0"/>
        <v>0</v>
      </c>
      <c r="H48" s="24">
        <f t="shared" si="0"/>
        <v>9007</v>
      </c>
      <c r="I48" s="24">
        <f t="shared" si="0"/>
        <v>0</v>
      </c>
      <c r="J48" s="24">
        <f t="shared" si="0"/>
        <v>0</v>
      </c>
      <c r="K48" s="24">
        <f t="shared" si="0"/>
        <v>0</v>
      </c>
      <c r="L48" s="24">
        <f t="shared" si="0"/>
        <v>0</v>
      </c>
      <c r="M48" s="24">
        <f t="shared" si="0"/>
        <v>7317</v>
      </c>
      <c r="N48" s="24">
        <f t="shared" si="0"/>
        <v>471</v>
      </c>
      <c r="O48" s="24">
        <f t="shared" si="0"/>
        <v>17610</v>
      </c>
      <c r="P48" s="24">
        <f t="shared" si="0"/>
        <v>19885</v>
      </c>
      <c r="Q48" s="24">
        <f t="shared" si="0"/>
        <v>22062</v>
      </c>
      <c r="R48" s="24">
        <f t="shared" si="0"/>
        <v>0</v>
      </c>
      <c r="S48" s="24">
        <f t="shared" si="0"/>
        <v>6559</v>
      </c>
      <c r="T48" s="24">
        <f t="shared" si="0"/>
        <v>10427</v>
      </c>
      <c r="U48" s="24">
        <f t="shared" si="0"/>
        <v>17999</v>
      </c>
      <c r="V48" s="24">
        <f t="shared" si="0"/>
        <v>397</v>
      </c>
      <c r="W48" s="24">
        <f t="shared" si="0"/>
        <v>2187</v>
      </c>
      <c r="X48" s="24">
        <f t="shared" si="0"/>
        <v>4058</v>
      </c>
      <c r="Y48" s="24">
        <f t="shared" si="0"/>
        <v>32968</v>
      </c>
      <c r="Z48" s="24">
        <f t="shared" si="0"/>
        <v>4609</v>
      </c>
      <c r="AA48" s="24">
        <f t="shared" si="0"/>
        <v>2808</v>
      </c>
      <c r="AB48" s="24">
        <f t="shared" si="0"/>
        <v>28035</v>
      </c>
      <c r="AC48" s="24">
        <f t="shared" si="0"/>
        <v>7205</v>
      </c>
      <c r="AD48" s="24">
        <f t="shared" si="0"/>
        <v>0</v>
      </c>
      <c r="AE48" s="24">
        <f t="shared" si="0"/>
        <v>21264</v>
      </c>
      <c r="AF48" s="24">
        <f t="shared" si="0"/>
        <v>0</v>
      </c>
      <c r="AG48" s="24">
        <f t="shared" si="0"/>
        <v>40801</v>
      </c>
      <c r="AH48" s="24">
        <f t="shared" si="0"/>
        <v>0</v>
      </c>
      <c r="AI48" s="24">
        <f t="shared" ref="AI48:BN48" si="1">IF($B$48,(ROUND((($B$48/$CE$61)*AI61),0)))</f>
        <v>24595</v>
      </c>
      <c r="AJ48" s="24">
        <f t="shared" si="1"/>
        <v>345167</v>
      </c>
      <c r="AK48" s="24">
        <f t="shared" si="1"/>
        <v>0</v>
      </c>
      <c r="AL48" s="24">
        <f t="shared" si="1"/>
        <v>0</v>
      </c>
      <c r="AM48" s="24">
        <f t="shared" si="1"/>
        <v>0</v>
      </c>
      <c r="AN48" s="24">
        <f t="shared" si="1"/>
        <v>0</v>
      </c>
      <c r="AO48" s="24">
        <f t="shared" si="1"/>
        <v>0</v>
      </c>
      <c r="AP48" s="24">
        <f t="shared" si="1"/>
        <v>4275</v>
      </c>
      <c r="AQ48" s="24">
        <f t="shared" si="1"/>
        <v>0</v>
      </c>
      <c r="AR48" s="24">
        <f t="shared" si="1"/>
        <v>8792</v>
      </c>
      <c r="AS48" s="24">
        <f t="shared" si="1"/>
        <v>0</v>
      </c>
      <c r="AT48" s="24">
        <f t="shared" si="1"/>
        <v>0</v>
      </c>
      <c r="AU48" s="24">
        <f t="shared" si="1"/>
        <v>0</v>
      </c>
      <c r="AV48" s="24">
        <f t="shared" si="1"/>
        <v>1216</v>
      </c>
      <c r="AW48" s="24">
        <f t="shared" si="1"/>
        <v>0</v>
      </c>
      <c r="AX48" s="24">
        <f t="shared" si="1"/>
        <v>0</v>
      </c>
      <c r="AY48" s="24">
        <f t="shared" si="1"/>
        <v>11730</v>
      </c>
      <c r="AZ48" s="24">
        <f t="shared" si="1"/>
        <v>0</v>
      </c>
      <c r="BA48" s="24">
        <f t="shared" si="1"/>
        <v>0</v>
      </c>
      <c r="BB48" s="24">
        <f t="shared" si="1"/>
        <v>0</v>
      </c>
      <c r="BC48" s="24">
        <f t="shared" si="1"/>
        <v>0</v>
      </c>
      <c r="BD48" s="24">
        <f t="shared" si="1"/>
        <v>0</v>
      </c>
      <c r="BE48" s="24">
        <f t="shared" si="1"/>
        <v>9794</v>
      </c>
      <c r="BF48" s="24">
        <f t="shared" si="1"/>
        <v>6688</v>
      </c>
      <c r="BG48" s="24">
        <f t="shared" si="1"/>
        <v>1726</v>
      </c>
      <c r="BH48" s="24">
        <f t="shared" si="1"/>
        <v>0</v>
      </c>
      <c r="BI48" s="24">
        <f t="shared" si="1"/>
        <v>851</v>
      </c>
      <c r="BJ48" s="24">
        <f t="shared" si="1"/>
        <v>0</v>
      </c>
      <c r="BK48" s="24">
        <f t="shared" si="1"/>
        <v>0</v>
      </c>
      <c r="BL48" s="24">
        <f t="shared" si="1"/>
        <v>0</v>
      </c>
      <c r="BM48" s="24">
        <f t="shared" si="1"/>
        <v>0</v>
      </c>
      <c r="BN48" s="24">
        <f t="shared" si="1"/>
        <v>17915</v>
      </c>
      <c r="BO48" s="24">
        <f t="shared" ref="BO48:CD48" si="2">IF($B$48,(ROUND((($B$48/$CE$61)*BO61),0)))</f>
        <v>0</v>
      </c>
      <c r="BP48" s="24">
        <f t="shared" si="2"/>
        <v>0</v>
      </c>
      <c r="BQ48" s="24">
        <f t="shared" si="2"/>
        <v>0</v>
      </c>
      <c r="BR48" s="24">
        <f t="shared" si="2"/>
        <v>2538</v>
      </c>
      <c r="BS48" s="24">
        <f t="shared" si="2"/>
        <v>561</v>
      </c>
      <c r="BT48" s="24">
        <f t="shared" si="2"/>
        <v>1677</v>
      </c>
      <c r="BU48" s="24">
        <f t="shared" si="2"/>
        <v>41</v>
      </c>
      <c r="BV48" s="24">
        <f t="shared" si="2"/>
        <v>0</v>
      </c>
      <c r="BW48" s="24">
        <f t="shared" si="2"/>
        <v>1992</v>
      </c>
      <c r="BX48" s="24">
        <f t="shared" si="2"/>
        <v>22551</v>
      </c>
      <c r="BY48" s="24">
        <f t="shared" si="2"/>
        <v>16351</v>
      </c>
      <c r="BZ48" s="24">
        <f t="shared" si="2"/>
        <v>13818</v>
      </c>
      <c r="CA48" s="24">
        <f t="shared" si="2"/>
        <v>8067</v>
      </c>
      <c r="CB48" s="24">
        <f t="shared" si="2"/>
        <v>172</v>
      </c>
      <c r="CC48" s="24">
        <f t="shared" si="2"/>
        <v>10601</v>
      </c>
      <c r="CD48" s="24">
        <f t="shared" si="2"/>
        <v>0</v>
      </c>
      <c r="CE48" s="24">
        <f>SUM(C48:CD48)</f>
        <v>913250</v>
      </c>
      <c r="CF48" s="317">
        <v>0</v>
      </c>
    </row>
    <row r="49" spans="1:84">
      <c r="A49" s="15" t="s">
        <v>233</v>
      </c>
      <c r="B49" s="24">
        <f>B47+B48</f>
        <v>83739312.680000052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317">
        <v>0</v>
      </c>
    </row>
    <row r="50" spans="1:84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317">
        <v>0</v>
      </c>
    </row>
    <row r="51" spans="1:84">
      <c r="A51" s="20" t="s">
        <v>234</v>
      </c>
      <c r="B51" s="233">
        <v>42902224.5</v>
      </c>
      <c r="C51" s="233">
        <v>290775.67</v>
      </c>
      <c r="D51" s="233">
        <v>122295.18</v>
      </c>
      <c r="E51" s="233">
        <v>312622.43</v>
      </c>
      <c r="F51" s="233">
        <v>0</v>
      </c>
      <c r="G51" s="233">
        <v>39487.81</v>
      </c>
      <c r="H51" s="233">
        <v>6675.71</v>
      </c>
      <c r="I51" s="233">
        <v>0</v>
      </c>
      <c r="J51" s="233">
        <v>0</v>
      </c>
      <c r="K51" s="233">
        <v>0</v>
      </c>
      <c r="L51" s="233">
        <v>0</v>
      </c>
      <c r="M51" s="233">
        <v>15948.11</v>
      </c>
      <c r="N51" s="233">
        <v>11827172.720000001</v>
      </c>
      <c r="O51" s="233">
        <v>61387.91</v>
      </c>
      <c r="P51" s="233">
        <v>3207140.95</v>
      </c>
      <c r="Q51" s="233">
        <v>50287.67</v>
      </c>
      <c r="R51" s="233">
        <v>8983.7099999999991</v>
      </c>
      <c r="S51" s="233">
        <v>104882.16</v>
      </c>
      <c r="T51" s="233">
        <v>4990.24</v>
      </c>
      <c r="U51" s="233">
        <v>10495.62</v>
      </c>
      <c r="V51" s="233">
        <v>14574.99</v>
      </c>
      <c r="W51" s="233">
        <v>38786.120000000003</v>
      </c>
      <c r="X51" s="233">
        <v>42121.52</v>
      </c>
      <c r="Y51" s="233">
        <v>1283645.6599999999</v>
      </c>
      <c r="Z51" s="233">
        <v>564510.63</v>
      </c>
      <c r="AA51" s="233">
        <v>141364.41</v>
      </c>
      <c r="AB51" s="233">
        <v>192218.48</v>
      </c>
      <c r="AC51" s="233">
        <v>149564.79999999999</v>
      </c>
      <c r="AD51" s="233">
        <v>0</v>
      </c>
      <c r="AE51" s="233">
        <v>47823.88</v>
      </c>
      <c r="AF51" s="233">
        <v>0</v>
      </c>
      <c r="AG51" s="233">
        <v>83711.070000000007</v>
      </c>
      <c r="AH51" s="233">
        <v>0</v>
      </c>
      <c r="AI51" s="233">
        <v>213325.51</v>
      </c>
      <c r="AJ51" s="233">
        <v>346414.55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  <c r="AP51" s="233">
        <v>36081.75</v>
      </c>
      <c r="AQ51" s="233">
        <v>0</v>
      </c>
      <c r="AR51" s="233">
        <v>0</v>
      </c>
      <c r="AS51" s="233">
        <v>0</v>
      </c>
      <c r="AT51" s="233">
        <v>0</v>
      </c>
      <c r="AU51" s="233">
        <v>0</v>
      </c>
      <c r="AV51" s="233">
        <v>0</v>
      </c>
      <c r="AW51" s="233">
        <v>0</v>
      </c>
      <c r="AX51" s="233">
        <v>0</v>
      </c>
      <c r="AY51" s="233">
        <v>68476.84</v>
      </c>
      <c r="AZ51" s="233">
        <v>0</v>
      </c>
      <c r="BA51" s="233">
        <v>0</v>
      </c>
      <c r="BB51" s="233">
        <v>0</v>
      </c>
      <c r="BC51" s="233">
        <v>0</v>
      </c>
      <c r="BD51" s="233">
        <v>0</v>
      </c>
      <c r="BE51" s="233">
        <v>712283.55</v>
      </c>
      <c r="BF51" s="233">
        <v>91189.28</v>
      </c>
      <c r="BG51" s="233">
        <v>0</v>
      </c>
      <c r="BH51" s="233">
        <v>0</v>
      </c>
      <c r="BI51" s="233">
        <v>734304.21</v>
      </c>
      <c r="BJ51" s="233">
        <v>0</v>
      </c>
      <c r="BK51" s="233">
        <v>0</v>
      </c>
      <c r="BL51" s="233">
        <v>0</v>
      </c>
      <c r="BM51" s="233">
        <v>0</v>
      </c>
      <c r="BN51" s="233">
        <v>21316959.190000001</v>
      </c>
      <c r="BO51" s="233">
        <v>0</v>
      </c>
      <c r="BP51" s="233">
        <v>0</v>
      </c>
      <c r="BQ51" s="233">
        <v>0</v>
      </c>
      <c r="BR51" s="233">
        <v>0</v>
      </c>
      <c r="BS51" s="233">
        <v>0</v>
      </c>
      <c r="BT51" s="233">
        <v>20.61</v>
      </c>
      <c r="BU51" s="233">
        <v>383.55</v>
      </c>
      <c r="BV51" s="233">
        <v>0</v>
      </c>
      <c r="BW51" s="233">
        <v>864.93</v>
      </c>
      <c r="BX51" s="233">
        <v>6266.77</v>
      </c>
      <c r="BY51" s="233">
        <v>740095.36</v>
      </c>
      <c r="BZ51" s="233">
        <v>0</v>
      </c>
      <c r="CA51" s="233">
        <v>8124.57</v>
      </c>
      <c r="CB51" s="233">
        <v>2983.19</v>
      </c>
      <c r="CC51" s="233">
        <v>2983.19</v>
      </c>
      <c r="CD51" s="15"/>
      <c r="CE51" s="24">
        <f>SUM(C51:CD51)</f>
        <v>42902224.5</v>
      </c>
      <c r="CF51" s="317">
        <v>0</v>
      </c>
    </row>
    <row r="52" spans="1:84">
      <c r="A52" s="30" t="s">
        <v>235</v>
      </c>
      <c r="B52" s="232">
        <v>1619186.43</v>
      </c>
      <c r="C52" s="24">
        <f t="shared" ref="C52:AH52" si="3">IF($B$52,ROUND(($B$52/($CE$90+$CF$90)*C90),0))</f>
        <v>38783</v>
      </c>
      <c r="D52" s="24">
        <f t="shared" si="3"/>
        <v>64669</v>
      </c>
      <c r="E52" s="24">
        <f t="shared" si="3"/>
        <v>121669</v>
      </c>
      <c r="F52" s="24">
        <f t="shared" si="3"/>
        <v>0</v>
      </c>
      <c r="G52" s="24">
        <f t="shared" si="3"/>
        <v>4330</v>
      </c>
      <c r="H52" s="24">
        <f t="shared" si="3"/>
        <v>16714</v>
      </c>
      <c r="I52" s="24">
        <f t="shared" si="3"/>
        <v>0</v>
      </c>
      <c r="J52" s="24">
        <f t="shared" si="3"/>
        <v>0</v>
      </c>
      <c r="K52" s="24">
        <f t="shared" si="3"/>
        <v>0</v>
      </c>
      <c r="L52" s="24">
        <f t="shared" si="3"/>
        <v>0</v>
      </c>
      <c r="M52" s="24">
        <f t="shared" si="3"/>
        <v>19575</v>
      </c>
      <c r="N52" s="24">
        <f t="shared" si="3"/>
        <v>7913</v>
      </c>
      <c r="O52" s="24">
        <f t="shared" si="3"/>
        <v>23168</v>
      </c>
      <c r="P52" s="24">
        <f t="shared" si="3"/>
        <v>64819</v>
      </c>
      <c r="Q52" s="24">
        <f t="shared" si="3"/>
        <v>18089</v>
      </c>
      <c r="R52" s="24">
        <f t="shared" si="3"/>
        <v>1281</v>
      </c>
      <c r="S52" s="24">
        <f t="shared" si="3"/>
        <v>23423</v>
      </c>
      <c r="T52" s="24">
        <f t="shared" si="3"/>
        <v>21115</v>
      </c>
      <c r="U52" s="24">
        <f t="shared" si="3"/>
        <v>26313</v>
      </c>
      <c r="V52" s="24">
        <f t="shared" si="3"/>
        <v>461</v>
      </c>
      <c r="W52" s="24">
        <f t="shared" si="3"/>
        <v>5162</v>
      </c>
      <c r="X52" s="24">
        <f t="shared" si="3"/>
        <v>4598</v>
      </c>
      <c r="Y52" s="24">
        <f t="shared" si="3"/>
        <v>44313</v>
      </c>
      <c r="Z52" s="24">
        <f t="shared" si="3"/>
        <v>25726</v>
      </c>
      <c r="AA52" s="24">
        <f t="shared" si="3"/>
        <v>11851</v>
      </c>
      <c r="AB52" s="24">
        <f t="shared" si="3"/>
        <v>8713</v>
      </c>
      <c r="AC52" s="24">
        <f t="shared" si="3"/>
        <v>3325</v>
      </c>
      <c r="AD52" s="24">
        <f t="shared" si="3"/>
        <v>2275</v>
      </c>
      <c r="AE52" s="24">
        <f t="shared" si="3"/>
        <v>49398</v>
      </c>
      <c r="AF52" s="24">
        <f t="shared" si="3"/>
        <v>0</v>
      </c>
      <c r="AG52" s="24">
        <f t="shared" si="3"/>
        <v>78378</v>
      </c>
      <c r="AH52" s="24">
        <f t="shared" si="3"/>
        <v>0</v>
      </c>
      <c r="AI52" s="24">
        <f t="shared" ref="AI52:BN52" si="4">IF($B$52,ROUND(($B$52/($CE$90+$CF$90)*AI90),0))</f>
        <v>33369</v>
      </c>
      <c r="AJ52" s="24">
        <f t="shared" si="4"/>
        <v>252475</v>
      </c>
      <c r="AK52" s="24">
        <f t="shared" si="4"/>
        <v>0</v>
      </c>
      <c r="AL52" s="24">
        <f t="shared" si="4"/>
        <v>0</v>
      </c>
      <c r="AM52" s="24">
        <f t="shared" si="4"/>
        <v>0</v>
      </c>
      <c r="AN52" s="24">
        <f t="shared" si="4"/>
        <v>0</v>
      </c>
      <c r="AO52" s="24">
        <f t="shared" si="4"/>
        <v>0</v>
      </c>
      <c r="AP52" s="24">
        <f t="shared" si="4"/>
        <v>15967</v>
      </c>
      <c r="AQ52" s="24">
        <f t="shared" si="4"/>
        <v>2147</v>
      </c>
      <c r="AR52" s="24">
        <f t="shared" si="4"/>
        <v>0</v>
      </c>
      <c r="AS52" s="24">
        <f t="shared" si="4"/>
        <v>0</v>
      </c>
      <c r="AT52" s="24">
        <f t="shared" si="4"/>
        <v>0</v>
      </c>
      <c r="AU52" s="24">
        <f t="shared" si="4"/>
        <v>0</v>
      </c>
      <c r="AV52" s="24">
        <f t="shared" si="4"/>
        <v>3929</v>
      </c>
      <c r="AW52" s="24">
        <f t="shared" si="4"/>
        <v>831</v>
      </c>
      <c r="AX52" s="24">
        <f t="shared" si="4"/>
        <v>0</v>
      </c>
      <c r="AY52" s="24">
        <f t="shared" si="4"/>
        <v>24144</v>
      </c>
      <c r="AZ52" s="24">
        <f t="shared" si="4"/>
        <v>0</v>
      </c>
      <c r="BA52" s="24">
        <f t="shared" si="4"/>
        <v>1706</v>
      </c>
      <c r="BB52" s="24">
        <f t="shared" si="4"/>
        <v>0</v>
      </c>
      <c r="BC52" s="24">
        <f t="shared" si="4"/>
        <v>0</v>
      </c>
      <c r="BD52" s="24">
        <f t="shared" si="4"/>
        <v>5786</v>
      </c>
      <c r="BE52" s="24">
        <f t="shared" si="4"/>
        <v>191294</v>
      </c>
      <c r="BF52" s="24">
        <f t="shared" si="4"/>
        <v>8952</v>
      </c>
      <c r="BG52" s="24">
        <f t="shared" si="4"/>
        <v>2403</v>
      </c>
      <c r="BH52" s="24">
        <f t="shared" si="4"/>
        <v>23233</v>
      </c>
      <c r="BI52" s="24">
        <f t="shared" si="4"/>
        <v>148370</v>
      </c>
      <c r="BJ52" s="24">
        <f t="shared" si="4"/>
        <v>5343</v>
      </c>
      <c r="BK52" s="24">
        <f t="shared" si="4"/>
        <v>0</v>
      </c>
      <c r="BL52" s="24">
        <f t="shared" si="4"/>
        <v>3735</v>
      </c>
      <c r="BM52" s="24">
        <f t="shared" si="4"/>
        <v>0</v>
      </c>
      <c r="BN52" s="24">
        <f t="shared" si="4"/>
        <v>101118</v>
      </c>
      <c r="BO52" s="24">
        <f t="shared" ref="BO52:CD52" si="5">IF($B$52,ROUND(($B$52/($CE$90+$CF$90)*BO90),0))</f>
        <v>3473</v>
      </c>
      <c r="BP52" s="24">
        <f t="shared" si="5"/>
        <v>3517</v>
      </c>
      <c r="BQ52" s="24">
        <f t="shared" si="5"/>
        <v>0</v>
      </c>
      <c r="BR52" s="24">
        <f t="shared" si="5"/>
        <v>2780</v>
      </c>
      <c r="BS52" s="24">
        <f t="shared" si="5"/>
        <v>4069</v>
      </c>
      <c r="BT52" s="24">
        <f t="shared" si="5"/>
        <v>3893</v>
      </c>
      <c r="BU52" s="24">
        <f t="shared" si="5"/>
        <v>2288</v>
      </c>
      <c r="BV52" s="24">
        <f t="shared" si="5"/>
        <v>17767</v>
      </c>
      <c r="BW52" s="24">
        <f t="shared" si="5"/>
        <v>5717</v>
      </c>
      <c r="BX52" s="24">
        <f t="shared" si="5"/>
        <v>5323</v>
      </c>
      <c r="BY52" s="24">
        <f t="shared" si="5"/>
        <v>7448</v>
      </c>
      <c r="BZ52" s="24">
        <f t="shared" si="5"/>
        <v>0</v>
      </c>
      <c r="CA52" s="24">
        <f t="shared" si="5"/>
        <v>3059</v>
      </c>
      <c r="CB52" s="24">
        <f t="shared" si="5"/>
        <v>47638</v>
      </c>
      <c r="CC52" s="24">
        <f t="shared" si="5"/>
        <v>1352</v>
      </c>
      <c r="CD52" s="24">
        <f t="shared" si="5"/>
        <v>0</v>
      </c>
      <c r="CE52" s="24">
        <f>SUM(C52:CD52)</f>
        <v>1619187</v>
      </c>
      <c r="CF52" s="317">
        <v>0</v>
      </c>
    </row>
    <row r="53" spans="1:84">
      <c r="A53" s="15" t="s">
        <v>233</v>
      </c>
      <c r="B53" s="24">
        <f>B51+B52</f>
        <v>44521410.93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317">
        <v>0</v>
      </c>
    </row>
    <row r="54" spans="1:84">
      <c r="A54" s="15"/>
      <c r="B54" s="15"/>
      <c r="C54" s="2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317">
        <v>0</v>
      </c>
    </row>
    <row r="55" spans="1:84">
      <c r="A55" s="20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2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  <c r="CF55" s="317">
        <v>0</v>
      </c>
    </row>
    <row r="56" spans="1:84">
      <c r="A56" s="20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  <c r="CF56" s="317">
        <v>0</v>
      </c>
    </row>
    <row r="57" spans="1:84">
      <c r="A57" s="20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  <c r="CF57" s="317">
        <v>0</v>
      </c>
    </row>
    <row r="58" spans="1:84">
      <c r="A58" s="20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3" t="s">
        <v>248</v>
      </c>
      <c r="T58" s="23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3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3" t="s">
        <v>248</v>
      </c>
      <c r="AW58" s="23" t="s">
        <v>248</v>
      </c>
      <c r="AX58" s="23" t="s">
        <v>248</v>
      </c>
      <c r="AY58" s="17" t="s">
        <v>259</v>
      </c>
      <c r="AZ58" s="17" t="s">
        <v>259</v>
      </c>
      <c r="BA58" s="23" t="s">
        <v>248</v>
      </c>
      <c r="BB58" s="23" t="s">
        <v>248</v>
      </c>
      <c r="BC58" s="23" t="s">
        <v>248</v>
      </c>
      <c r="BD58" s="23" t="s">
        <v>248</v>
      </c>
      <c r="BE58" s="17" t="s">
        <v>260</v>
      </c>
      <c r="BF58" s="23" t="s">
        <v>248</v>
      </c>
      <c r="BG58" s="23" t="s">
        <v>248</v>
      </c>
      <c r="BH58" s="23" t="s">
        <v>248</v>
      </c>
      <c r="BI58" s="23" t="s">
        <v>248</v>
      </c>
      <c r="BJ58" s="23" t="s">
        <v>248</v>
      </c>
      <c r="BK58" s="23" t="s">
        <v>248</v>
      </c>
      <c r="BL58" s="23" t="s">
        <v>248</v>
      </c>
      <c r="BM58" s="23" t="s">
        <v>248</v>
      </c>
      <c r="BN58" s="23" t="s">
        <v>248</v>
      </c>
      <c r="BO58" s="23" t="s">
        <v>248</v>
      </c>
      <c r="BP58" s="23" t="s">
        <v>248</v>
      </c>
      <c r="BQ58" s="23" t="s">
        <v>248</v>
      </c>
      <c r="BR58" s="23" t="s">
        <v>248</v>
      </c>
      <c r="BS58" s="23" t="s">
        <v>248</v>
      </c>
      <c r="BT58" s="23" t="s">
        <v>248</v>
      </c>
      <c r="BU58" s="23" t="s">
        <v>248</v>
      </c>
      <c r="BV58" s="23" t="s">
        <v>248</v>
      </c>
      <c r="BW58" s="23" t="s">
        <v>248</v>
      </c>
      <c r="BX58" s="23" t="s">
        <v>248</v>
      </c>
      <c r="BY58" s="23" t="s">
        <v>248</v>
      </c>
      <c r="BZ58" s="23" t="s">
        <v>248</v>
      </c>
      <c r="CA58" s="23" t="s">
        <v>248</v>
      </c>
      <c r="CB58" s="23" t="s">
        <v>248</v>
      </c>
      <c r="CC58" s="23" t="s">
        <v>248</v>
      </c>
      <c r="CD58" s="23" t="s">
        <v>248</v>
      </c>
      <c r="CE58" s="23" t="s">
        <v>248</v>
      </c>
      <c r="CF58" s="317">
        <v>0</v>
      </c>
    </row>
    <row r="59" spans="1:84">
      <c r="A59" s="30" t="s">
        <v>261</v>
      </c>
      <c r="B59" s="24"/>
      <c r="C59" s="233">
        <v>7969.5</v>
      </c>
      <c r="D59" s="233">
        <v>18340.27</v>
      </c>
      <c r="E59" s="233">
        <v>47581.95</v>
      </c>
      <c r="F59" s="233">
        <v>0</v>
      </c>
      <c r="G59" s="233">
        <v>0</v>
      </c>
      <c r="H59" s="233">
        <v>5263</v>
      </c>
      <c r="I59" s="233">
        <v>0</v>
      </c>
      <c r="J59" s="233">
        <v>0</v>
      </c>
      <c r="K59" s="233">
        <v>0</v>
      </c>
      <c r="L59" s="233">
        <v>0</v>
      </c>
      <c r="M59" s="233">
        <v>3626</v>
      </c>
      <c r="N59" s="233">
        <v>0</v>
      </c>
      <c r="O59" s="233">
        <v>1869</v>
      </c>
      <c r="P59" s="234">
        <v>1150067</v>
      </c>
      <c r="Q59" s="235">
        <v>3072495</v>
      </c>
      <c r="R59" s="235">
        <v>1998792</v>
      </c>
      <c r="S59" s="228">
        <v>0</v>
      </c>
      <c r="T59" s="228">
        <v>0</v>
      </c>
      <c r="U59" s="236">
        <v>917261</v>
      </c>
      <c r="V59" s="235">
        <v>42543</v>
      </c>
      <c r="W59" s="235">
        <v>5051</v>
      </c>
      <c r="X59" s="235">
        <v>39720</v>
      </c>
      <c r="Y59" s="235">
        <v>107918</v>
      </c>
      <c r="Z59" s="235">
        <v>21124</v>
      </c>
      <c r="AA59" s="235">
        <v>4183</v>
      </c>
      <c r="AB59" s="228">
        <v>0</v>
      </c>
      <c r="AC59" s="235">
        <v>47472</v>
      </c>
      <c r="AD59" s="235">
        <v>1179</v>
      </c>
      <c r="AE59" s="235">
        <v>187520</v>
      </c>
      <c r="AF59" s="235">
        <v>0</v>
      </c>
      <c r="AG59" s="235">
        <v>77162</v>
      </c>
      <c r="AH59" s="235">
        <v>0</v>
      </c>
      <c r="AI59" s="235">
        <v>15624.000000000011</v>
      </c>
      <c r="AJ59" s="235">
        <v>511066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12511</v>
      </c>
      <c r="AQ59" s="235">
        <v>511</v>
      </c>
      <c r="AR59" s="235">
        <v>13391</v>
      </c>
      <c r="AS59" s="235">
        <v>0</v>
      </c>
      <c r="AT59" s="235">
        <v>0</v>
      </c>
      <c r="AU59" s="235">
        <v>0</v>
      </c>
      <c r="AV59" s="228">
        <v>0</v>
      </c>
      <c r="AW59" s="228">
        <v>0</v>
      </c>
      <c r="AX59" s="228">
        <v>0</v>
      </c>
      <c r="AY59" s="235">
        <v>209498</v>
      </c>
      <c r="AZ59" s="235">
        <v>0</v>
      </c>
      <c r="BA59" s="228">
        <v>0</v>
      </c>
      <c r="BB59" s="228">
        <v>0</v>
      </c>
      <c r="BC59" s="228">
        <v>0</v>
      </c>
      <c r="BD59" s="228">
        <v>0</v>
      </c>
      <c r="BE59" s="235">
        <v>744457</v>
      </c>
      <c r="BF59" s="228">
        <v>0</v>
      </c>
      <c r="BG59" s="228">
        <v>0</v>
      </c>
      <c r="BH59" s="228">
        <v>0</v>
      </c>
      <c r="BI59" s="228">
        <v>0</v>
      </c>
      <c r="BJ59" s="228">
        <v>0</v>
      </c>
      <c r="BK59" s="228">
        <v>0</v>
      </c>
      <c r="BL59" s="228">
        <v>0</v>
      </c>
      <c r="BM59" s="228">
        <v>0</v>
      </c>
      <c r="BN59" s="228">
        <v>0</v>
      </c>
      <c r="BO59" s="228">
        <v>0</v>
      </c>
      <c r="BP59" s="228">
        <v>0</v>
      </c>
      <c r="BQ59" s="228">
        <v>0</v>
      </c>
      <c r="BR59" s="228">
        <v>0</v>
      </c>
      <c r="BS59" s="228">
        <v>0</v>
      </c>
      <c r="BT59" s="228">
        <v>0</v>
      </c>
      <c r="BU59" s="228">
        <v>0</v>
      </c>
      <c r="BV59" s="228">
        <v>0</v>
      </c>
      <c r="BW59" s="228">
        <v>0</v>
      </c>
      <c r="BX59" s="228">
        <v>0</v>
      </c>
      <c r="BY59" s="228">
        <v>0</v>
      </c>
      <c r="BZ59" s="228">
        <v>0</v>
      </c>
      <c r="CA59" s="228">
        <v>0</v>
      </c>
      <c r="CB59" s="228">
        <v>0</v>
      </c>
      <c r="CC59" s="228">
        <v>0</v>
      </c>
      <c r="CD59" s="222">
        <v>0</v>
      </c>
      <c r="CE59" s="24">
        <v>0</v>
      </c>
      <c r="CF59" s="317">
        <v>0</v>
      </c>
    </row>
    <row r="60" spans="1:84" s="200" customFormat="1">
      <c r="A60" s="205" t="s">
        <v>262</v>
      </c>
      <c r="B60" s="206"/>
      <c r="C60" s="237">
        <v>77.168205373405939</v>
      </c>
      <c r="D60" s="237">
        <v>121.95881847324158</v>
      </c>
      <c r="E60" s="237">
        <v>270.06732999117429</v>
      </c>
      <c r="F60" s="237">
        <v>0</v>
      </c>
      <c r="G60" s="237">
        <v>0</v>
      </c>
      <c r="H60" s="237">
        <v>29.201649066098781</v>
      </c>
      <c r="I60" s="237">
        <v>0</v>
      </c>
      <c r="J60" s="237">
        <v>0</v>
      </c>
      <c r="K60" s="237">
        <v>0</v>
      </c>
      <c r="L60" s="237">
        <v>0</v>
      </c>
      <c r="M60" s="237">
        <v>24.181917322352223</v>
      </c>
      <c r="N60" s="237">
        <v>1.5909961685823756E-2</v>
      </c>
      <c r="O60" s="237">
        <v>47.557485713580988</v>
      </c>
      <c r="P60" s="234">
        <v>70.496716480603396</v>
      </c>
      <c r="Q60" s="234">
        <v>56.219904808237359</v>
      </c>
      <c r="R60" s="234">
        <v>1.2931034482759052E-4</v>
      </c>
      <c r="S60" s="238">
        <v>41.581985778619305</v>
      </c>
      <c r="T60" s="238">
        <v>28.70503707428843</v>
      </c>
      <c r="U60" s="239">
        <v>75.532046584776779</v>
      </c>
      <c r="V60" s="234">
        <v>1.6639612051792563</v>
      </c>
      <c r="W60" s="234">
        <v>5.7081282973248362</v>
      </c>
      <c r="X60" s="234">
        <v>12.425012028742453</v>
      </c>
      <c r="Y60" s="234">
        <v>97.396749588929737</v>
      </c>
      <c r="Z60" s="234">
        <v>12.189275181157644</v>
      </c>
      <c r="AA60" s="234">
        <v>7.1178463452038931</v>
      </c>
      <c r="AB60" s="238">
        <v>76.136840266311111</v>
      </c>
      <c r="AC60" s="234">
        <v>23.162458405548712</v>
      </c>
      <c r="AD60" s="234">
        <v>0</v>
      </c>
      <c r="AE60" s="234">
        <v>70.549676600670495</v>
      </c>
      <c r="AF60" s="234">
        <v>0</v>
      </c>
      <c r="AG60" s="234">
        <v>126.50883155136158</v>
      </c>
      <c r="AH60" s="234">
        <v>0</v>
      </c>
      <c r="AI60" s="234">
        <v>75.622947330459908</v>
      </c>
      <c r="AJ60" s="234">
        <v>735.65339373854692</v>
      </c>
      <c r="AK60" s="234">
        <v>0</v>
      </c>
      <c r="AL60" s="234">
        <v>0</v>
      </c>
      <c r="AM60" s="234">
        <v>0</v>
      </c>
      <c r="AN60" s="234">
        <v>0</v>
      </c>
      <c r="AO60" s="234">
        <v>0</v>
      </c>
      <c r="AP60" s="234">
        <v>10.141458502634078</v>
      </c>
      <c r="AQ60" s="234">
        <v>0</v>
      </c>
      <c r="AR60" s="234">
        <v>28.528115651491508</v>
      </c>
      <c r="AS60" s="234">
        <v>0</v>
      </c>
      <c r="AT60" s="234">
        <v>0</v>
      </c>
      <c r="AU60" s="234">
        <v>0</v>
      </c>
      <c r="AV60" s="238">
        <v>4.7552933491584559</v>
      </c>
      <c r="AW60" s="238">
        <v>0</v>
      </c>
      <c r="AX60" s="238">
        <v>0</v>
      </c>
      <c r="AY60" s="234">
        <v>70.4923630791737</v>
      </c>
      <c r="AZ60" s="234">
        <v>0</v>
      </c>
      <c r="BA60" s="238">
        <v>0</v>
      </c>
      <c r="BB60" s="238">
        <v>0</v>
      </c>
      <c r="BC60" s="238">
        <v>0</v>
      </c>
      <c r="BD60" s="238">
        <v>0</v>
      </c>
      <c r="BE60" s="234">
        <v>46.606107839189939</v>
      </c>
      <c r="BF60" s="238">
        <v>44.784355496579074</v>
      </c>
      <c r="BG60" s="238">
        <v>10.558473285180632</v>
      </c>
      <c r="BH60" s="238">
        <v>0</v>
      </c>
      <c r="BI60" s="238">
        <v>2.3385754840448798</v>
      </c>
      <c r="BJ60" s="238">
        <v>0</v>
      </c>
      <c r="BK60" s="238">
        <v>0</v>
      </c>
      <c r="BL60" s="238">
        <v>0</v>
      </c>
      <c r="BM60" s="238">
        <v>0</v>
      </c>
      <c r="BN60" s="238">
        <v>28.407963973830029</v>
      </c>
      <c r="BO60" s="238">
        <v>0</v>
      </c>
      <c r="BP60" s="238">
        <v>0</v>
      </c>
      <c r="BQ60" s="238">
        <v>0</v>
      </c>
      <c r="BR60" s="238">
        <v>16.045032768192414</v>
      </c>
      <c r="BS60" s="238">
        <v>2.5408654109058584</v>
      </c>
      <c r="BT60" s="238">
        <v>6.2123918157909204</v>
      </c>
      <c r="BU60" s="238">
        <v>0.15024632183908046</v>
      </c>
      <c r="BV60" s="238">
        <v>0</v>
      </c>
      <c r="BW60" s="238">
        <v>4.936151587883141</v>
      </c>
      <c r="BX60" s="238">
        <v>64.126403722906417</v>
      </c>
      <c r="BY60" s="238">
        <v>45.405963354631893</v>
      </c>
      <c r="BZ60" s="238">
        <v>40.341366729282953</v>
      </c>
      <c r="CA60" s="238">
        <v>22.242044416269824</v>
      </c>
      <c r="CB60" s="238">
        <v>0.99920131676245194</v>
      </c>
      <c r="CC60" s="238">
        <v>27.904179413040513</v>
      </c>
      <c r="CD60" s="207" t="s">
        <v>248</v>
      </c>
      <c r="CE60" s="225">
        <f t="shared" ref="CE60:CE68" si="6">SUM(C60:CD60)</f>
        <v>2564.3388099966337</v>
      </c>
      <c r="CF60" s="318">
        <v>0</v>
      </c>
    </row>
    <row r="61" spans="1:84">
      <c r="A61" s="30" t="s">
        <v>263</v>
      </c>
      <c r="B61" s="15"/>
      <c r="C61" s="233">
        <v>9604380.9000000004</v>
      </c>
      <c r="D61" s="233">
        <v>13058839.050000001</v>
      </c>
      <c r="E61" s="233">
        <v>28204536.989999998</v>
      </c>
      <c r="F61" s="233">
        <v>0</v>
      </c>
      <c r="G61" s="233">
        <v>0</v>
      </c>
      <c r="H61" s="233">
        <v>3128264.39</v>
      </c>
      <c r="I61" s="233">
        <v>0</v>
      </c>
      <c r="J61" s="233">
        <v>0</v>
      </c>
      <c r="K61" s="233">
        <v>0</v>
      </c>
      <c r="L61" s="233">
        <v>0</v>
      </c>
      <c r="M61" s="233">
        <v>2541167.7000000002</v>
      </c>
      <c r="N61" s="233">
        <v>163509.26</v>
      </c>
      <c r="O61" s="233">
        <v>6116146.5800000001</v>
      </c>
      <c r="P61" s="235">
        <v>6906250.3700000001</v>
      </c>
      <c r="Q61" s="235">
        <v>7662133.9000000004</v>
      </c>
      <c r="R61" s="235">
        <v>0</v>
      </c>
      <c r="S61" s="240">
        <v>2277863.38</v>
      </c>
      <c r="T61" s="240">
        <v>3621297.67</v>
      </c>
      <c r="U61" s="236">
        <v>6251280.2699999996</v>
      </c>
      <c r="V61" s="235">
        <v>137834.42000000001</v>
      </c>
      <c r="W61" s="235">
        <v>759677.28</v>
      </c>
      <c r="X61" s="235">
        <v>1409215.87</v>
      </c>
      <c r="Y61" s="235">
        <v>11450104.83</v>
      </c>
      <c r="Z61" s="235">
        <v>1600893.94</v>
      </c>
      <c r="AA61" s="235">
        <v>975197.98</v>
      </c>
      <c r="AB61" s="241">
        <v>9736686.4100000001</v>
      </c>
      <c r="AC61" s="235">
        <v>2502374.33</v>
      </c>
      <c r="AD61" s="235">
        <v>0</v>
      </c>
      <c r="AE61" s="235">
        <v>7385012.9000000004</v>
      </c>
      <c r="AF61" s="235">
        <v>0</v>
      </c>
      <c r="AG61" s="235">
        <v>14170298.67</v>
      </c>
      <c r="AH61" s="235">
        <v>0</v>
      </c>
      <c r="AI61" s="235">
        <v>8542001.4499999993</v>
      </c>
      <c r="AJ61" s="235">
        <v>119878732.56999999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1484808.05</v>
      </c>
      <c r="AQ61" s="235">
        <v>0</v>
      </c>
      <c r="AR61" s="235">
        <v>3053548.87</v>
      </c>
      <c r="AS61" s="235">
        <v>0</v>
      </c>
      <c r="AT61" s="235">
        <v>0</v>
      </c>
      <c r="AU61" s="235">
        <v>0</v>
      </c>
      <c r="AV61" s="240">
        <v>422186.07</v>
      </c>
      <c r="AW61" s="240">
        <v>0</v>
      </c>
      <c r="AX61" s="240">
        <v>0</v>
      </c>
      <c r="AY61" s="235">
        <v>4073966.22</v>
      </c>
      <c r="AZ61" s="235">
        <v>0</v>
      </c>
      <c r="BA61" s="240">
        <v>0</v>
      </c>
      <c r="BB61" s="240">
        <v>0</v>
      </c>
      <c r="BC61" s="240">
        <v>0</v>
      </c>
      <c r="BD61" s="240">
        <v>0</v>
      </c>
      <c r="BE61" s="235">
        <v>3401565.64</v>
      </c>
      <c r="BF61" s="240">
        <v>2322612.63</v>
      </c>
      <c r="BG61" s="240">
        <v>599406.30000000005</v>
      </c>
      <c r="BH61" s="240">
        <v>0</v>
      </c>
      <c r="BI61" s="240">
        <v>295690.03999999998</v>
      </c>
      <c r="BJ61" s="240">
        <v>0</v>
      </c>
      <c r="BK61" s="240">
        <v>0</v>
      </c>
      <c r="BL61" s="240">
        <v>0</v>
      </c>
      <c r="BM61" s="240">
        <v>0</v>
      </c>
      <c r="BN61" s="240">
        <v>6222010.5099999998</v>
      </c>
      <c r="BO61" s="240">
        <v>0</v>
      </c>
      <c r="BP61" s="240">
        <v>0</v>
      </c>
      <c r="BQ61" s="240">
        <v>0</v>
      </c>
      <c r="BR61" s="240">
        <v>881410.17</v>
      </c>
      <c r="BS61" s="240">
        <v>194885.07</v>
      </c>
      <c r="BT61" s="240">
        <v>582347.92000000004</v>
      </c>
      <c r="BU61" s="240">
        <v>14216.76</v>
      </c>
      <c r="BV61" s="240">
        <v>0</v>
      </c>
      <c r="BW61" s="240">
        <v>691827.15</v>
      </c>
      <c r="BX61" s="240">
        <v>7831942.04</v>
      </c>
      <c r="BY61" s="240">
        <v>5678883.0800000001</v>
      </c>
      <c r="BZ61" s="240">
        <v>4799101.4000000004</v>
      </c>
      <c r="CA61" s="240">
        <v>2801717.28</v>
      </c>
      <c r="CB61" s="240">
        <v>59646.86</v>
      </c>
      <c r="CC61" s="240">
        <v>3681832.4000000004</v>
      </c>
      <c r="CD61" s="23" t="s">
        <v>248</v>
      </c>
      <c r="CE61" s="24">
        <f t="shared" si="6"/>
        <v>317177305.56999993</v>
      </c>
      <c r="CF61" s="317">
        <v>0</v>
      </c>
    </row>
    <row r="62" spans="1:84">
      <c r="A62" s="30" t="s">
        <v>11</v>
      </c>
      <c r="B62" s="15"/>
      <c r="C62" s="24">
        <f t="shared" ref="C62:AH62" si="7">ROUND(C47+C48,0)</f>
        <v>2643388</v>
      </c>
      <c r="D62" s="24">
        <f t="shared" si="7"/>
        <v>3907956</v>
      </c>
      <c r="E62" s="24">
        <f t="shared" si="7"/>
        <v>8231175</v>
      </c>
      <c r="F62" s="24">
        <f t="shared" si="7"/>
        <v>0</v>
      </c>
      <c r="G62" s="24">
        <f t="shared" si="7"/>
        <v>0</v>
      </c>
      <c r="H62" s="24">
        <f t="shared" si="7"/>
        <v>837199</v>
      </c>
      <c r="I62" s="24">
        <f t="shared" si="7"/>
        <v>0</v>
      </c>
      <c r="J62" s="24">
        <f t="shared" si="7"/>
        <v>0</v>
      </c>
      <c r="K62" s="24">
        <f t="shared" si="7"/>
        <v>0</v>
      </c>
      <c r="L62" s="24">
        <f t="shared" si="7"/>
        <v>0</v>
      </c>
      <c r="M62" s="24">
        <f t="shared" si="7"/>
        <v>739863</v>
      </c>
      <c r="N62" s="24">
        <f t="shared" si="7"/>
        <v>18940</v>
      </c>
      <c r="O62" s="24">
        <f t="shared" si="7"/>
        <v>1832310</v>
      </c>
      <c r="P62" s="24">
        <f t="shared" si="7"/>
        <v>1981109</v>
      </c>
      <c r="Q62" s="24">
        <f t="shared" si="7"/>
        <v>2219771</v>
      </c>
      <c r="R62" s="24">
        <f t="shared" si="7"/>
        <v>0</v>
      </c>
      <c r="S62" s="24">
        <f t="shared" si="7"/>
        <v>778528</v>
      </c>
      <c r="T62" s="24">
        <f t="shared" si="7"/>
        <v>944062</v>
      </c>
      <c r="U62" s="24">
        <f t="shared" si="7"/>
        <v>2046609</v>
      </c>
      <c r="V62" s="24">
        <f t="shared" si="7"/>
        <v>47081</v>
      </c>
      <c r="W62" s="24">
        <f t="shared" si="7"/>
        <v>232584</v>
      </c>
      <c r="X62" s="24">
        <f t="shared" si="7"/>
        <v>373926</v>
      </c>
      <c r="Y62" s="24">
        <f t="shared" si="7"/>
        <v>3217000</v>
      </c>
      <c r="Z62" s="24">
        <f t="shared" si="7"/>
        <v>445940</v>
      </c>
      <c r="AA62" s="24">
        <f t="shared" si="7"/>
        <v>239326</v>
      </c>
      <c r="AB62" s="24">
        <f t="shared" si="7"/>
        <v>2637018</v>
      </c>
      <c r="AC62" s="24">
        <f t="shared" si="7"/>
        <v>653731</v>
      </c>
      <c r="AD62" s="24">
        <f t="shared" si="7"/>
        <v>0</v>
      </c>
      <c r="AE62" s="24">
        <f t="shared" si="7"/>
        <v>2117592</v>
      </c>
      <c r="AF62" s="24">
        <f t="shared" si="7"/>
        <v>0</v>
      </c>
      <c r="AG62" s="24">
        <f t="shared" si="7"/>
        <v>3807963</v>
      </c>
      <c r="AH62" s="24">
        <f t="shared" si="7"/>
        <v>0</v>
      </c>
      <c r="AI62" s="24">
        <f t="shared" ref="AI62:BN62" si="8">ROUND(AI47+AI48,0)</f>
        <v>2561652</v>
      </c>
      <c r="AJ62" s="24">
        <f t="shared" si="8"/>
        <v>27188514</v>
      </c>
      <c r="AK62" s="24">
        <f t="shared" si="8"/>
        <v>0</v>
      </c>
      <c r="AL62" s="24">
        <f t="shared" si="8"/>
        <v>0</v>
      </c>
      <c r="AM62" s="24">
        <f t="shared" si="8"/>
        <v>0</v>
      </c>
      <c r="AN62" s="24">
        <f t="shared" si="8"/>
        <v>0</v>
      </c>
      <c r="AO62" s="24">
        <f t="shared" si="8"/>
        <v>0</v>
      </c>
      <c r="AP62" s="24">
        <f t="shared" si="8"/>
        <v>327069</v>
      </c>
      <c r="AQ62" s="24">
        <f t="shared" si="8"/>
        <v>0</v>
      </c>
      <c r="AR62" s="24">
        <f t="shared" si="8"/>
        <v>733356</v>
      </c>
      <c r="AS62" s="24">
        <f t="shared" si="8"/>
        <v>0</v>
      </c>
      <c r="AT62" s="24">
        <f t="shared" si="8"/>
        <v>0</v>
      </c>
      <c r="AU62" s="24">
        <f t="shared" si="8"/>
        <v>0</v>
      </c>
      <c r="AV62" s="24">
        <f t="shared" si="8"/>
        <v>133272</v>
      </c>
      <c r="AW62" s="24">
        <f t="shared" si="8"/>
        <v>0</v>
      </c>
      <c r="AX62" s="24">
        <f t="shared" si="8"/>
        <v>0</v>
      </c>
      <c r="AY62" s="24">
        <f t="shared" si="8"/>
        <v>1495432</v>
      </c>
      <c r="AZ62" s="24">
        <f t="shared" si="8"/>
        <v>0</v>
      </c>
      <c r="BA62" s="24">
        <f t="shared" si="8"/>
        <v>0</v>
      </c>
      <c r="BB62" s="24">
        <f t="shared" si="8"/>
        <v>0</v>
      </c>
      <c r="BC62" s="24">
        <f t="shared" si="8"/>
        <v>0</v>
      </c>
      <c r="BD62" s="24">
        <f t="shared" si="8"/>
        <v>0</v>
      </c>
      <c r="BE62" s="24">
        <f t="shared" si="8"/>
        <v>1071716</v>
      </c>
      <c r="BF62" s="24">
        <f t="shared" si="8"/>
        <v>858541</v>
      </c>
      <c r="BG62" s="24">
        <f t="shared" si="8"/>
        <v>211448</v>
      </c>
      <c r="BH62" s="24">
        <f t="shared" si="8"/>
        <v>0</v>
      </c>
      <c r="BI62" s="24">
        <f t="shared" si="8"/>
        <v>88862</v>
      </c>
      <c r="BJ62" s="24">
        <f t="shared" si="8"/>
        <v>0</v>
      </c>
      <c r="BK62" s="24">
        <f t="shared" si="8"/>
        <v>0</v>
      </c>
      <c r="BL62" s="24">
        <f t="shared" si="8"/>
        <v>0</v>
      </c>
      <c r="BM62" s="24">
        <f t="shared" si="8"/>
        <v>0</v>
      </c>
      <c r="BN62" s="24">
        <f t="shared" si="8"/>
        <v>1350177</v>
      </c>
      <c r="BO62" s="24">
        <f t="shared" ref="BO62:CC62" si="9">ROUND(BO47+BO48,0)</f>
        <v>0</v>
      </c>
      <c r="BP62" s="24">
        <f t="shared" si="9"/>
        <v>0</v>
      </c>
      <c r="BQ62" s="24">
        <f t="shared" si="9"/>
        <v>0</v>
      </c>
      <c r="BR62" s="24">
        <f t="shared" si="9"/>
        <v>278625</v>
      </c>
      <c r="BS62" s="24">
        <f t="shared" si="9"/>
        <v>72379</v>
      </c>
      <c r="BT62" s="24">
        <f t="shared" si="9"/>
        <v>172698</v>
      </c>
      <c r="BU62" s="24">
        <f t="shared" si="9"/>
        <v>3417</v>
      </c>
      <c r="BV62" s="24">
        <f t="shared" si="9"/>
        <v>0</v>
      </c>
      <c r="BW62" s="24">
        <f t="shared" si="9"/>
        <v>229533</v>
      </c>
      <c r="BX62" s="24">
        <f t="shared" si="9"/>
        <v>2191207</v>
      </c>
      <c r="BY62" s="24">
        <f t="shared" si="9"/>
        <v>1586619</v>
      </c>
      <c r="BZ62" s="24">
        <f t="shared" si="9"/>
        <v>1479618</v>
      </c>
      <c r="CA62" s="24">
        <f t="shared" si="9"/>
        <v>691571</v>
      </c>
      <c r="CB62" s="24">
        <f t="shared" si="9"/>
        <v>22644</v>
      </c>
      <c r="CC62" s="24">
        <f t="shared" si="9"/>
        <v>1037891</v>
      </c>
      <c r="CD62" s="23" t="s">
        <v>248</v>
      </c>
      <c r="CE62" s="24">
        <f t="shared" si="6"/>
        <v>83739312</v>
      </c>
      <c r="CF62" s="317">
        <v>0</v>
      </c>
    </row>
    <row r="63" spans="1:84">
      <c r="A63" s="30" t="s">
        <v>264</v>
      </c>
      <c r="B63" s="15"/>
      <c r="C63" s="233">
        <v>0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6604583.1900000004</v>
      </c>
      <c r="O63" s="233">
        <v>0</v>
      </c>
      <c r="P63" s="235">
        <v>-34666.22</v>
      </c>
      <c r="Q63" s="235">
        <v>0</v>
      </c>
      <c r="R63" s="235">
        <v>4375439.83</v>
      </c>
      <c r="S63" s="240">
        <v>0</v>
      </c>
      <c r="T63" s="240">
        <v>0</v>
      </c>
      <c r="U63" s="236">
        <v>135519.78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41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1200064</v>
      </c>
      <c r="AH63" s="235">
        <v>0</v>
      </c>
      <c r="AI63" s="235">
        <v>0</v>
      </c>
      <c r="AJ63" s="235">
        <v>3437413.29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40">
        <v>0</v>
      </c>
      <c r="AW63" s="240">
        <v>0</v>
      </c>
      <c r="AX63" s="240">
        <v>0</v>
      </c>
      <c r="AY63" s="235">
        <v>0</v>
      </c>
      <c r="AZ63" s="235">
        <v>0</v>
      </c>
      <c r="BA63" s="240">
        <v>0</v>
      </c>
      <c r="BB63" s="240">
        <v>0</v>
      </c>
      <c r="BC63" s="240">
        <v>0</v>
      </c>
      <c r="BD63" s="240">
        <v>0</v>
      </c>
      <c r="BE63" s="235">
        <v>0</v>
      </c>
      <c r="BF63" s="240">
        <v>0</v>
      </c>
      <c r="BG63" s="240">
        <v>0</v>
      </c>
      <c r="BH63" s="240">
        <v>0</v>
      </c>
      <c r="BI63" s="240">
        <v>0</v>
      </c>
      <c r="BJ63" s="240">
        <v>0</v>
      </c>
      <c r="BK63" s="240">
        <v>0</v>
      </c>
      <c r="BL63" s="240">
        <v>0</v>
      </c>
      <c r="BM63" s="240">
        <v>0</v>
      </c>
      <c r="BN63" s="240">
        <v>18600</v>
      </c>
      <c r="BO63" s="240">
        <v>0</v>
      </c>
      <c r="BP63" s="240">
        <v>0</v>
      </c>
      <c r="BQ63" s="240">
        <v>0</v>
      </c>
      <c r="BR63" s="240">
        <v>0</v>
      </c>
      <c r="BS63" s="240">
        <v>0</v>
      </c>
      <c r="BT63" s="240">
        <v>0</v>
      </c>
      <c r="BU63" s="240">
        <v>0</v>
      </c>
      <c r="BV63" s="240">
        <v>0</v>
      </c>
      <c r="BW63" s="240">
        <v>98840</v>
      </c>
      <c r="BX63" s="240">
        <v>607780</v>
      </c>
      <c r="BY63" s="240">
        <v>36000</v>
      </c>
      <c r="BZ63" s="240">
        <v>0</v>
      </c>
      <c r="CA63" s="240">
        <v>0</v>
      </c>
      <c r="CB63" s="240">
        <v>0</v>
      </c>
      <c r="CC63" s="240">
        <v>23100</v>
      </c>
      <c r="CD63" s="23" t="s">
        <v>248</v>
      </c>
      <c r="CE63" s="24">
        <f t="shared" si="6"/>
        <v>16502673.870000001</v>
      </c>
      <c r="CF63" s="317">
        <v>0</v>
      </c>
    </row>
    <row r="64" spans="1:84">
      <c r="A64" s="30" t="s">
        <v>265</v>
      </c>
      <c r="B64" s="15"/>
      <c r="C64" s="233">
        <v>1277152.23</v>
      </c>
      <c r="D64" s="233">
        <v>1227582.22</v>
      </c>
      <c r="E64" s="233">
        <v>2972141.74</v>
      </c>
      <c r="F64" s="233">
        <v>0</v>
      </c>
      <c r="G64" s="233">
        <v>0</v>
      </c>
      <c r="H64" s="233">
        <v>91343.5</v>
      </c>
      <c r="I64" s="233">
        <v>0</v>
      </c>
      <c r="J64" s="233">
        <v>0</v>
      </c>
      <c r="K64" s="233">
        <v>0</v>
      </c>
      <c r="L64" s="233">
        <v>0</v>
      </c>
      <c r="M64" s="233">
        <v>149671.07</v>
      </c>
      <c r="N64" s="233">
        <v>15835.57</v>
      </c>
      <c r="O64" s="233">
        <v>1191933.04</v>
      </c>
      <c r="P64" s="235">
        <v>31169333.629999999</v>
      </c>
      <c r="Q64" s="235">
        <v>1105657.01</v>
      </c>
      <c r="R64" s="235">
        <v>805714.4</v>
      </c>
      <c r="S64" s="240">
        <v>2327411.0299999998</v>
      </c>
      <c r="T64" s="240">
        <v>819797.25</v>
      </c>
      <c r="U64" s="236">
        <v>149421.24</v>
      </c>
      <c r="V64" s="235">
        <v>714.81</v>
      </c>
      <c r="W64" s="235">
        <v>132908.09</v>
      </c>
      <c r="X64" s="235">
        <v>676044.91</v>
      </c>
      <c r="Y64" s="235">
        <v>21064361.98</v>
      </c>
      <c r="Z64" s="235">
        <v>92338.78</v>
      </c>
      <c r="AA64" s="235">
        <v>806160.14</v>
      </c>
      <c r="AB64" s="241">
        <v>46873709.289999999</v>
      </c>
      <c r="AC64" s="235">
        <v>1182945.4099999999</v>
      </c>
      <c r="AD64" s="235">
        <v>163.13999999999999</v>
      </c>
      <c r="AE64" s="235">
        <v>139547.46</v>
      </c>
      <c r="AF64" s="235">
        <v>0</v>
      </c>
      <c r="AG64" s="235">
        <v>2532458.64</v>
      </c>
      <c r="AH64" s="235">
        <v>0</v>
      </c>
      <c r="AI64" s="235">
        <v>2168010.73</v>
      </c>
      <c r="AJ64" s="235">
        <v>8416873.2799999993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307116.82</v>
      </c>
      <c r="AQ64" s="235">
        <v>88.36</v>
      </c>
      <c r="AR64" s="235">
        <v>78946.28</v>
      </c>
      <c r="AS64" s="235">
        <v>0</v>
      </c>
      <c r="AT64" s="235">
        <v>0</v>
      </c>
      <c r="AU64" s="235">
        <v>0</v>
      </c>
      <c r="AV64" s="240">
        <v>1706.67</v>
      </c>
      <c r="AW64" s="240">
        <v>0</v>
      </c>
      <c r="AX64" s="240">
        <v>0</v>
      </c>
      <c r="AY64" s="235">
        <v>10533.14</v>
      </c>
      <c r="AZ64" s="235">
        <v>0</v>
      </c>
      <c r="BA64" s="240">
        <v>0</v>
      </c>
      <c r="BB64" s="240">
        <v>0</v>
      </c>
      <c r="BC64" s="240">
        <v>0</v>
      </c>
      <c r="BD64" s="240">
        <v>0</v>
      </c>
      <c r="BE64" s="235">
        <v>811315.13</v>
      </c>
      <c r="BF64" s="240">
        <v>521029.31</v>
      </c>
      <c r="BG64" s="240">
        <v>62261.1</v>
      </c>
      <c r="BH64" s="240">
        <v>0</v>
      </c>
      <c r="BI64" s="240">
        <v>76112.88</v>
      </c>
      <c r="BJ64" s="240">
        <v>0</v>
      </c>
      <c r="BK64" s="240">
        <v>0</v>
      </c>
      <c r="BL64" s="240">
        <v>0</v>
      </c>
      <c r="BM64" s="240">
        <v>0</v>
      </c>
      <c r="BN64" s="240">
        <v>400111.26</v>
      </c>
      <c r="BO64" s="240">
        <v>0</v>
      </c>
      <c r="BP64" s="240">
        <v>0</v>
      </c>
      <c r="BQ64" s="240">
        <v>0</v>
      </c>
      <c r="BR64" s="240">
        <v>0</v>
      </c>
      <c r="BS64" s="240">
        <v>24297.7</v>
      </c>
      <c r="BT64" s="240">
        <v>16827.099999999999</v>
      </c>
      <c r="BU64" s="240">
        <v>0</v>
      </c>
      <c r="BV64" s="240">
        <v>0</v>
      </c>
      <c r="BW64" s="240">
        <v>18065.689999999999</v>
      </c>
      <c r="BX64" s="240">
        <v>11751.68</v>
      </c>
      <c r="BY64" s="240">
        <v>81048.28</v>
      </c>
      <c r="BZ64" s="240">
        <v>36365.589999999997</v>
      </c>
      <c r="CA64" s="240">
        <v>23205.27</v>
      </c>
      <c r="CB64" s="240">
        <v>4149.05</v>
      </c>
      <c r="CC64" s="240">
        <v>-246846.87</v>
      </c>
      <c r="CD64" s="23" t="s">
        <v>248</v>
      </c>
      <c r="CE64" s="24">
        <f t="shared" si="6"/>
        <v>129627315.02999999</v>
      </c>
      <c r="CF64" s="317">
        <v>0</v>
      </c>
    </row>
    <row r="65" spans="1:84">
      <c r="A65" s="30" t="s">
        <v>266</v>
      </c>
      <c r="B65" s="15"/>
      <c r="C65" s="233">
        <v>0</v>
      </c>
      <c r="D65" s="233">
        <v>0</v>
      </c>
      <c r="E65" s="233">
        <v>0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47332.57</v>
      </c>
      <c r="N65" s="233">
        <v>0</v>
      </c>
      <c r="O65" s="233">
        <v>0</v>
      </c>
      <c r="P65" s="235">
        <v>0</v>
      </c>
      <c r="Q65" s="235">
        <v>0</v>
      </c>
      <c r="R65" s="235">
        <v>0</v>
      </c>
      <c r="S65" s="240">
        <v>0</v>
      </c>
      <c r="T65" s="240">
        <v>0</v>
      </c>
      <c r="U65" s="236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41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93164.4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5566.1</v>
      </c>
      <c r="AQ65" s="235">
        <v>770</v>
      </c>
      <c r="AR65" s="235">
        <v>0</v>
      </c>
      <c r="AS65" s="235">
        <v>0</v>
      </c>
      <c r="AT65" s="235">
        <v>0</v>
      </c>
      <c r="AU65" s="235">
        <v>0</v>
      </c>
      <c r="AV65" s="240">
        <v>0</v>
      </c>
      <c r="AW65" s="240">
        <v>0</v>
      </c>
      <c r="AX65" s="240">
        <v>0</v>
      </c>
      <c r="AY65" s="235">
        <v>516.79999999999995</v>
      </c>
      <c r="AZ65" s="235">
        <v>0</v>
      </c>
      <c r="BA65" s="240">
        <v>0</v>
      </c>
      <c r="BB65" s="240">
        <v>0</v>
      </c>
      <c r="BC65" s="240">
        <v>0</v>
      </c>
      <c r="BD65" s="240">
        <v>0</v>
      </c>
      <c r="BE65" s="235">
        <v>2696965.78</v>
      </c>
      <c r="BF65" s="240">
        <v>605159.52</v>
      </c>
      <c r="BG65" s="240">
        <v>0</v>
      </c>
      <c r="BH65" s="240">
        <v>0</v>
      </c>
      <c r="BI65" s="240">
        <v>1452964.51</v>
      </c>
      <c r="BJ65" s="240">
        <v>0</v>
      </c>
      <c r="BK65" s="240">
        <v>0</v>
      </c>
      <c r="BL65" s="240">
        <v>0</v>
      </c>
      <c r="BM65" s="240">
        <v>0</v>
      </c>
      <c r="BN65" s="240">
        <v>6171.14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0</v>
      </c>
      <c r="BZ65" s="240">
        <v>0</v>
      </c>
      <c r="CA65" s="240">
        <v>0</v>
      </c>
      <c r="CB65" s="240">
        <v>23487.52</v>
      </c>
      <c r="CC65" s="240">
        <v>0</v>
      </c>
      <c r="CD65" s="23" t="s">
        <v>248</v>
      </c>
      <c r="CE65" s="24">
        <f t="shared" si="6"/>
        <v>4932098.3399999989</v>
      </c>
      <c r="CF65" s="317">
        <v>0</v>
      </c>
    </row>
    <row r="66" spans="1:84">
      <c r="A66" s="30" t="s">
        <v>267</v>
      </c>
      <c r="B66" s="15"/>
      <c r="C66" s="233">
        <v>21340.9</v>
      </c>
      <c r="D66" s="233">
        <v>474.7</v>
      </c>
      <c r="E66" s="233">
        <v>73226.259999999995</v>
      </c>
      <c r="F66" s="233">
        <v>0</v>
      </c>
      <c r="G66" s="233">
        <v>0</v>
      </c>
      <c r="H66" s="233">
        <v>3045.88</v>
      </c>
      <c r="I66" s="233">
        <v>0</v>
      </c>
      <c r="J66" s="233">
        <v>0</v>
      </c>
      <c r="K66" s="233">
        <v>0</v>
      </c>
      <c r="L66" s="233">
        <v>0</v>
      </c>
      <c r="M66" s="233">
        <v>37385.78</v>
      </c>
      <c r="N66" s="233">
        <v>0</v>
      </c>
      <c r="O66" s="233">
        <v>40763.25</v>
      </c>
      <c r="P66" s="235">
        <v>1895076.28</v>
      </c>
      <c r="Q66" s="235">
        <v>15686.39</v>
      </c>
      <c r="R66" s="235">
        <v>1547.41</v>
      </c>
      <c r="S66" s="240">
        <v>30641.85</v>
      </c>
      <c r="T66" s="240">
        <v>23359.040000000001</v>
      </c>
      <c r="U66" s="236">
        <v>1613007.08</v>
      </c>
      <c r="V66" s="235">
        <v>0.1</v>
      </c>
      <c r="W66" s="235">
        <v>2493.46</v>
      </c>
      <c r="X66" s="235">
        <v>9670.44</v>
      </c>
      <c r="Y66" s="235">
        <v>214320.49</v>
      </c>
      <c r="Z66" s="235">
        <v>775193.66</v>
      </c>
      <c r="AA66" s="235">
        <v>40644.04</v>
      </c>
      <c r="AB66" s="241">
        <v>1135385.76</v>
      </c>
      <c r="AC66" s="235">
        <v>1942.66</v>
      </c>
      <c r="AD66" s="235">
        <v>1090997.17</v>
      </c>
      <c r="AE66" s="235">
        <v>3539.82</v>
      </c>
      <c r="AF66" s="235">
        <v>0</v>
      </c>
      <c r="AG66" s="235">
        <v>16183.25</v>
      </c>
      <c r="AH66" s="235">
        <v>0</v>
      </c>
      <c r="AI66" s="235">
        <v>12080.88</v>
      </c>
      <c r="AJ66" s="235">
        <v>3880804.84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19210.28</v>
      </c>
      <c r="AQ66" s="235">
        <v>115.17</v>
      </c>
      <c r="AR66" s="235">
        <v>24795.439999999999</v>
      </c>
      <c r="AS66" s="235">
        <v>0</v>
      </c>
      <c r="AT66" s="235">
        <v>0</v>
      </c>
      <c r="AU66" s="235">
        <v>0</v>
      </c>
      <c r="AV66" s="240">
        <v>5886.33</v>
      </c>
      <c r="AW66" s="240">
        <v>0</v>
      </c>
      <c r="AX66" s="240">
        <v>0</v>
      </c>
      <c r="AY66" s="235">
        <v>857230.85</v>
      </c>
      <c r="AZ66" s="235">
        <v>0</v>
      </c>
      <c r="BA66" s="240">
        <v>0</v>
      </c>
      <c r="BB66" s="240">
        <v>0</v>
      </c>
      <c r="BC66" s="240">
        <v>0</v>
      </c>
      <c r="BD66" s="240">
        <v>0</v>
      </c>
      <c r="BE66" s="235">
        <v>8775097.8300000001</v>
      </c>
      <c r="BF66" s="240">
        <v>1663512.57</v>
      </c>
      <c r="BG66" s="240">
        <v>1800.64</v>
      </c>
      <c r="BH66" s="240">
        <v>0</v>
      </c>
      <c r="BI66" s="240">
        <v>641568.23</v>
      </c>
      <c r="BJ66" s="240">
        <v>0</v>
      </c>
      <c r="BK66" s="240">
        <v>0</v>
      </c>
      <c r="BL66" s="240">
        <v>0</v>
      </c>
      <c r="BM66" s="240">
        <v>0</v>
      </c>
      <c r="BN66" s="240">
        <v>1903330.86</v>
      </c>
      <c r="BO66" s="240">
        <v>0</v>
      </c>
      <c r="BP66" s="240">
        <v>0</v>
      </c>
      <c r="BQ66" s="240">
        <v>0</v>
      </c>
      <c r="BR66" s="240">
        <v>0</v>
      </c>
      <c r="BS66" s="240">
        <v>1924.34</v>
      </c>
      <c r="BT66" s="240">
        <v>53951.839999999997</v>
      </c>
      <c r="BU66" s="240">
        <v>0</v>
      </c>
      <c r="BV66" s="240">
        <v>36043</v>
      </c>
      <c r="BW66" s="240">
        <v>51227.4</v>
      </c>
      <c r="BX66" s="240">
        <v>1304215.92</v>
      </c>
      <c r="BY66" s="240">
        <v>187613.07</v>
      </c>
      <c r="BZ66" s="240">
        <v>304.64</v>
      </c>
      <c r="CA66" s="240">
        <v>212705.02</v>
      </c>
      <c r="CB66" s="240">
        <v>11642.64</v>
      </c>
      <c r="CC66" s="240">
        <v>100394.13</v>
      </c>
      <c r="CD66" s="23" t="s">
        <v>248</v>
      </c>
      <c r="CE66" s="24">
        <f t="shared" si="6"/>
        <v>26791381.589999996</v>
      </c>
      <c r="CF66" s="317">
        <v>0</v>
      </c>
    </row>
    <row r="67" spans="1:84">
      <c r="A67" s="30" t="s">
        <v>16</v>
      </c>
      <c r="B67" s="15"/>
      <c r="C67" s="24">
        <f t="shared" ref="C67:AH67" si="10">ROUND(C51+C52,0)</f>
        <v>329559</v>
      </c>
      <c r="D67" s="24">
        <f t="shared" si="10"/>
        <v>186964</v>
      </c>
      <c r="E67" s="24">
        <f t="shared" si="10"/>
        <v>434291</v>
      </c>
      <c r="F67" s="24">
        <f t="shared" si="10"/>
        <v>0</v>
      </c>
      <c r="G67" s="24">
        <f t="shared" si="10"/>
        <v>43818</v>
      </c>
      <c r="H67" s="24">
        <f t="shared" si="10"/>
        <v>23390</v>
      </c>
      <c r="I67" s="24">
        <f t="shared" si="10"/>
        <v>0</v>
      </c>
      <c r="J67" s="24">
        <f t="shared" si="10"/>
        <v>0</v>
      </c>
      <c r="K67" s="24">
        <f t="shared" si="10"/>
        <v>0</v>
      </c>
      <c r="L67" s="24">
        <f t="shared" si="10"/>
        <v>0</v>
      </c>
      <c r="M67" s="24">
        <f t="shared" si="10"/>
        <v>35523</v>
      </c>
      <c r="N67" s="24">
        <f t="shared" si="10"/>
        <v>11835086</v>
      </c>
      <c r="O67" s="24">
        <f t="shared" si="10"/>
        <v>84556</v>
      </c>
      <c r="P67" s="24">
        <f t="shared" si="10"/>
        <v>3271960</v>
      </c>
      <c r="Q67" s="24">
        <f t="shared" si="10"/>
        <v>68377</v>
      </c>
      <c r="R67" s="24">
        <f t="shared" si="10"/>
        <v>10265</v>
      </c>
      <c r="S67" s="24">
        <f t="shared" si="10"/>
        <v>128305</v>
      </c>
      <c r="T67" s="24">
        <f t="shared" si="10"/>
        <v>26105</v>
      </c>
      <c r="U67" s="24">
        <f t="shared" si="10"/>
        <v>36809</v>
      </c>
      <c r="V67" s="24">
        <f t="shared" si="10"/>
        <v>15036</v>
      </c>
      <c r="W67" s="24">
        <f t="shared" si="10"/>
        <v>43948</v>
      </c>
      <c r="X67" s="24">
        <f t="shared" si="10"/>
        <v>46720</v>
      </c>
      <c r="Y67" s="24">
        <f t="shared" si="10"/>
        <v>1327959</v>
      </c>
      <c r="Z67" s="24">
        <f t="shared" si="10"/>
        <v>590237</v>
      </c>
      <c r="AA67" s="24">
        <f t="shared" si="10"/>
        <v>153215</v>
      </c>
      <c r="AB67" s="24">
        <f t="shared" si="10"/>
        <v>200931</v>
      </c>
      <c r="AC67" s="24">
        <f t="shared" si="10"/>
        <v>152890</v>
      </c>
      <c r="AD67" s="24">
        <f t="shared" si="10"/>
        <v>2275</v>
      </c>
      <c r="AE67" s="24">
        <f t="shared" si="10"/>
        <v>97222</v>
      </c>
      <c r="AF67" s="24">
        <f t="shared" si="10"/>
        <v>0</v>
      </c>
      <c r="AG67" s="24">
        <f t="shared" si="10"/>
        <v>162089</v>
      </c>
      <c r="AH67" s="24">
        <f t="shared" si="10"/>
        <v>0</v>
      </c>
      <c r="AI67" s="24">
        <f t="shared" ref="AI67:BN67" si="11">ROUND(AI51+AI52,0)</f>
        <v>246695</v>
      </c>
      <c r="AJ67" s="24">
        <f t="shared" si="11"/>
        <v>598890</v>
      </c>
      <c r="AK67" s="24">
        <f t="shared" si="11"/>
        <v>0</v>
      </c>
      <c r="AL67" s="24">
        <f t="shared" si="11"/>
        <v>0</v>
      </c>
      <c r="AM67" s="24">
        <f t="shared" si="11"/>
        <v>0</v>
      </c>
      <c r="AN67" s="24">
        <f t="shared" si="11"/>
        <v>0</v>
      </c>
      <c r="AO67" s="24">
        <f t="shared" si="11"/>
        <v>0</v>
      </c>
      <c r="AP67" s="24">
        <f t="shared" si="11"/>
        <v>52049</v>
      </c>
      <c r="AQ67" s="24">
        <f t="shared" si="11"/>
        <v>2147</v>
      </c>
      <c r="AR67" s="24">
        <f t="shared" si="11"/>
        <v>0</v>
      </c>
      <c r="AS67" s="24">
        <f t="shared" si="11"/>
        <v>0</v>
      </c>
      <c r="AT67" s="24">
        <f t="shared" si="11"/>
        <v>0</v>
      </c>
      <c r="AU67" s="24">
        <f t="shared" si="11"/>
        <v>0</v>
      </c>
      <c r="AV67" s="24">
        <f t="shared" si="11"/>
        <v>3929</v>
      </c>
      <c r="AW67" s="24">
        <f t="shared" si="11"/>
        <v>831</v>
      </c>
      <c r="AX67" s="24">
        <f t="shared" si="11"/>
        <v>0</v>
      </c>
      <c r="AY67" s="24">
        <f t="shared" si="11"/>
        <v>92621</v>
      </c>
      <c r="AZ67" s="24">
        <f t="shared" si="11"/>
        <v>0</v>
      </c>
      <c r="BA67" s="24">
        <f t="shared" si="11"/>
        <v>1706</v>
      </c>
      <c r="BB67" s="24">
        <f t="shared" si="11"/>
        <v>0</v>
      </c>
      <c r="BC67" s="24">
        <f t="shared" si="11"/>
        <v>0</v>
      </c>
      <c r="BD67" s="24">
        <f t="shared" si="11"/>
        <v>5786</v>
      </c>
      <c r="BE67" s="24">
        <f t="shared" si="11"/>
        <v>903578</v>
      </c>
      <c r="BF67" s="24">
        <f t="shared" si="11"/>
        <v>100141</v>
      </c>
      <c r="BG67" s="24">
        <f t="shared" si="11"/>
        <v>2403</v>
      </c>
      <c r="BH67" s="24">
        <f t="shared" si="11"/>
        <v>23233</v>
      </c>
      <c r="BI67" s="24">
        <f t="shared" si="11"/>
        <v>882674</v>
      </c>
      <c r="BJ67" s="24">
        <f t="shared" si="11"/>
        <v>5343</v>
      </c>
      <c r="BK67" s="24">
        <f t="shared" si="11"/>
        <v>0</v>
      </c>
      <c r="BL67" s="24">
        <f t="shared" si="11"/>
        <v>3735</v>
      </c>
      <c r="BM67" s="24">
        <f t="shared" si="11"/>
        <v>0</v>
      </c>
      <c r="BN67" s="24">
        <f t="shared" si="11"/>
        <v>21418077</v>
      </c>
      <c r="BO67" s="24">
        <f t="shared" ref="BO67:CC67" si="12">ROUND(BO51+BO52,0)</f>
        <v>3473</v>
      </c>
      <c r="BP67" s="24">
        <f t="shared" si="12"/>
        <v>3517</v>
      </c>
      <c r="BQ67" s="24">
        <f t="shared" si="12"/>
        <v>0</v>
      </c>
      <c r="BR67" s="24">
        <f t="shared" si="12"/>
        <v>2780</v>
      </c>
      <c r="BS67" s="24">
        <f t="shared" si="12"/>
        <v>4069</v>
      </c>
      <c r="BT67" s="24">
        <f t="shared" si="12"/>
        <v>3914</v>
      </c>
      <c r="BU67" s="24">
        <f t="shared" si="12"/>
        <v>2672</v>
      </c>
      <c r="BV67" s="24">
        <f t="shared" si="12"/>
        <v>17767</v>
      </c>
      <c r="BW67" s="24">
        <f t="shared" si="12"/>
        <v>6582</v>
      </c>
      <c r="BX67" s="24">
        <f t="shared" si="12"/>
        <v>11590</v>
      </c>
      <c r="BY67" s="24">
        <f t="shared" si="12"/>
        <v>747543</v>
      </c>
      <c r="BZ67" s="24">
        <f t="shared" si="12"/>
        <v>0</v>
      </c>
      <c r="CA67" s="24">
        <f t="shared" si="12"/>
        <v>11184</v>
      </c>
      <c r="CB67" s="24">
        <f t="shared" si="12"/>
        <v>50621</v>
      </c>
      <c r="CC67" s="24">
        <f t="shared" si="12"/>
        <v>4335</v>
      </c>
      <c r="CD67" s="23" t="s">
        <v>248</v>
      </c>
      <c r="CE67" s="24">
        <f t="shared" si="6"/>
        <v>44521415</v>
      </c>
      <c r="CF67" s="317">
        <v>0</v>
      </c>
    </row>
    <row r="68" spans="1:84">
      <c r="A68" s="30" t="s">
        <v>268</v>
      </c>
      <c r="B68" s="24"/>
      <c r="C68" s="233">
        <v>41541.379999999997</v>
      </c>
      <c r="D68" s="233">
        <v>46663.71</v>
      </c>
      <c r="E68" s="233">
        <v>125356.87</v>
      </c>
      <c r="F68" s="233">
        <v>0</v>
      </c>
      <c r="G68" s="233">
        <v>0</v>
      </c>
      <c r="H68" s="233">
        <v>0</v>
      </c>
      <c r="I68" s="233">
        <v>0</v>
      </c>
      <c r="J68" s="233">
        <v>0</v>
      </c>
      <c r="K68" s="233">
        <v>0</v>
      </c>
      <c r="L68" s="233">
        <v>0</v>
      </c>
      <c r="M68" s="233">
        <v>354903.08</v>
      </c>
      <c r="N68" s="233">
        <v>0</v>
      </c>
      <c r="O68" s="233">
        <v>14806.69</v>
      </c>
      <c r="P68" s="235">
        <v>128660.48</v>
      </c>
      <c r="Q68" s="235">
        <v>0</v>
      </c>
      <c r="R68" s="235">
        <v>0</v>
      </c>
      <c r="S68" s="240">
        <v>0</v>
      </c>
      <c r="T68" s="240">
        <v>0</v>
      </c>
      <c r="U68" s="236">
        <v>0</v>
      </c>
      <c r="V68" s="235">
        <v>0</v>
      </c>
      <c r="W68" s="235">
        <v>21.16</v>
      </c>
      <c r="X68" s="235">
        <v>0</v>
      </c>
      <c r="Y68" s="235">
        <v>0</v>
      </c>
      <c r="Z68" s="235">
        <v>4846.28</v>
      </c>
      <c r="AA68" s="235">
        <v>0</v>
      </c>
      <c r="AB68" s="241">
        <v>484641.99</v>
      </c>
      <c r="AC68" s="235">
        <v>102338.68</v>
      </c>
      <c r="AD68" s="235">
        <v>0</v>
      </c>
      <c r="AE68" s="235">
        <v>0</v>
      </c>
      <c r="AF68" s="235">
        <v>0</v>
      </c>
      <c r="AG68" s="235">
        <v>10330.74</v>
      </c>
      <c r="AH68" s="235">
        <v>0</v>
      </c>
      <c r="AI68" s="235">
        <v>13493.26</v>
      </c>
      <c r="AJ68" s="235">
        <v>2258161.0099999998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235978.36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40">
        <v>9710.3799999999992</v>
      </c>
      <c r="AW68" s="240">
        <v>0</v>
      </c>
      <c r="AX68" s="240">
        <v>0</v>
      </c>
      <c r="AY68" s="235">
        <v>0</v>
      </c>
      <c r="AZ68" s="235">
        <v>0</v>
      </c>
      <c r="BA68" s="240">
        <v>0</v>
      </c>
      <c r="BB68" s="240">
        <v>0</v>
      </c>
      <c r="BC68" s="240">
        <v>0</v>
      </c>
      <c r="BD68" s="240">
        <v>0</v>
      </c>
      <c r="BE68" s="235">
        <v>150295.32999999999</v>
      </c>
      <c r="BF68" s="240">
        <v>12512</v>
      </c>
      <c r="BG68" s="240">
        <v>0</v>
      </c>
      <c r="BH68" s="240">
        <v>0</v>
      </c>
      <c r="BI68" s="240">
        <v>3427440.68</v>
      </c>
      <c r="BJ68" s="240">
        <v>0</v>
      </c>
      <c r="BK68" s="240">
        <v>0</v>
      </c>
      <c r="BL68" s="240">
        <v>0</v>
      </c>
      <c r="BM68" s="240">
        <v>0</v>
      </c>
      <c r="BN68" s="240">
        <v>76080.37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>
        <v>3142.49</v>
      </c>
      <c r="BZ68" s="240">
        <v>0</v>
      </c>
      <c r="CA68" s="240">
        <v>0</v>
      </c>
      <c r="CB68" s="240">
        <v>0</v>
      </c>
      <c r="CC68" s="240">
        <v>0</v>
      </c>
      <c r="CD68" s="23" t="s">
        <v>248</v>
      </c>
      <c r="CE68" s="24">
        <f t="shared" si="6"/>
        <v>7500924.9400000004</v>
      </c>
      <c r="CF68" s="317">
        <v>0</v>
      </c>
    </row>
    <row r="69" spans="1:84">
      <c r="A69" s="30" t="s">
        <v>269</v>
      </c>
      <c r="B69" s="15"/>
      <c r="C69" s="24">
        <f t="shared" ref="C69:AH69" si="13">SUM(C70:C83)</f>
        <v>7669.0200000000013</v>
      </c>
      <c r="D69" s="24">
        <f t="shared" si="13"/>
        <v>18378.2</v>
      </c>
      <c r="E69" s="24">
        <f t="shared" si="13"/>
        <v>90051.57</v>
      </c>
      <c r="F69" s="24">
        <f t="shared" si="13"/>
        <v>0</v>
      </c>
      <c r="G69" s="24">
        <f t="shared" si="13"/>
        <v>0</v>
      </c>
      <c r="H69" s="24">
        <f t="shared" si="13"/>
        <v>3725.9199999999996</v>
      </c>
      <c r="I69" s="24">
        <f t="shared" si="13"/>
        <v>0</v>
      </c>
      <c r="J69" s="24">
        <f t="shared" si="13"/>
        <v>0</v>
      </c>
      <c r="K69" s="24">
        <f t="shared" si="13"/>
        <v>0</v>
      </c>
      <c r="L69" s="24">
        <f t="shared" si="13"/>
        <v>0</v>
      </c>
      <c r="M69" s="24">
        <f t="shared" si="13"/>
        <v>174259.99</v>
      </c>
      <c r="N69" s="24">
        <f t="shared" si="13"/>
        <v>8030545.3700000001</v>
      </c>
      <c r="O69" s="24">
        <f t="shared" si="13"/>
        <v>349930.8</v>
      </c>
      <c r="P69" s="24">
        <f t="shared" si="13"/>
        <v>2422325.3199999998</v>
      </c>
      <c r="Q69" s="24">
        <f t="shared" si="13"/>
        <v>182532.09999999998</v>
      </c>
      <c r="R69" s="24">
        <f t="shared" si="13"/>
        <v>6829.9699999999993</v>
      </c>
      <c r="S69" s="24">
        <f t="shared" si="13"/>
        <v>529554.66</v>
      </c>
      <c r="T69" s="24">
        <f t="shared" si="13"/>
        <v>75176.41</v>
      </c>
      <c r="U69" s="24">
        <f t="shared" si="13"/>
        <v>9732500.0800000001</v>
      </c>
      <c r="V69" s="24">
        <f t="shared" si="13"/>
        <v>0</v>
      </c>
      <c r="W69" s="24">
        <f t="shared" si="13"/>
        <v>8673.14</v>
      </c>
      <c r="X69" s="24">
        <f t="shared" si="13"/>
        <v>23564.3</v>
      </c>
      <c r="Y69" s="24">
        <f t="shared" si="13"/>
        <v>817783.34999999986</v>
      </c>
      <c r="Z69" s="24">
        <f t="shared" si="13"/>
        <v>76524.259999999995</v>
      </c>
      <c r="AA69" s="24">
        <f t="shared" si="13"/>
        <v>39838.619999999995</v>
      </c>
      <c r="AB69" s="24">
        <f t="shared" si="13"/>
        <v>335214.71999999997</v>
      </c>
      <c r="AC69" s="24">
        <f t="shared" si="13"/>
        <v>185127.13</v>
      </c>
      <c r="AD69" s="24">
        <f t="shared" si="13"/>
        <v>0</v>
      </c>
      <c r="AE69" s="24">
        <f t="shared" si="13"/>
        <v>71817</v>
      </c>
      <c r="AF69" s="24">
        <f t="shared" si="13"/>
        <v>0</v>
      </c>
      <c r="AG69" s="24">
        <f t="shared" si="13"/>
        <v>59298.42</v>
      </c>
      <c r="AH69" s="24">
        <f t="shared" si="13"/>
        <v>0</v>
      </c>
      <c r="AI69" s="24">
        <f t="shared" ref="AI69:BN69" si="14">SUM(AI70:AI83)</f>
        <v>15544.16</v>
      </c>
      <c r="AJ69" s="24">
        <f t="shared" si="14"/>
        <v>4697733.63</v>
      </c>
      <c r="AK69" s="24">
        <f t="shared" si="14"/>
        <v>0</v>
      </c>
      <c r="AL69" s="24">
        <f t="shared" si="14"/>
        <v>0</v>
      </c>
      <c r="AM69" s="24">
        <f t="shared" si="14"/>
        <v>0</v>
      </c>
      <c r="AN69" s="24">
        <f t="shared" si="14"/>
        <v>0</v>
      </c>
      <c r="AO69" s="24">
        <f t="shared" si="14"/>
        <v>0</v>
      </c>
      <c r="AP69" s="24">
        <f t="shared" si="14"/>
        <v>5335.27</v>
      </c>
      <c r="AQ69" s="24">
        <f t="shared" si="14"/>
        <v>0</v>
      </c>
      <c r="AR69" s="24">
        <f t="shared" si="14"/>
        <v>92217.16</v>
      </c>
      <c r="AS69" s="24">
        <f t="shared" si="14"/>
        <v>0</v>
      </c>
      <c r="AT69" s="24">
        <f t="shared" si="14"/>
        <v>0</v>
      </c>
      <c r="AU69" s="24">
        <f t="shared" si="14"/>
        <v>0</v>
      </c>
      <c r="AV69" s="24">
        <f t="shared" si="14"/>
        <v>972.8</v>
      </c>
      <c r="AW69" s="24">
        <f t="shared" si="14"/>
        <v>0</v>
      </c>
      <c r="AX69" s="24">
        <f t="shared" si="14"/>
        <v>0</v>
      </c>
      <c r="AY69" s="24">
        <f t="shared" si="14"/>
        <v>6191.18</v>
      </c>
      <c r="AZ69" s="24">
        <f t="shared" si="14"/>
        <v>0</v>
      </c>
      <c r="BA69" s="24">
        <f t="shared" si="14"/>
        <v>0</v>
      </c>
      <c r="BB69" s="24">
        <f t="shared" si="14"/>
        <v>0</v>
      </c>
      <c r="BC69" s="24">
        <f t="shared" si="14"/>
        <v>0</v>
      </c>
      <c r="BD69" s="24">
        <f t="shared" si="14"/>
        <v>0</v>
      </c>
      <c r="BE69" s="24">
        <f t="shared" si="14"/>
        <v>6140991.9299999997</v>
      </c>
      <c r="BF69" s="24">
        <f t="shared" si="14"/>
        <v>15154.98</v>
      </c>
      <c r="BG69" s="24">
        <f t="shared" si="14"/>
        <v>12951.26</v>
      </c>
      <c r="BH69" s="24">
        <f t="shared" si="14"/>
        <v>0</v>
      </c>
      <c r="BI69" s="24">
        <f t="shared" si="14"/>
        <v>1417379.8699999999</v>
      </c>
      <c r="BJ69" s="24">
        <f t="shared" si="14"/>
        <v>0</v>
      </c>
      <c r="BK69" s="24">
        <f t="shared" si="14"/>
        <v>0</v>
      </c>
      <c r="BL69" s="24">
        <f t="shared" si="14"/>
        <v>0</v>
      </c>
      <c r="BM69" s="24">
        <f t="shared" si="14"/>
        <v>0</v>
      </c>
      <c r="BN69" s="24">
        <f t="shared" si="14"/>
        <v>94102207.100000009</v>
      </c>
      <c r="BO69" s="24">
        <f t="shared" ref="BO69:CD69" si="15">SUM(BO70:BO83)</f>
        <v>0</v>
      </c>
      <c r="BP69" s="24">
        <f t="shared" si="15"/>
        <v>0</v>
      </c>
      <c r="BQ69" s="24">
        <f t="shared" si="15"/>
        <v>0</v>
      </c>
      <c r="BR69" s="24">
        <f t="shared" si="15"/>
        <v>74073.05</v>
      </c>
      <c r="BS69" s="24">
        <f t="shared" si="15"/>
        <v>3960.21</v>
      </c>
      <c r="BT69" s="24">
        <f t="shared" si="15"/>
        <v>48743.75</v>
      </c>
      <c r="BU69" s="24">
        <f t="shared" si="15"/>
        <v>71577.03</v>
      </c>
      <c r="BV69" s="24">
        <f t="shared" si="15"/>
        <v>0</v>
      </c>
      <c r="BW69" s="24">
        <f t="shared" si="15"/>
        <v>20746.169999999998</v>
      </c>
      <c r="BX69" s="24">
        <f t="shared" si="15"/>
        <v>64724.869999999995</v>
      </c>
      <c r="BY69" s="24">
        <f t="shared" si="15"/>
        <v>37851.589999999997</v>
      </c>
      <c r="BZ69" s="24">
        <f t="shared" si="15"/>
        <v>4180.8</v>
      </c>
      <c r="CA69" s="24">
        <f t="shared" si="15"/>
        <v>40549.159999999996</v>
      </c>
      <c r="CB69" s="24">
        <f t="shared" si="15"/>
        <v>674.44</v>
      </c>
      <c r="CC69" s="24">
        <f t="shared" si="15"/>
        <v>421431.07999999996</v>
      </c>
      <c r="CD69" s="24">
        <f t="shared" si="15"/>
        <v>20622387.169999998</v>
      </c>
      <c r="CE69" s="24">
        <f>SUM(CE70:CE83)</f>
        <v>151158899.01000002</v>
      </c>
      <c r="CF69" s="317">
        <v>0</v>
      </c>
    </row>
    <row r="70" spans="1:84">
      <c r="A70" s="25" t="s">
        <v>270</v>
      </c>
      <c r="B70" s="26"/>
      <c r="C70" s="242">
        <v>1430.39</v>
      </c>
      <c r="D70" s="242">
        <v>1297.75</v>
      </c>
      <c r="E70" s="242">
        <v>590.45000000000005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109.11</v>
      </c>
      <c r="P70" s="242">
        <v>0</v>
      </c>
      <c r="Q70" s="242">
        <v>274.27999999999997</v>
      </c>
      <c r="R70" s="242">
        <v>1347.61</v>
      </c>
      <c r="S70" s="242">
        <v>0</v>
      </c>
      <c r="T70" s="242">
        <v>0</v>
      </c>
      <c r="U70" s="242">
        <v>1646107.98</v>
      </c>
      <c r="V70" s="242">
        <v>0</v>
      </c>
      <c r="W70" s="242">
        <v>0</v>
      </c>
      <c r="X70" s="242">
        <v>0</v>
      </c>
      <c r="Y70" s="242">
        <v>1257.95</v>
      </c>
      <c r="Z70" s="242">
        <v>0</v>
      </c>
      <c r="AA70" s="242">
        <v>0</v>
      </c>
      <c r="AB70" s="242">
        <v>635.52</v>
      </c>
      <c r="AC70" s="242">
        <v>0</v>
      </c>
      <c r="AD70" s="242">
        <v>0</v>
      </c>
      <c r="AE70" s="242">
        <v>0</v>
      </c>
      <c r="AF70" s="242">
        <v>0</v>
      </c>
      <c r="AG70" s="242">
        <v>438.73</v>
      </c>
      <c r="AH70" s="242">
        <v>0</v>
      </c>
      <c r="AI70" s="242">
        <v>1417.55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4">
        <f t="shared" ref="CE70:CE85" si="16">SUM(C70:CD70)</f>
        <v>1654907.32</v>
      </c>
      <c r="CF70" s="317">
        <v>0</v>
      </c>
    </row>
    <row r="71" spans="1:84">
      <c r="A71" s="25" t="s">
        <v>271</v>
      </c>
      <c r="B71" s="26"/>
      <c r="C71" s="242">
        <v>-6400</v>
      </c>
      <c r="D71" s="242">
        <v>0</v>
      </c>
      <c r="E71" s="242">
        <v>62722.73</v>
      </c>
      <c r="F71" s="242">
        <v>0</v>
      </c>
      <c r="G71" s="242">
        <v>0</v>
      </c>
      <c r="H71" s="242">
        <v>481.39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324775.94</v>
      </c>
      <c r="P71" s="242">
        <v>1895170.24</v>
      </c>
      <c r="Q71" s="242">
        <v>161030.32999999999</v>
      </c>
      <c r="R71" s="242">
        <v>0</v>
      </c>
      <c r="S71" s="242">
        <v>511782.18</v>
      </c>
      <c r="T71" s="242">
        <v>50659.63</v>
      </c>
      <c r="U71" s="242">
        <v>90985.279999999999</v>
      </c>
      <c r="V71" s="242">
        <v>0</v>
      </c>
      <c r="W71" s="242">
        <v>0</v>
      </c>
      <c r="X71" s="242">
        <v>0</v>
      </c>
      <c r="Y71" s="242">
        <v>682080.38</v>
      </c>
      <c r="Z71" s="242">
        <v>68375.22</v>
      </c>
      <c r="AA71" s="242">
        <v>0</v>
      </c>
      <c r="AB71" s="242">
        <v>16547.71</v>
      </c>
      <c r="AC71" s="242">
        <v>155966.09</v>
      </c>
      <c r="AD71" s="242">
        <v>0</v>
      </c>
      <c r="AE71" s="242">
        <v>40141.54</v>
      </c>
      <c r="AF71" s="242">
        <v>0</v>
      </c>
      <c r="AG71" s="242">
        <v>0</v>
      </c>
      <c r="AH71" s="242">
        <v>0</v>
      </c>
      <c r="AI71" s="242">
        <v>0</v>
      </c>
      <c r="AJ71" s="242">
        <v>1882683.08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16134.4</v>
      </c>
      <c r="BX71" s="242">
        <v>57886.03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4">
        <f t="shared" si="16"/>
        <v>6011022.1700000009</v>
      </c>
      <c r="CF71" s="317">
        <v>0</v>
      </c>
    </row>
    <row r="72" spans="1:84">
      <c r="A72" s="25" t="s">
        <v>272</v>
      </c>
      <c r="B72" s="26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13491.2</v>
      </c>
      <c r="Q72" s="242">
        <v>7400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15359.68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15797.76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0</v>
      </c>
      <c r="CB72" s="242">
        <v>0</v>
      </c>
      <c r="CC72" s="242">
        <v>0</v>
      </c>
      <c r="CD72" s="242">
        <v>0</v>
      </c>
      <c r="CE72" s="24">
        <f t="shared" si="16"/>
        <v>52048.640000000007</v>
      </c>
      <c r="CF72" s="317">
        <v>0</v>
      </c>
    </row>
    <row r="73" spans="1:84">
      <c r="A73" s="25" t="s">
        <v>273</v>
      </c>
      <c r="B73" s="26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866907.36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6497284.5199999996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0</v>
      </c>
      <c r="CE73" s="24">
        <f t="shared" si="16"/>
        <v>7364191.8799999999</v>
      </c>
      <c r="CF73" s="317">
        <v>0</v>
      </c>
    </row>
    <row r="74" spans="1:84">
      <c r="A74" s="25" t="s">
        <v>274</v>
      </c>
      <c r="B74" s="26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20814.68</v>
      </c>
      <c r="N74" s="242">
        <v>0</v>
      </c>
      <c r="O74" s="242">
        <v>0</v>
      </c>
      <c r="P74" s="242">
        <v>863.65</v>
      </c>
      <c r="Q74" s="242">
        <v>7847.08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28777.96</v>
      </c>
      <c r="Z74" s="242">
        <v>0</v>
      </c>
      <c r="AA74" s="242">
        <v>15697.06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2842.45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4">
        <f t="shared" si="16"/>
        <v>76842.880000000005</v>
      </c>
      <c r="CF74" s="317">
        <v>0</v>
      </c>
    </row>
    <row r="75" spans="1:84">
      <c r="A75" s="25" t="s">
        <v>275</v>
      </c>
      <c r="B75" s="26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4">
        <f t="shared" si="16"/>
        <v>0</v>
      </c>
      <c r="CF75" s="317">
        <v>0</v>
      </c>
    </row>
    <row r="76" spans="1:84">
      <c r="A76" s="25" t="s">
        <v>276</v>
      </c>
      <c r="B76" s="202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7982846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4">
        <f t="shared" si="16"/>
        <v>7982846</v>
      </c>
      <c r="CF76" s="317">
        <v>0</v>
      </c>
    </row>
    <row r="77" spans="1:84">
      <c r="A77" s="25" t="s">
        <v>277</v>
      </c>
      <c r="B77" s="26"/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146402.85</v>
      </c>
      <c r="N77" s="242">
        <v>0</v>
      </c>
      <c r="O77" s="242">
        <v>0</v>
      </c>
      <c r="P77" s="242">
        <v>329603.46000000002</v>
      </c>
      <c r="Q77" s="242">
        <v>244.8</v>
      </c>
      <c r="R77" s="242">
        <v>0</v>
      </c>
      <c r="S77" s="242">
        <v>300</v>
      </c>
      <c r="T77" s="242">
        <v>0</v>
      </c>
      <c r="U77" s="242">
        <v>0</v>
      </c>
      <c r="V77" s="242">
        <v>0</v>
      </c>
      <c r="W77" s="242">
        <v>7700</v>
      </c>
      <c r="X77" s="242">
        <v>0</v>
      </c>
      <c r="Y77" s="242">
        <v>10988.82</v>
      </c>
      <c r="Z77" s="242">
        <v>4340.93</v>
      </c>
      <c r="AA77" s="242">
        <v>1074.8</v>
      </c>
      <c r="AB77" s="242">
        <v>264220.15999999997</v>
      </c>
      <c r="AC77" s="242">
        <v>16059.31</v>
      </c>
      <c r="AD77" s="242">
        <v>0</v>
      </c>
      <c r="AE77" s="242">
        <v>5828.02</v>
      </c>
      <c r="AF77" s="242">
        <v>0</v>
      </c>
      <c r="AG77" s="242">
        <v>7443.06</v>
      </c>
      <c r="AH77" s="242">
        <v>0</v>
      </c>
      <c r="AI77" s="242">
        <v>391.58</v>
      </c>
      <c r="AJ77" s="242">
        <v>92920.36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239.36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5928.76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6089006.5499999998</v>
      </c>
      <c r="BF77" s="242">
        <v>8972.9</v>
      </c>
      <c r="BG77" s="242">
        <v>12829.7</v>
      </c>
      <c r="BH77" s="242">
        <v>0</v>
      </c>
      <c r="BI77" s="242">
        <v>1328695.98</v>
      </c>
      <c r="BJ77" s="242">
        <v>0</v>
      </c>
      <c r="BK77" s="242">
        <v>0</v>
      </c>
      <c r="BL77" s="242">
        <v>0</v>
      </c>
      <c r="BM77" s="242">
        <v>0</v>
      </c>
      <c r="BN77" s="242">
        <v>6187.35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72</v>
      </c>
      <c r="CC77" s="242">
        <v>7692.18</v>
      </c>
      <c r="CD77" s="242">
        <v>0</v>
      </c>
      <c r="CE77" s="24">
        <f t="shared" si="16"/>
        <v>8347142.9299999997</v>
      </c>
      <c r="CF77" s="317">
        <v>0</v>
      </c>
    </row>
    <row r="78" spans="1:84">
      <c r="A78" s="25" t="s">
        <v>278</v>
      </c>
      <c r="B78" s="15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1150342.6299999999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87139686.489999995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4">
        <f t="shared" si="16"/>
        <v>88290029.11999999</v>
      </c>
      <c r="CF78" s="317">
        <v>0</v>
      </c>
    </row>
    <row r="79" spans="1:84">
      <c r="A79" s="25" t="s">
        <v>279</v>
      </c>
      <c r="B79" s="15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150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114.5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4">
        <f t="shared" si="16"/>
        <v>264.5</v>
      </c>
      <c r="CF79" s="317">
        <v>0</v>
      </c>
    </row>
    <row r="80" spans="1:84">
      <c r="A80" s="25" t="s">
        <v>280</v>
      </c>
      <c r="B80" s="15"/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7722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600</v>
      </c>
      <c r="AC80" s="242">
        <v>0</v>
      </c>
      <c r="AD80" s="242">
        <v>0</v>
      </c>
      <c r="AE80" s="242">
        <v>0</v>
      </c>
      <c r="AF80" s="242">
        <v>0</v>
      </c>
      <c r="AG80" s="242">
        <v>509.71</v>
      </c>
      <c r="AH80" s="242">
        <v>0</v>
      </c>
      <c r="AI80" s="242">
        <v>0</v>
      </c>
      <c r="AJ80" s="242">
        <v>772.75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927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454.2</v>
      </c>
      <c r="BO80" s="242">
        <v>0</v>
      </c>
      <c r="BP80" s="242">
        <v>0</v>
      </c>
      <c r="BQ80" s="242">
        <v>0</v>
      </c>
      <c r="BR80" s="242">
        <v>67178.33</v>
      </c>
      <c r="BS80" s="242">
        <v>0</v>
      </c>
      <c r="BT80" s="242">
        <v>0</v>
      </c>
      <c r="BU80" s="242">
        <v>0</v>
      </c>
      <c r="BV80" s="242">
        <v>0</v>
      </c>
      <c r="BW80" s="242">
        <v>346.59</v>
      </c>
      <c r="BX80" s="242">
        <v>540</v>
      </c>
      <c r="BY80" s="242">
        <v>358.46</v>
      </c>
      <c r="BZ80" s="242">
        <v>0</v>
      </c>
      <c r="CA80" s="242">
        <v>6000</v>
      </c>
      <c r="CB80" s="242">
        <v>0</v>
      </c>
      <c r="CC80" s="242">
        <v>371939.22</v>
      </c>
      <c r="CD80" s="242">
        <v>0</v>
      </c>
      <c r="CE80" s="24">
        <f t="shared" si="16"/>
        <v>457348.26</v>
      </c>
      <c r="CF80" s="317">
        <v>0</v>
      </c>
    </row>
    <row r="81" spans="1:84">
      <c r="A81" s="25" t="s">
        <v>281</v>
      </c>
      <c r="B81" s="15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8029322.21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9075.5400000000009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12453.87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0</v>
      </c>
      <c r="CD81" s="242">
        <v>20606374.039999999</v>
      </c>
      <c r="CE81" s="24">
        <f t="shared" si="16"/>
        <v>28657225.66</v>
      </c>
      <c r="CF81" s="317">
        <v>0</v>
      </c>
    </row>
    <row r="82" spans="1:84">
      <c r="A82" s="25" t="s">
        <v>282</v>
      </c>
      <c r="B82" s="15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4">
        <f t="shared" si="16"/>
        <v>0</v>
      </c>
      <c r="CF82" s="317">
        <v>0</v>
      </c>
    </row>
    <row r="83" spans="1:84">
      <c r="A83" s="25" t="s">
        <v>283</v>
      </c>
      <c r="B83" s="15"/>
      <c r="C83" s="233">
        <v>12638.630000000001</v>
      </c>
      <c r="D83" s="233">
        <v>17080.45</v>
      </c>
      <c r="E83" s="235">
        <v>26738.39</v>
      </c>
      <c r="F83" s="235">
        <v>0</v>
      </c>
      <c r="G83" s="233">
        <v>0</v>
      </c>
      <c r="H83" s="233">
        <v>3244.5299999999997</v>
      </c>
      <c r="I83" s="235">
        <v>0</v>
      </c>
      <c r="J83" s="235">
        <v>0</v>
      </c>
      <c r="K83" s="235">
        <v>0</v>
      </c>
      <c r="L83" s="235">
        <v>0</v>
      </c>
      <c r="M83" s="233">
        <v>7042.4600000000009</v>
      </c>
      <c r="N83" s="233">
        <v>1223.1600000000001</v>
      </c>
      <c r="O83" s="233">
        <v>17323.75</v>
      </c>
      <c r="P83" s="235">
        <v>183196.77000000002</v>
      </c>
      <c r="Q83" s="235">
        <v>5735.6100000000006</v>
      </c>
      <c r="R83" s="236">
        <v>5482.36</v>
      </c>
      <c r="S83" s="235">
        <v>17472.480000000003</v>
      </c>
      <c r="T83" s="233">
        <v>24516.78</v>
      </c>
      <c r="U83" s="235">
        <v>12560.82</v>
      </c>
      <c r="V83" s="235">
        <v>0</v>
      </c>
      <c r="W83" s="233">
        <v>973.14</v>
      </c>
      <c r="X83" s="235">
        <v>23564.3</v>
      </c>
      <c r="Y83" s="235">
        <v>94678.24</v>
      </c>
      <c r="Z83" s="235">
        <v>3808.11</v>
      </c>
      <c r="AA83" s="235">
        <v>23066.76</v>
      </c>
      <c r="AB83" s="235">
        <v>37701.65</v>
      </c>
      <c r="AC83" s="235">
        <v>13101.730000000001</v>
      </c>
      <c r="AD83" s="235">
        <v>0</v>
      </c>
      <c r="AE83" s="235">
        <v>25847.440000000002</v>
      </c>
      <c r="AF83" s="235">
        <v>0</v>
      </c>
      <c r="AG83" s="235">
        <v>50906.92</v>
      </c>
      <c r="AH83" s="235">
        <v>0</v>
      </c>
      <c r="AI83" s="235">
        <v>13735.03</v>
      </c>
      <c r="AJ83" s="235">
        <v>692074.96</v>
      </c>
      <c r="AK83" s="235">
        <v>0</v>
      </c>
      <c r="AL83" s="235">
        <v>0</v>
      </c>
      <c r="AM83" s="235">
        <v>0</v>
      </c>
      <c r="AN83" s="235">
        <v>0</v>
      </c>
      <c r="AO83" s="233">
        <v>0</v>
      </c>
      <c r="AP83" s="235">
        <v>5335.27</v>
      </c>
      <c r="AQ83" s="233">
        <v>0</v>
      </c>
      <c r="AR83" s="233">
        <v>91977.8</v>
      </c>
      <c r="AS83" s="233">
        <v>0</v>
      </c>
      <c r="AT83" s="233">
        <v>0</v>
      </c>
      <c r="AU83" s="235">
        <v>0</v>
      </c>
      <c r="AV83" s="235">
        <v>972.8</v>
      </c>
      <c r="AW83" s="235">
        <v>0</v>
      </c>
      <c r="AX83" s="235">
        <v>0</v>
      </c>
      <c r="AY83" s="235">
        <v>262.42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35260.620000000003</v>
      </c>
      <c r="BF83" s="235">
        <v>6182.08</v>
      </c>
      <c r="BG83" s="235">
        <v>121.56</v>
      </c>
      <c r="BH83" s="236">
        <v>0</v>
      </c>
      <c r="BI83" s="235">
        <v>88683.89</v>
      </c>
      <c r="BJ83" s="235">
        <v>0</v>
      </c>
      <c r="BK83" s="235">
        <v>0</v>
      </c>
      <c r="BL83" s="235">
        <v>0</v>
      </c>
      <c r="BM83" s="235">
        <v>0</v>
      </c>
      <c r="BN83" s="235">
        <v>446140.67000000016</v>
      </c>
      <c r="BO83" s="235">
        <v>0</v>
      </c>
      <c r="BP83" s="235">
        <v>0</v>
      </c>
      <c r="BQ83" s="235">
        <v>0</v>
      </c>
      <c r="BR83" s="235">
        <v>6894.72</v>
      </c>
      <c r="BS83" s="235">
        <v>3960.21</v>
      </c>
      <c r="BT83" s="235">
        <v>48743.75</v>
      </c>
      <c r="BU83" s="235">
        <v>71577.03</v>
      </c>
      <c r="BV83" s="235">
        <v>0</v>
      </c>
      <c r="BW83" s="235">
        <v>4265.1800000000021</v>
      </c>
      <c r="BX83" s="235">
        <v>6298.84</v>
      </c>
      <c r="BY83" s="235">
        <v>37493.129999999997</v>
      </c>
      <c r="BZ83" s="235">
        <v>4180.8</v>
      </c>
      <c r="CA83" s="235">
        <v>34549.159999999996</v>
      </c>
      <c r="CB83" s="235">
        <v>602.44000000000005</v>
      </c>
      <c r="CC83" s="235">
        <v>41799.68</v>
      </c>
      <c r="CD83" s="242">
        <v>16013.13</v>
      </c>
      <c r="CE83" s="24">
        <f t="shared" si="16"/>
        <v>2265029.6500000004</v>
      </c>
      <c r="CF83" s="317">
        <v>0</v>
      </c>
    </row>
    <row r="84" spans="1:84">
      <c r="A84" s="30" t="s">
        <v>284</v>
      </c>
      <c r="B84" s="15"/>
      <c r="C84" s="233">
        <v>29500</v>
      </c>
      <c r="D84" s="233">
        <v>1824.13</v>
      </c>
      <c r="E84" s="233">
        <v>7948.3</v>
      </c>
      <c r="F84" s="233">
        <v>0</v>
      </c>
      <c r="G84" s="233">
        <v>8425.24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450670.79</v>
      </c>
      <c r="N84" s="233">
        <v>0</v>
      </c>
      <c r="O84" s="233">
        <v>5855.72</v>
      </c>
      <c r="P84" s="233">
        <v>3357.2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3">
        <v>0</v>
      </c>
      <c r="W84" s="233">
        <v>0</v>
      </c>
      <c r="X84" s="233">
        <v>0</v>
      </c>
      <c r="Y84" s="233">
        <v>1888.07</v>
      </c>
      <c r="Z84" s="233">
        <v>0</v>
      </c>
      <c r="AA84" s="233">
        <v>0</v>
      </c>
      <c r="AB84" s="233">
        <v>1148832.8399999999</v>
      </c>
      <c r="AC84" s="233">
        <v>0</v>
      </c>
      <c r="AD84" s="233">
        <v>0</v>
      </c>
      <c r="AE84" s="233">
        <v>79294.94</v>
      </c>
      <c r="AF84" s="233">
        <v>0</v>
      </c>
      <c r="AG84" s="233">
        <v>7838.74</v>
      </c>
      <c r="AH84" s="233">
        <v>0</v>
      </c>
      <c r="AI84" s="233">
        <v>0</v>
      </c>
      <c r="AJ84" s="233">
        <v>1288284.1500000001</v>
      </c>
      <c r="AK84" s="233">
        <v>0</v>
      </c>
      <c r="AL84" s="233">
        <v>0</v>
      </c>
      <c r="AM84" s="233">
        <v>0</v>
      </c>
      <c r="AN84" s="233">
        <v>0</v>
      </c>
      <c r="AO84" s="233">
        <v>0</v>
      </c>
      <c r="AP84" s="233">
        <v>2057</v>
      </c>
      <c r="AQ84" s="233">
        <v>0</v>
      </c>
      <c r="AR84" s="233">
        <v>0</v>
      </c>
      <c r="AS84" s="233">
        <v>0</v>
      </c>
      <c r="AT84" s="233">
        <v>0</v>
      </c>
      <c r="AU84" s="233">
        <v>0</v>
      </c>
      <c r="AV84" s="233">
        <v>622883.21</v>
      </c>
      <c r="AW84" s="233">
        <v>0</v>
      </c>
      <c r="AX84" s="233">
        <v>0</v>
      </c>
      <c r="AY84" s="233">
        <v>-2402.73</v>
      </c>
      <c r="AZ84" s="233">
        <v>0</v>
      </c>
      <c r="BA84" s="233">
        <v>0</v>
      </c>
      <c r="BB84" s="233">
        <v>0</v>
      </c>
      <c r="BC84" s="233">
        <v>0</v>
      </c>
      <c r="BD84" s="233">
        <v>0</v>
      </c>
      <c r="BE84" s="233">
        <v>8834.26</v>
      </c>
      <c r="BF84" s="233">
        <v>0</v>
      </c>
      <c r="BG84" s="233">
        <v>0</v>
      </c>
      <c r="BH84" s="233">
        <v>0</v>
      </c>
      <c r="BI84" s="233">
        <v>1672950.7400000002</v>
      </c>
      <c r="BJ84" s="233">
        <v>0</v>
      </c>
      <c r="BK84" s="233">
        <v>0</v>
      </c>
      <c r="BL84" s="233">
        <v>0</v>
      </c>
      <c r="BM84" s="233">
        <v>0</v>
      </c>
      <c r="BN84" s="233">
        <v>3557308.16</v>
      </c>
      <c r="BO84" s="233">
        <v>0</v>
      </c>
      <c r="BP84" s="233">
        <v>0</v>
      </c>
      <c r="BQ84" s="233">
        <v>0</v>
      </c>
      <c r="BR84" s="233">
        <v>0</v>
      </c>
      <c r="BS84" s="233">
        <v>0</v>
      </c>
      <c r="BT84" s="233">
        <v>71785.679999999993</v>
      </c>
      <c r="BU84" s="233">
        <v>0</v>
      </c>
      <c r="BV84" s="233">
        <v>0</v>
      </c>
      <c r="BW84" s="233">
        <v>64825.82</v>
      </c>
      <c r="BX84" s="233">
        <v>2214.61</v>
      </c>
      <c r="BY84" s="233">
        <v>214615.71</v>
      </c>
      <c r="BZ84" s="233">
        <v>0</v>
      </c>
      <c r="CA84" s="233">
        <v>1855</v>
      </c>
      <c r="CB84" s="233">
        <v>0</v>
      </c>
      <c r="CC84" s="233">
        <v>121704.94</v>
      </c>
      <c r="CD84" s="242">
        <v>669264.05000000005</v>
      </c>
      <c r="CE84" s="24">
        <f t="shared" si="16"/>
        <v>10041616.57</v>
      </c>
      <c r="CF84" s="317">
        <v>0</v>
      </c>
    </row>
    <row r="85" spans="1:84">
      <c r="A85" s="30" t="s">
        <v>285</v>
      </c>
      <c r="B85" s="24"/>
      <c r="C85" s="24">
        <f t="shared" ref="C85:AH85" si="17">SUM(C61:C69)-C84</f>
        <v>13895531.430000002</v>
      </c>
      <c r="D85" s="24">
        <f t="shared" si="17"/>
        <v>18445033.75</v>
      </c>
      <c r="E85" s="24">
        <f t="shared" si="17"/>
        <v>40122831.129999995</v>
      </c>
      <c r="F85" s="24">
        <f t="shared" si="17"/>
        <v>0</v>
      </c>
      <c r="G85" s="24">
        <f t="shared" si="17"/>
        <v>35392.76</v>
      </c>
      <c r="H85" s="24">
        <f t="shared" si="17"/>
        <v>4086968.69</v>
      </c>
      <c r="I85" s="24">
        <f t="shared" si="17"/>
        <v>0</v>
      </c>
      <c r="J85" s="24">
        <f t="shared" si="17"/>
        <v>0</v>
      </c>
      <c r="K85" s="24">
        <f t="shared" si="17"/>
        <v>0</v>
      </c>
      <c r="L85" s="24">
        <f t="shared" si="17"/>
        <v>0</v>
      </c>
      <c r="M85" s="24">
        <f t="shared" si="17"/>
        <v>3629435.3999999994</v>
      </c>
      <c r="N85" s="24">
        <f t="shared" si="17"/>
        <v>26668499.390000001</v>
      </c>
      <c r="O85" s="24">
        <f t="shared" si="17"/>
        <v>9624590.6400000006</v>
      </c>
      <c r="P85" s="24">
        <f t="shared" si="17"/>
        <v>47736691.659999996</v>
      </c>
      <c r="Q85" s="24">
        <f t="shared" si="17"/>
        <v>11254157.4</v>
      </c>
      <c r="R85" s="24">
        <f t="shared" si="17"/>
        <v>5199796.6100000003</v>
      </c>
      <c r="S85" s="24">
        <f t="shared" si="17"/>
        <v>6072303.9199999999</v>
      </c>
      <c r="T85" s="24">
        <f t="shared" si="17"/>
        <v>5509797.3700000001</v>
      </c>
      <c r="U85" s="24">
        <f t="shared" si="17"/>
        <v>19965146.449999999</v>
      </c>
      <c r="V85" s="24">
        <f t="shared" si="17"/>
        <v>200666.33000000002</v>
      </c>
      <c r="W85" s="24">
        <f t="shared" si="17"/>
        <v>1180305.1299999999</v>
      </c>
      <c r="X85" s="24">
        <f t="shared" si="17"/>
        <v>2539141.52</v>
      </c>
      <c r="Y85" s="24">
        <f t="shared" si="17"/>
        <v>38089641.580000006</v>
      </c>
      <c r="Z85" s="24">
        <f t="shared" si="17"/>
        <v>3585973.9199999995</v>
      </c>
      <c r="AA85" s="24">
        <f t="shared" si="17"/>
        <v>2254381.7800000003</v>
      </c>
      <c r="AB85" s="24">
        <f t="shared" si="17"/>
        <v>60254754.329999998</v>
      </c>
      <c r="AC85" s="24">
        <f t="shared" si="17"/>
        <v>4781349.21</v>
      </c>
      <c r="AD85" s="24">
        <f t="shared" si="17"/>
        <v>1093435.3099999998</v>
      </c>
      <c r="AE85" s="24">
        <f t="shared" si="17"/>
        <v>9735436.2400000021</v>
      </c>
      <c r="AF85" s="24">
        <f t="shared" si="17"/>
        <v>0</v>
      </c>
      <c r="AG85" s="24">
        <f t="shared" si="17"/>
        <v>21950846.980000004</v>
      </c>
      <c r="AH85" s="24">
        <f t="shared" si="17"/>
        <v>0</v>
      </c>
      <c r="AI85" s="24">
        <f t="shared" ref="AI85:BN85" si="18">SUM(AI61:AI69)-AI84</f>
        <v>13559477.48</v>
      </c>
      <c r="AJ85" s="24">
        <f t="shared" si="18"/>
        <v>169162002.86999997</v>
      </c>
      <c r="AK85" s="24">
        <f t="shared" si="18"/>
        <v>0</v>
      </c>
      <c r="AL85" s="24">
        <f t="shared" si="18"/>
        <v>0</v>
      </c>
      <c r="AM85" s="24">
        <f t="shared" si="18"/>
        <v>0</v>
      </c>
      <c r="AN85" s="24">
        <f t="shared" si="18"/>
        <v>0</v>
      </c>
      <c r="AO85" s="24">
        <f t="shared" si="18"/>
        <v>0</v>
      </c>
      <c r="AP85" s="24">
        <f t="shared" si="18"/>
        <v>2435075.88</v>
      </c>
      <c r="AQ85" s="24">
        <f t="shared" si="18"/>
        <v>3120.5299999999997</v>
      </c>
      <c r="AR85" s="24">
        <f t="shared" si="18"/>
        <v>3982863.75</v>
      </c>
      <c r="AS85" s="24">
        <f t="shared" si="18"/>
        <v>0</v>
      </c>
      <c r="AT85" s="24">
        <f t="shared" si="18"/>
        <v>0</v>
      </c>
      <c r="AU85" s="24">
        <f t="shared" si="18"/>
        <v>0</v>
      </c>
      <c r="AV85" s="24">
        <f t="shared" si="18"/>
        <v>-45219.959999999846</v>
      </c>
      <c r="AW85" s="24">
        <f t="shared" si="18"/>
        <v>831</v>
      </c>
      <c r="AX85" s="24">
        <f t="shared" si="18"/>
        <v>0</v>
      </c>
      <c r="AY85" s="24">
        <f t="shared" si="18"/>
        <v>6538893.9199999999</v>
      </c>
      <c r="AZ85" s="24">
        <f t="shared" si="18"/>
        <v>0</v>
      </c>
      <c r="BA85" s="24">
        <f t="shared" si="18"/>
        <v>1706</v>
      </c>
      <c r="BB85" s="24">
        <f t="shared" si="18"/>
        <v>0</v>
      </c>
      <c r="BC85" s="24">
        <f t="shared" si="18"/>
        <v>0</v>
      </c>
      <c r="BD85" s="24">
        <f t="shared" si="18"/>
        <v>5786</v>
      </c>
      <c r="BE85" s="24">
        <f t="shared" si="18"/>
        <v>23942691.379999999</v>
      </c>
      <c r="BF85" s="24">
        <f t="shared" si="18"/>
        <v>6098663.0100000007</v>
      </c>
      <c r="BG85" s="24">
        <f t="shared" si="18"/>
        <v>890270.3</v>
      </c>
      <c r="BH85" s="24">
        <f t="shared" si="18"/>
        <v>23233</v>
      </c>
      <c r="BI85" s="24">
        <f t="shared" si="18"/>
        <v>6609741.4699999997</v>
      </c>
      <c r="BJ85" s="24">
        <f t="shared" si="18"/>
        <v>5343</v>
      </c>
      <c r="BK85" s="24">
        <f t="shared" si="18"/>
        <v>0</v>
      </c>
      <c r="BL85" s="24">
        <f t="shared" si="18"/>
        <v>3735</v>
      </c>
      <c r="BM85" s="24">
        <f t="shared" si="18"/>
        <v>0</v>
      </c>
      <c r="BN85" s="24">
        <f t="shared" si="18"/>
        <v>121939457.08000001</v>
      </c>
      <c r="BO85" s="24">
        <f t="shared" ref="BO85:CD85" si="19">SUM(BO61:BO69)-BO84</f>
        <v>3473</v>
      </c>
      <c r="BP85" s="24">
        <f t="shared" si="19"/>
        <v>3517</v>
      </c>
      <c r="BQ85" s="24">
        <f t="shared" si="19"/>
        <v>0</v>
      </c>
      <c r="BR85" s="24">
        <f t="shared" si="19"/>
        <v>1236888.22</v>
      </c>
      <c r="BS85" s="24">
        <f t="shared" si="19"/>
        <v>301515.32000000007</v>
      </c>
      <c r="BT85" s="24">
        <f t="shared" si="19"/>
        <v>806696.92999999993</v>
      </c>
      <c r="BU85" s="24">
        <f t="shared" si="19"/>
        <v>91882.790000000008</v>
      </c>
      <c r="BV85" s="24">
        <f t="shared" si="19"/>
        <v>53810</v>
      </c>
      <c r="BW85" s="24">
        <f t="shared" si="19"/>
        <v>1051995.5899999999</v>
      </c>
      <c r="BX85" s="24">
        <f t="shared" si="19"/>
        <v>12020996.899999999</v>
      </c>
      <c r="BY85" s="24">
        <f t="shared" si="19"/>
        <v>8144084.8000000007</v>
      </c>
      <c r="BZ85" s="24">
        <f t="shared" si="19"/>
        <v>6319570.4299999997</v>
      </c>
      <c r="CA85" s="24">
        <f t="shared" si="19"/>
        <v>3779076.73</v>
      </c>
      <c r="CB85" s="24">
        <f t="shared" si="19"/>
        <v>172865.51</v>
      </c>
      <c r="CC85" s="24">
        <f t="shared" si="19"/>
        <v>4900431.8</v>
      </c>
      <c r="CD85" s="24">
        <f t="shared" si="19"/>
        <v>19953123.119999997</v>
      </c>
      <c r="CE85" s="24">
        <f t="shared" si="16"/>
        <v>771909708.77999985</v>
      </c>
      <c r="CF85" s="317">
        <v>0</v>
      </c>
    </row>
    <row r="86" spans="1:84">
      <c r="A86" s="30" t="s">
        <v>286</v>
      </c>
      <c r="B86" s="24"/>
      <c r="C86" s="23" t="s">
        <v>248</v>
      </c>
      <c r="D86" s="23" t="s">
        <v>248</v>
      </c>
      <c r="E86" s="23" t="s">
        <v>248</v>
      </c>
      <c r="F86" s="23" t="s">
        <v>248</v>
      </c>
      <c r="G86" s="23" t="s">
        <v>248</v>
      </c>
      <c r="H86" s="23" t="s">
        <v>248</v>
      </c>
      <c r="I86" s="23" t="s">
        <v>248</v>
      </c>
      <c r="J86" s="23" t="s">
        <v>248</v>
      </c>
      <c r="K86" s="27" t="s">
        <v>248</v>
      </c>
      <c r="L86" s="23" t="s">
        <v>248</v>
      </c>
      <c r="M86" s="23" t="s">
        <v>248</v>
      </c>
      <c r="N86" s="23" t="s">
        <v>248</v>
      </c>
      <c r="O86" s="23" t="s">
        <v>248</v>
      </c>
      <c r="P86" s="23" t="s">
        <v>248</v>
      </c>
      <c r="Q86" s="23" t="s">
        <v>248</v>
      </c>
      <c r="R86" s="23" t="s">
        <v>248</v>
      </c>
      <c r="S86" s="23" t="s">
        <v>248</v>
      </c>
      <c r="T86" s="23" t="s">
        <v>248</v>
      </c>
      <c r="U86" s="23" t="s">
        <v>248</v>
      </c>
      <c r="V86" s="23" t="s">
        <v>248</v>
      </c>
      <c r="W86" s="23" t="s">
        <v>248</v>
      </c>
      <c r="X86" s="23" t="s">
        <v>248</v>
      </c>
      <c r="Y86" s="23" t="s">
        <v>248</v>
      </c>
      <c r="Z86" s="23" t="s">
        <v>248</v>
      </c>
      <c r="AA86" s="23" t="s">
        <v>248</v>
      </c>
      <c r="AB86" s="23" t="s">
        <v>248</v>
      </c>
      <c r="AC86" s="23" t="s">
        <v>248</v>
      </c>
      <c r="AD86" s="23" t="s">
        <v>248</v>
      </c>
      <c r="AE86" s="23" t="s">
        <v>248</v>
      </c>
      <c r="AF86" s="23" t="s">
        <v>248</v>
      </c>
      <c r="AG86" s="23" t="s">
        <v>248</v>
      </c>
      <c r="AH86" s="23" t="s">
        <v>248</v>
      </c>
      <c r="AI86" s="23" t="s">
        <v>248</v>
      </c>
      <c r="AJ86" s="23" t="s">
        <v>248</v>
      </c>
      <c r="AK86" s="23" t="s">
        <v>248</v>
      </c>
      <c r="AL86" s="23" t="s">
        <v>248</v>
      </c>
      <c r="AM86" s="23" t="s">
        <v>248</v>
      </c>
      <c r="AN86" s="23" t="s">
        <v>248</v>
      </c>
      <c r="AO86" s="23" t="s">
        <v>248</v>
      </c>
      <c r="AP86" s="23" t="s">
        <v>248</v>
      </c>
      <c r="AQ86" s="23" t="s">
        <v>248</v>
      </c>
      <c r="AR86" s="23" t="s">
        <v>248</v>
      </c>
      <c r="AS86" s="23" t="s">
        <v>248</v>
      </c>
      <c r="AT86" s="23" t="s">
        <v>248</v>
      </c>
      <c r="AU86" s="23" t="s">
        <v>248</v>
      </c>
      <c r="AV86" s="23" t="s">
        <v>248</v>
      </c>
      <c r="AW86" s="23" t="s">
        <v>248</v>
      </c>
      <c r="AX86" s="23" t="s">
        <v>248</v>
      </c>
      <c r="AY86" s="23" t="s">
        <v>248</v>
      </c>
      <c r="AZ86" s="23" t="s">
        <v>248</v>
      </c>
      <c r="BA86" s="23" t="s">
        <v>248</v>
      </c>
      <c r="BB86" s="23" t="s">
        <v>248</v>
      </c>
      <c r="BC86" s="23" t="s">
        <v>248</v>
      </c>
      <c r="BD86" s="23" t="s">
        <v>248</v>
      </c>
      <c r="BE86" s="23" t="s">
        <v>248</v>
      </c>
      <c r="BF86" s="23" t="s">
        <v>248</v>
      </c>
      <c r="BG86" s="23" t="s">
        <v>248</v>
      </c>
      <c r="BH86" s="23" t="s">
        <v>248</v>
      </c>
      <c r="BI86" s="23" t="s">
        <v>248</v>
      </c>
      <c r="BJ86" s="23" t="s">
        <v>248</v>
      </c>
      <c r="BK86" s="23" t="s">
        <v>248</v>
      </c>
      <c r="BL86" s="23" t="s">
        <v>248</v>
      </c>
      <c r="BM86" s="23" t="s">
        <v>248</v>
      </c>
      <c r="BN86" s="23" t="s">
        <v>248</v>
      </c>
      <c r="BO86" s="23" t="s">
        <v>248</v>
      </c>
      <c r="BP86" s="23" t="s">
        <v>248</v>
      </c>
      <c r="BQ86" s="23" t="s">
        <v>248</v>
      </c>
      <c r="BR86" s="23" t="s">
        <v>248</v>
      </c>
      <c r="BS86" s="23" t="s">
        <v>248</v>
      </c>
      <c r="BT86" s="23" t="s">
        <v>248</v>
      </c>
      <c r="BU86" s="23" t="s">
        <v>248</v>
      </c>
      <c r="BV86" s="23" t="s">
        <v>248</v>
      </c>
      <c r="BW86" s="23" t="s">
        <v>248</v>
      </c>
      <c r="BX86" s="23" t="s">
        <v>248</v>
      </c>
      <c r="BY86" s="23" t="s">
        <v>248</v>
      </c>
      <c r="BZ86" s="23" t="s">
        <v>248</v>
      </c>
      <c r="CA86" s="23" t="s">
        <v>248</v>
      </c>
      <c r="CB86" s="23" t="s">
        <v>248</v>
      </c>
      <c r="CC86" s="23" t="s">
        <v>248</v>
      </c>
      <c r="CD86" s="23" t="s">
        <v>248</v>
      </c>
      <c r="CE86" s="242">
        <v>0</v>
      </c>
      <c r="CF86" s="317">
        <v>0</v>
      </c>
    </row>
    <row r="87" spans="1:84">
      <c r="A87" s="30" t="s">
        <v>287</v>
      </c>
      <c r="B87" s="15"/>
      <c r="C87" s="233">
        <v>72204214.409999996</v>
      </c>
      <c r="D87" s="233">
        <v>175849772.13</v>
      </c>
      <c r="E87" s="233">
        <v>274170375</v>
      </c>
      <c r="F87" s="233">
        <v>0</v>
      </c>
      <c r="G87" s="233">
        <v>0</v>
      </c>
      <c r="H87" s="233">
        <v>25789751</v>
      </c>
      <c r="I87" s="233">
        <v>0</v>
      </c>
      <c r="J87" s="233">
        <v>0</v>
      </c>
      <c r="K87" s="233">
        <v>0</v>
      </c>
      <c r="L87" s="233">
        <v>0</v>
      </c>
      <c r="M87" s="233">
        <v>164</v>
      </c>
      <c r="N87" s="233">
        <v>0</v>
      </c>
      <c r="O87" s="233">
        <v>31022737.170000002</v>
      </c>
      <c r="P87" s="233">
        <v>171406166.40000001</v>
      </c>
      <c r="Q87" s="233">
        <v>7354364.4299999997</v>
      </c>
      <c r="R87" s="233">
        <v>24204585</v>
      </c>
      <c r="S87" s="233">
        <v>0</v>
      </c>
      <c r="T87" s="233">
        <v>5332871</v>
      </c>
      <c r="U87" s="233">
        <v>88110303.209999993</v>
      </c>
      <c r="V87" s="233">
        <v>5895220</v>
      </c>
      <c r="W87" s="233">
        <v>13335510.050000001</v>
      </c>
      <c r="X87" s="233">
        <v>59215194.119999997</v>
      </c>
      <c r="Y87" s="233">
        <v>144851990.63999999</v>
      </c>
      <c r="Z87" s="233">
        <v>1204344</v>
      </c>
      <c r="AA87" s="233">
        <v>3752035.6</v>
      </c>
      <c r="AB87" s="233">
        <v>70214970.700000003</v>
      </c>
      <c r="AC87" s="233">
        <v>32918276</v>
      </c>
      <c r="AD87" s="233">
        <v>2994409</v>
      </c>
      <c r="AE87" s="233">
        <v>16784810</v>
      </c>
      <c r="AF87" s="233">
        <v>0</v>
      </c>
      <c r="AG87" s="233">
        <v>71669283.650000006</v>
      </c>
      <c r="AH87" s="233">
        <v>0</v>
      </c>
      <c r="AI87" s="233">
        <v>7793057.79</v>
      </c>
      <c r="AJ87" s="233">
        <v>35114.879999999997</v>
      </c>
      <c r="AK87" s="233">
        <v>0</v>
      </c>
      <c r="AL87" s="233">
        <v>0</v>
      </c>
      <c r="AM87" s="233">
        <v>0</v>
      </c>
      <c r="AN87" s="233">
        <v>0</v>
      </c>
      <c r="AO87" s="233">
        <v>0</v>
      </c>
      <c r="AP87" s="233">
        <v>18567.5</v>
      </c>
      <c r="AQ87" s="233">
        <v>0</v>
      </c>
      <c r="AR87" s="233">
        <v>0</v>
      </c>
      <c r="AS87" s="233">
        <v>0</v>
      </c>
      <c r="AT87" s="233">
        <v>0</v>
      </c>
      <c r="AU87" s="233">
        <v>0</v>
      </c>
      <c r="AV87" s="233">
        <v>0</v>
      </c>
      <c r="AW87" s="23" t="s">
        <v>248</v>
      </c>
      <c r="AX87" s="23" t="s">
        <v>248</v>
      </c>
      <c r="AY87" s="23" t="s">
        <v>248</v>
      </c>
      <c r="AZ87" s="23" t="s">
        <v>248</v>
      </c>
      <c r="BA87" s="23" t="s">
        <v>248</v>
      </c>
      <c r="BB87" s="23" t="s">
        <v>248</v>
      </c>
      <c r="BC87" s="23" t="s">
        <v>248</v>
      </c>
      <c r="BD87" s="23" t="s">
        <v>248</v>
      </c>
      <c r="BE87" s="23" t="s">
        <v>248</v>
      </c>
      <c r="BF87" s="23" t="s">
        <v>248</v>
      </c>
      <c r="BG87" s="23" t="s">
        <v>248</v>
      </c>
      <c r="BH87" s="23" t="s">
        <v>248</v>
      </c>
      <c r="BI87" s="23" t="s">
        <v>248</v>
      </c>
      <c r="BJ87" s="23" t="s">
        <v>248</v>
      </c>
      <c r="BK87" s="23" t="s">
        <v>248</v>
      </c>
      <c r="BL87" s="23" t="s">
        <v>248</v>
      </c>
      <c r="BM87" s="23" t="s">
        <v>248</v>
      </c>
      <c r="BN87" s="23" t="s">
        <v>248</v>
      </c>
      <c r="BO87" s="23" t="s">
        <v>248</v>
      </c>
      <c r="BP87" s="23" t="s">
        <v>248</v>
      </c>
      <c r="BQ87" s="23" t="s">
        <v>248</v>
      </c>
      <c r="BR87" s="23" t="s">
        <v>248</v>
      </c>
      <c r="BS87" s="23" t="s">
        <v>248</v>
      </c>
      <c r="BT87" s="23" t="s">
        <v>248</v>
      </c>
      <c r="BU87" s="23" t="s">
        <v>248</v>
      </c>
      <c r="BV87" s="23" t="s">
        <v>248</v>
      </c>
      <c r="BW87" s="23" t="s">
        <v>248</v>
      </c>
      <c r="BX87" s="23" t="s">
        <v>248</v>
      </c>
      <c r="BY87" s="23" t="s">
        <v>248</v>
      </c>
      <c r="BZ87" s="23" t="s">
        <v>248</v>
      </c>
      <c r="CA87" s="23" t="s">
        <v>248</v>
      </c>
      <c r="CB87" s="23" t="s">
        <v>248</v>
      </c>
      <c r="CC87" s="23" t="s">
        <v>248</v>
      </c>
      <c r="CD87" s="23" t="s">
        <v>248</v>
      </c>
      <c r="CE87" s="24">
        <f t="shared" ref="CE87:CE94" si="20">SUM(C87:CD87)</f>
        <v>1306128087.6800001</v>
      </c>
      <c r="CF87" s="317">
        <v>0</v>
      </c>
    </row>
    <row r="88" spans="1:84">
      <c r="A88" s="30" t="s">
        <v>288</v>
      </c>
      <c r="B88" s="15"/>
      <c r="C88" s="233">
        <v>330507</v>
      </c>
      <c r="D88" s="233">
        <v>969810</v>
      </c>
      <c r="E88" s="233">
        <v>22059236.300000001</v>
      </c>
      <c r="F88" s="233">
        <v>0</v>
      </c>
      <c r="G88" s="233">
        <v>0</v>
      </c>
      <c r="H88" s="233">
        <v>19541</v>
      </c>
      <c r="I88" s="233">
        <v>0</v>
      </c>
      <c r="J88" s="233">
        <v>0</v>
      </c>
      <c r="K88" s="233">
        <v>0</v>
      </c>
      <c r="L88" s="233">
        <v>0</v>
      </c>
      <c r="M88" s="233">
        <v>4752506.04</v>
      </c>
      <c r="N88" s="233">
        <v>0</v>
      </c>
      <c r="O88" s="233">
        <v>632238</v>
      </c>
      <c r="P88" s="233">
        <v>228559919.74000001</v>
      </c>
      <c r="Q88" s="233">
        <v>27478509.100000001</v>
      </c>
      <c r="R88" s="233">
        <v>35418676</v>
      </c>
      <c r="S88" s="233">
        <v>0</v>
      </c>
      <c r="T88" s="233">
        <v>30828522</v>
      </c>
      <c r="U88" s="233">
        <v>73236176.340000004</v>
      </c>
      <c r="V88" s="233">
        <v>8125280</v>
      </c>
      <c r="W88" s="233">
        <v>10697740.9</v>
      </c>
      <c r="X88" s="233">
        <v>100609559.05</v>
      </c>
      <c r="Y88" s="233">
        <v>199199033.88999999</v>
      </c>
      <c r="Z88" s="233">
        <v>39117390.640000001</v>
      </c>
      <c r="AA88" s="233">
        <v>23543884.800000001</v>
      </c>
      <c r="AB88" s="233">
        <v>175443565</v>
      </c>
      <c r="AC88" s="233">
        <v>1831192</v>
      </c>
      <c r="AD88" s="233">
        <v>174468</v>
      </c>
      <c r="AE88" s="233">
        <v>21733345</v>
      </c>
      <c r="AF88" s="233">
        <v>0</v>
      </c>
      <c r="AG88" s="233">
        <v>212196679.15000001</v>
      </c>
      <c r="AH88" s="233">
        <v>0</v>
      </c>
      <c r="AI88" s="233">
        <v>12066850.42</v>
      </c>
      <c r="AJ88" s="233">
        <v>254002194.97999999</v>
      </c>
      <c r="AK88" s="233">
        <v>0</v>
      </c>
      <c r="AL88" s="233">
        <v>0</v>
      </c>
      <c r="AM88" s="233">
        <v>0</v>
      </c>
      <c r="AN88" s="233">
        <v>0</v>
      </c>
      <c r="AO88" s="233">
        <v>0</v>
      </c>
      <c r="AP88" s="233">
        <v>6334998</v>
      </c>
      <c r="AQ88" s="233">
        <v>0</v>
      </c>
      <c r="AR88" s="233">
        <v>4425761.3600000003</v>
      </c>
      <c r="AS88" s="233">
        <v>0</v>
      </c>
      <c r="AT88" s="233">
        <v>0</v>
      </c>
      <c r="AU88" s="233">
        <v>0</v>
      </c>
      <c r="AV88" s="233">
        <v>40792.68</v>
      </c>
      <c r="AW88" s="23" t="s">
        <v>248</v>
      </c>
      <c r="AX88" s="23" t="s">
        <v>248</v>
      </c>
      <c r="AY88" s="23" t="s">
        <v>248</v>
      </c>
      <c r="AZ88" s="23" t="s">
        <v>248</v>
      </c>
      <c r="BA88" s="23" t="s">
        <v>248</v>
      </c>
      <c r="BB88" s="23" t="s">
        <v>248</v>
      </c>
      <c r="BC88" s="23" t="s">
        <v>248</v>
      </c>
      <c r="BD88" s="23" t="s">
        <v>248</v>
      </c>
      <c r="BE88" s="23" t="s">
        <v>248</v>
      </c>
      <c r="BF88" s="23" t="s">
        <v>248</v>
      </c>
      <c r="BG88" s="23" t="s">
        <v>248</v>
      </c>
      <c r="BH88" s="23" t="s">
        <v>248</v>
      </c>
      <c r="BI88" s="23" t="s">
        <v>248</v>
      </c>
      <c r="BJ88" s="23" t="s">
        <v>248</v>
      </c>
      <c r="BK88" s="23" t="s">
        <v>248</v>
      </c>
      <c r="BL88" s="23" t="s">
        <v>248</v>
      </c>
      <c r="BM88" s="23" t="s">
        <v>248</v>
      </c>
      <c r="BN88" s="23" t="s">
        <v>248</v>
      </c>
      <c r="BO88" s="23" t="s">
        <v>248</v>
      </c>
      <c r="BP88" s="23" t="s">
        <v>248</v>
      </c>
      <c r="BQ88" s="23" t="s">
        <v>248</v>
      </c>
      <c r="BR88" s="23" t="s">
        <v>248</v>
      </c>
      <c r="BS88" s="23" t="s">
        <v>248</v>
      </c>
      <c r="BT88" s="23" t="s">
        <v>248</v>
      </c>
      <c r="BU88" s="23" t="s">
        <v>248</v>
      </c>
      <c r="BV88" s="23" t="s">
        <v>248</v>
      </c>
      <c r="BW88" s="23" t="s">
        <v>248</v>
      </c>
      <c r="BX88" s="23" t="s">
        <v>248</v>
      </c>
      <c r="BY88" s="23" t="s">
        <v>248</v>
      </c>
      <c r="BZ88" s="23" t="s">
        <v>248</v>
      </c>
      <c r="CA88" s="23" t="s">
        <v>248</v>
      </c>
      <c r="CB88" s="23" t="s">
        <v>248</v>
      </c>
      <c r="CC88" s="23" t="s">
        <v>248</v>
      </c>
      <c r="CD88" s="23" t="s">
        <v>248</v>
      </c>
      <c r="CE88" s="24">
        <f t="shared" si="20"/>
        <v>1493828377.3899999</v>
      </c>
      <c r="CF88" s="317">
        <v>0</v>
      </c>
    </row>
    <row r="89" spans="1:84">
      <c r="A89" s="20" t="s">
        <v>289</v>
      </c>
      <c r="B89" s="15"/>
      <c r="C89" s="24">
        <f t="shared" ref="C89:AV89" si="21">C87+C88</f>
        <v>72534721.409999996</v>
      </c>
      <c r="D89" s="24">
        <f t="shared" si="21"/>
        <v>176819582.13</v>
      </c>
      <c r="E89" s="24">
        <f t="shared" si="21"/>
        <v>296229611.30000001</v>
      </c>
      <c r="F89" s="24">
        <f t="shared" si="21"/>
        <v>0</v>
      </c>
      <c r="G89" s="24">
        <f t="shared" si="21"/>
        <v>0</v>
      </c>
      <c r="H89" s="24">
        <f t="shared" si="21"/>
        <v>25809292</v>
      </c>
      <c r="I89" s="24">
        <f t="shared" si="21"/>
        <v>0</v>
      </c>
      <c r="J89" s="24">
        <f t="shared" si="21"/>
        <v>0</v>
      </c>
      <c r="K89" s="24">
        <f t="shared" si="21"/>
        <v>0</v>
      </c>
      <c r="L89" s="24">
        <f t="shared" si="21"/>
        <v>0</v>
      </c>
      <c r="M89" s="24">
        <f t="shared" si="21"/>
        <v>4752670.04</v>
      </c>
      <c r="N89" s="24">
        <f t="shared" si="21"/>
        <v>0</v>
      </c>
      <c r="O89" s="24">
        <f t="shared" si="21"/>
        <v>31654975.170000002</v>
      </c>
      <c r="P89" s="24">
        <f t="shared" si="21"/>
        <v>399966086.13999999</v>
      </c>
      <c r="Q89" s="24">
        <f t="shared" si="21"/>
        <v>34832873.530000001</v>
      </c>
      <c r="R89" s="24">
        <f t="shared" si="21"/>
        <v>59623261</v>
      </c>
      <c r="S89" s="24">
        <f t="shared" si="21"/>
        <v>0</v>
      </c>
      <c r="T89" s="24">
        <f t="shared" si="21"/>
        <v>36161393</v>
      </c>
      <c r="U89" s="24">
        <f t="shared" si="21"/>
        <v>161346479.55000001</v>
      </c>
      <c r="V89" s="24">
        <f t="shared" si="21"/>
        <v>14020500</v>
      </c>
      <c r="W89" s="24">
        <f t="shared" si="21"/>
        <v>24033250.950000003</v>
      </c>
      <c r="X89" s="24">
        <f t="shared" si="21"/>
        <v>159824753.16999999</v>
      </c>
      <c r="Y89" s="24">
        <f t="shared" si="21"/>
        <v>344051024.52999997</v>
      </c>
      <c r="Z89" s="24">
        <f t="shared" si="21"/>
        <v>40321734.640000001</v>
      </c>
      <c r="AA89" s="24">
        <f t="shared" si="21"/>
        <v>27295920.400000002</v>
      </c>
      <c r="AB89" s="24">
        <f t="shared" si="21"/>
        <v>245658535.69999999</v>
      </c>
      <c r="AC89" s="24">
        <f t="shared" si="21"/>
        <v>34749468</v>
      </c>
      <c r="AD89" s="24">
        <f t="shared" si="21"/>
        <v>3168877</v>
      </c>
      <c r="AE89" s="24">
        <f t="shared" si="21"/>
        <v>38518155</v>
      </c>
      <c r="AF89" s="24">
        <f t="shared" si="21"/>
        <v>0</v>
      </c>
      <c r="AG89" s="24">
        <f t="shared" si="21"/>
        <v>283865962.80000001</v>
      </c>
      <c r="AH89" s="24">
        <f t="shared" si="21"/>
        <v>0</v>
      </c>
      <c r="AI89" s="24">
        <f t="shared" si="21"/>
        <v>19859908.210000001</v>
      </c>
      <c r="AJ89" s="24">
        <f t="shared" si="21"/>
        <v>254037309.85999998</v>
      </c>
      <c r="AK89" s="24">
        <f t="shared" si="21"/>
        <v>0</v>
      </c>
      <c r="AL89" s="24">
        <f t="shared" si="21"/>
        <v>0</v>
      </c>
      <c r="AM89" s="24">
        <f t="shared" si="21"/>
        <v>0</v>
      </c>
      <c r="AN89" s="24">
        <f t="shared" si="21"/>
        <v>0</v>
      </c>
      <c r="AO89" s="24">
        <f t="shared" si="21"/>
        <v>0</v>
      </c>
      <c r="AP89" s="24">
        <f t="shared" si="21"/>
        <v>6353565.5</v>
      </c>
      <c r="AQ89" s="24">
        <f t="shared" si="21"/>
        <v>0</v>
      </c>
      <c r="AR89" s="24">
        <f t="shared" si="21"/>
        <v>4425761.3600000003</v>
      </c>
      <c r="AS89" s="24">
        <f t="shared" si="21"/>
        <v>0</v>
      </c>
      <c r="AT89" s="24">
        <f t="shared" si="21"/>
        <v>0</v>
      </c>
      <c r="AU89" s="24">
        <f t="shared" si="21"/>
        <v>0</v>
      </c>
      <c r="AV89" s="24">
        <f t="shared" si="21"/>
        <v>40792.68</v>
      </c>
      <c r="AW89" s="23" t="s">
        <v>248</v>
      </c>
      <c r="AX89" s="23" t="s">
        <v>248</v>
      </c>
      <c r="AY89" s="23" t="s">
        <v>248</v>
      </c>
      <c r="AZ89" s="23" t="s">
        <v>248</v>
      </c>
      <c r="BA89" s="23" t="s">
        <v>248</v>
      </c>
      <c r="BB89" s="23" t="s">
        <v>248</v>
      </c>
      <c r="BC89" s="23" t="s">
        <v>248</v>
      </c>
      <c r="BD89" s="23" t="s">
        <v>248</v>
      </c>
      <c r="BE89" s="23" t="s">
        <v>248</v>
      </c>
      <c r="BF89" s="23" t="s">
        <v>248</v>
      </c>
      <c r="BG89" s="23" t="s">
        <v>248</v>
      </c>
      <c r="BH89" s="23" t="s">
        <v>248</v>
      </c>
      <c r="BI89" s="23" t="s">
        <v>248</v>
      </c>
      <c r="BJ89" s="23" t="s">
        <v>248</v>
      </c>
      <c r="BK89" s="23" t="s">
        <v>248</v>
      </c>
      <c r="BL89" s="23" t="s">
        <v>248</v>
      </c>
      <c r="BM89" s="23" t="s">
        <v>248</v>
      </c>
      <c r="BN89" s="23" t="s">
        <v>248</v>
      </c>
      <c r="BO89" s="23" t="s">
        <v>248</v>
      </c>
      <c r="BP89" s="23" t="s">
        <v>248</v>
      </c>
      <c r="BQ89" s="23" t="s">
        <v>248</v>
      </c>
      <c r="BR89" s="23" t="s">
        <v>248</v>
      </c>
      <c r="BS89" s="23" t="s">
        <v>248</v>
      </c>
      <c r="BT89" s="23" t="s">
        <v>248</v>
      </c>
      <c r="BU89" s="23" t="s">
        <v>248</v>
      </c>
      <c r="BV89" s="23" t="s">
        <v>248</v>
      </c>
      <c r="BW89" s="23" t="s">
        <v>248</v>
      </c>
      <c r="BX89" s="23" t="s">
        <v>248</v>
      </c>
      <c r="BY89" s="23" t="s">
        <v>248</v>
      </c>
      <c r="BZ89" s="23" t="s">
        <v>248</v>
      </c>
      <c r="CA89" s="23" t="s">
        <v>248</v>
      </c>
      <c r="CB89" s="23" t="s">
        <v>248</v>
      </c>
      <c r="CC89" s="23" t="s">
        <v>248</v>
      </c>
      <c r="CD89" s="23" t="s">
        <v>248</v>
      </c>
      <c r="CE89" s="24">
        <f t="shared" si="20"/>
        <v>2799956465.0700002</v>
      </c>
      <c r="CF89" s="317">
        <v>0</v>
      </c>
    </row>
    <row r="90" spans="1:84">
      <c r="A90" s="30" t="s">
        <v>290</v>
      </c>
      <c r="B90" s="24"/>
      <c r="C90" s="233">
        <v>17831.46</v>
      </c>
      <c r="D90" s="233">
        <v>29733.06</v>
      </c>
      <c r="E90" s="233">
        <v>55940.26</v>
      </c>
      <c r="F90" s="233">
        <v>0</v>
      </c>
      <c r="G90" s="233">
        <v>1991</v>
      </c>
      <c r="H90" s="233">
        <v>7684.46</v>
      </c>
      <c r="I90" s="233">
        <v>0</v>
      </c>
      <c r="J90" s="233">
        <v>0</v>
      </c>
      <c r="K90" s="233">
        <v>0</v>
      </c>
      <c r="L90" s="233">
        <v>0</v>
      </c>
      <c r="M90" s="233">
        <v>9000</v>
      </c>
      <c r="N90" s="233">
        <v>3638</v>
      </c>
      <c r="O90" s="233">
        <v>10652.2</v>
      </c>
      <c r="P90" s="233">
        <v>29801.75</v>
      </c>
      <c r="Q90" s="233">
        <v>8316.82</v>
      </c>
      <c r="R90" s="233">
        <v>588.99</v>
      </c>
      <c r="S90" s="233">
        <v>10769.47</v>
      </c>
      <c r="T90" s="233">
        <v>9707.9394520547903</v>
      </c>
      <c r="U90" s="233">
        <v>12097.76</v>
      </c>
      <c r="V90" s="233">
        <v>211.85</v>
      </c>
      <c r="W90" s="233">
        <v>2373.4499999999998</v>
      </c>
      <c r="X90" s="233">
        <v>2113.87</v>
      </c>
      <c r="Y90" s="233">
        <v>20373.96</v>
      </c>
      <c r="Z90" s="233">
        <v>11828</v>
      </c>
      <c r="AA90" s="233">
        <v>5448.95</v>
      </c>
      <c r="AB90" s="233">
        <v>4005.9</v>
      </c>
      <c r="AC90" s="233">
        <v>1528.61</v>
      </c>
      <c r="AD90" s="233">
        <v>1045.8599999999999</v>
      </c>
      <c r="AE90" s="233">
        <v>22712.0566666667</v>
      </c>
      <c r="AF90" s="233">
        <v>0</v>
      </c>
      <c r="AG90" s="233">
        <v>36036.089999999997</v>
      </c>
      <c r="AH90" s="233">
        <v>0</v>
      </c>
      <c r="AI90" s="233">
        <v>15342.08</v>
      </c>
      <c r="AJ90" s="233">
        <v>116080.85666666699</v>
      </c>
      <c r="AK90" s="233">
        <v>0</v>
      </c>
      <c r="AL90" s="233">
        <v>0</v>
      </c>
      <c r="AM90" s="233">
        <v>0</v>
      </c>
      <c r="AN90" s="233">
        <v>0</v>
      </c>
      <c r="AO90" s="233">
        <v>0</v>
      </c>
      <c r="AP90" s="233">
        <v>7341.3333333333303</v>
      </c>
      <c r="AQ90" s="233">
        <v>987</v>
      </c>
      <c r="AR90" s="233">
        <v>0</v>
      </c>
      <c r="AS90" s="233">
        <v>0</v>
      </c>
      <c r="AT90" s="233">
        <v>0</v>
      </c>
      <c r="AU90" s="233">
        <v>0</v>
      </c>
      <c r="AV90" s="233">
        <v>1806.3333333333301</v>
      </c>
      <c r="AW90" s="233">
        <v>381.96</v>
      </c>
      <c r="AX90" s="233">
        <v>0</v>
      </c>
      <c r="AY90" s="233">
        <v>11100.733333333301</v>
      </c>
      <c r="AZ90" s="233">
        <v>0</v>
      </c>
      <c r="BA90" s="233">
        <v>784.49</v>
      </c>
      <c r="BB90" s="233">
        <v>0</v>
      </c>
      <c r="BC90" s="233">
        <v>0</v>
      </c>
      <c r="BD90" s="233">
        <v>2660.2766666666698</v>
      </c>
      <c r="BE90" s="233">
        <v>87951.886666666702</v>
      </c>
      <c r="BF90" s="233">
        <v>4115.6833333333298</v>
      </c>
      <c r="BG90" s="233">
        <v>1104.9766666666701</v>
      </c>
      <c r="BH90" s="233">
        <v>10681.686666666699</v>
      </c>
      <c r="BI90" s="233">
        <v>68216.5</v>
      </c>
      <c r="BJ90" s="233">
        <v>2456.6666666666702</v>
      </c>
      <c r="BK90" s="233">
        <v>0</v>
      </c>
      <c r="BL90" s="233">
        <v>1717.26</v>
      </c>
      <c r="BM90" s="233">
        <v>0</v>
      </c>
      <c r="BN90" s="233">
        <v>46491.24</v>
      </c>
      <c r="BO90" s="233">
        <v>1596.6666666666699</v>
      </c>
      <c r="BP90" s="233">
        <v>1617</v>
      </c>
      <c r="BQ90" s="233">
        <v>0</v>
      </c>
      <c r="BR90" s="233">
        <v>1277.98</v>
      </c>
      <c r="BS90" s="233">
        <v>1870.84</v>
      </c>
      <c r="BT90" s="233">
        <v>1789.86666666667</v>
      </c>
      <c r="BU90" s="233">
        <v>1051.8900000000001</v>
      </c>
      <c r="BV90" s="233">
        <v>8169</v>
      </c>
      <c r="BW90" s="233">
        <v>2628.53666666667</v>
      </c>
      <c r="BX90" s="233">
        <v>2447.5333333333301</v>
      </c>
      <c r="BY90" s="233">
        <v>3424.46</v>
      </c>
      <c r="BZ90" s="233">
        <v>0</v>
      </c>
      <c r="CA90" s="233">
        <v>1406.38333333333</v>
      </c>
      <c r="CB90" s="233">
        <v>21902.4433333333</v>
      </c>
      <c r="CC90" s="233">
        <v>621.51</v>
      </c>
      <c r="CD90" s="222" t="s">
        <v>248</v>
      </c>
      <c r="CE90" s="24">
        <f t="shared" si="20"/>
        <v>744456.83945205482</v>
      </c>
      <c r="CF90" s="24">
        <f>BE59-CE90</f>
        <v>0.16054794518277049</v>
      </c>
    </row>
    <row r="91" spans="1:84">
      <c r="A91" s="20" t="s">
        <v>291</v>
      </c>
      <c r="B91" s="15"/>
      <c r="C91" s="233">
        <v>11726</v>
      </c>
      <c r="D91" s="233">
        <v>47474</v>
      </c>
      <c r="E91" s="233">
        <v>128236</v>
      </c>
      <c r="F91" s="233">
        <v>0</v>
      </c>
      <c r="G91" s="233">
        <v>0</v>
      </c>
      <c r="H91" s="233">
        <v>15555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0</v>
      </c>
      <c r="P91" s="233">
        <v>1014</v>
      </c>
      <c r="Q91" s="233">
        <v>217</v>
      </c>
      <c r="R91" s="233">
        <v>0</v>
      </c>
      <c r="S91" s="233">
        <v>0</v>
      </c>
      <c r="T91" s="233">
        <v>0</v>
      </c>
      <c r="U91" s="233">
        <v>0</v>
      </c>
      <c r="V91" s="233">
        <v>0</v>
      </c>
      <c r="W91" s="233">
        <v>0</v>
      </c>
      <c r="X91" s="233">
        <v>0</v>
      </c>
      <c r="Y91" s="233">
        <v>2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5274</v>
      </c>
      <c r="AH91" s="233">
        <v>0</v>
      </c>
      <c r="AI91" s="233">
        <v>0</v>
      </c>
      <c r="AJ91" s="233">
        <v>0</v>
      </c>
      <c r="AK91" s="233">
        <v>0</v>
      </c>
      <c r="AL91" s="233">
        <v>0</v>
      </c>
      <c r="AM91" s="233">
        <v>0</v>
      </c>
      <c r="AN91" s="233">
        <v>0</v>
      </c>
      <c r="AO91" s="233">
        <v>0</v>
      </c>
      <c r="AP91" s="233">
        <v>0</v>
      </c>
      <c r="AQ91" s="233">
        <v>0</v>
      </c>
      <c r="AR91" s="233">
        <v>0</v>
      </c>
      <c r="AS91" s="233">
        <v>0</v>
      </c>
      <c r="AT91" s="233">
        <v>0</v>
      </c>
      <c r="AU91" s="233">
        <v>0</v>
      </c>
      <c r="AV91" s="233">
        <v>0</v>
      </c>
      <c r="AW91" s="233">
        <v>0</v>
      </c>
      <c r="AX91" s="229" t="s">
        <v>248</v>
      </c>
      <c r="AY91" s="229" t="s">
        <v>248</v>
      </c>
      <c r="AZ91" s="233">
        <v>0</v>
      </c>
      <c r="BA91" s="233">
        <v>0</v>
      </c>
      <c r="BB91" s="233">
        <v>0</v>
      </c>
      <c r="BC91" s="233">
        <v>0</v>
      </c>
      <c r="BD91" s="23" t="s">
        <v>248</v>
      </c>
      <c r="BE91" s="23" t="s">
        <v>248</v>
      </c>
      <c r="BF91" s="233">
        <v>0</v>
      </c>
      <c r="BG91" s="23" t="s">
        <v>248</v>
      </c>
      <c r="BH91" s="233">
        <v>0</v>
      </c>
      <c r="BI91" s="233">
        <v>0</v>
      </c>
      <c r="BJ91" s="23" t="s">
        <v>248</v>
      </c>
      <c r="BK91" s="233">
        <v>0</v>
      </c>
      <c r="BL91" s="233">
        <v>0</v>
      </c>
      <c r="BM91" s="233">
        <v>0</v>
      </c>
      <c r="BN91" s="23" t="s">
        <v>248</v>
      </c>
      <c r="BO91" s="23" t="s">
        <v>248</v>
      </c>
      <c r="BP91" s="23" t="s">
        <v>248</v>
      </c>
      <c r="BQ91" s="23" t="s">
        <v>248</v>
      </c>
      <c r="BR91" s="233">
        <v>0</v>
      </c>
      <c r="BS91" s="233">
        <v>0</v>
      </c>
      <c r="BT91" s="233">
        <v>0</v>
      </c>
      <c r="BU91" s="233">
        <v>0</v>
      </c>
      <c r="BV91" s="233">
        <v>0</v>
      </c>
      <c r="BW91" s="233">
        <v>0</v>
      </c>
      <c r="BX91" s="233">
        <v>0</v>
      </c>
      <c r="BY91" s="233">
        <v>0</v>
      </c>
      <c r="BZ91" s="233">
        <v>0</v>
      </c>
      <c r="CA91" s="233">
        <v>0</v>
      </c>
      <c r="CB91" s="233">
        <v>0</v>
      </c>
      <c r="CC91" s="23" t="s">
        <v>248</v>
      </c>
      <c r="CD91" s="23" t="s">
        <v>248</v>
      </c>
      <c r="CE91" s="24">
        <f t="shared" si="20"/>
        <v>209498</v>
      </c>
      <c r="CF91" s="24">
        <f>AY59-CE91</f>
        <v>0</v>
      </c>
    </row>
    <row r="92" spans="1:84">
      <c r="A92" s="20" t="s">
        <v>292</v>
      </c>
      <c r="B92" s="15"/>
      <c r="C92" s="233">
        <v>4314.1855806917001</v>
      </c>
      <c r="D92" s="233">
        <v>7193.6868165501401</v>
      </c>
      <c r="E92" s="233">
        <v>13534.318730611199</v>
      </c>
      <c r="F92" s="233">
        <v>0</v>
      </c>
      <c r="G92" s="233">
        <v>313.71810239332598</v>
      </c>
      <c r="H92" s="233">
        <v>1535.01111847012</v>
      </c>
      <c r="I92" s="233">
        <v>0</v>
      </c>
      <c r="J92" s="233">
        <v>0</v>
      </c>
      <c r="K92" s="233">
        <v>0</v>
      </c>
      <c r="L92" s="233">
        <v>0</v>
      </c>
      <c r="M92" s="233">
        <v>1797.7971212331199</v>
      </c>
      <c r="N92" s="233">
        <v>419.75600403905298</v>
      </c>
      <c r="O92" s="233">
        <v>2577.2184466467802</v>
      </c>
      <c r="P92" s="233">
        <v>7210.3058375129704</v>
      </c>
      <c r="Q92" s="233">
        <v>1661.3283393126701</v>
      </c>
      <c r="R92" s="233">
        <v>142.50163279796499</v>
      </c>
      <c r="S92" s="233">
        <v>2605.5910276383402</v>
      </c>
      <c r="T92" s="233">
        <v>1951.29665802452</v>
      </c>
      <c r="U92" s="233">
        <v>2416.59090015213</v>
      </c>
      <c r="V92" s="233">
        <v>33.380803612268203</v>
      </c>
      <c r="W92" s="233">
        <v>373.98002517601202</v>
      </c>
      <c r="X92" s="233">
        <v>422.25660007344999</v>
      </c>
      <c r="Y92" s="233">
        <v>4230.3276257453999</v>
      </c>
      <c r="Z92" s="233">
        <v>1863.7155776535701</v>
      </c>
      <c r="AA92" s="233">
        <v>394.22702232880698</v>
      </c>
      <c r="AB92" s="233">
        <v>631.20208256023295</v>
      </c>
      <c r="AC92" s="233">
        <v>240.86018508260199</v>
      </c>
      <c r="AD92" s="233">
        <v>164.79418109948901</v>
      </c>
      <c r="AE92" s="233">
        <v>3318.7838479365901</v>
      </c>
      <c r="AF92" s="233">
        <v>0</v>
      </c>
      <c r="AG92" s="233">
        <v>8718.6567932468006</v>
      </c>
      <c r="AH92" s="233">
        <v>0</v>
      </c>
      <c r="AI92" s="233">
        <v>3711.8990993344701</v>
      </c>
      <c r="AJ92" s="233">
        <v>14471.5163015701</v>
      </c>
      <c r="AK92" s="233">
        <v>0</v>
      </c>
      <c r="AL92" s="233">
        <v>0</v>
      </c>
      <c r="AM92" s="233">
        <v>0</v>
      </c>
      <c r="AN92" s="233">
        <v>0</v>
      </c>
      <c r="AO92" s="233">
        <v>0</v>
      </c>
      <c r="AP92" s="233">
        <v>453.61307624944601</v>
      </c>
      <c r="AQ92" s="233">
        <v>30.6036362397939</v>
      </c>
      <c r="AR92" s="233">
        <v>0</v>
      </c>
      <c r="AS92" s="233">
        <v>0</v>
      </c>
      <c r="AT92" s="233">
        <v>0</v>
      </c>
      <c r="AU92" s="233">
        <v>0</v>
      </c>
      <c r="AV92" s="233">
        <v>183.21673181160099</v>
      </c>
      <c r="AW92" s="233">
        <v>0</v>
      </c>
      <c r="AX92" s="229" t="s">
        <v>248</v>
      </c>
      <c r="AY92" s="229" t="s">
        <v>248</v>
      </c>
      <c r="AZ92" s="23" t="s">
        <v>248</v>
      </c>
      <c r="BA92" s="233">
        <v>66.190760107232606</v>
      </c>
      <c r="BB92" s="233">
        <v>0</v>
      </c>
      <c r="BC92" s="233">
        <v>0</v>
      </c>
      <c r="BD92" s="23" t="s">
        <v>248</v>
      </c>
      <c r="BE92" s="23" t="s">
        <v>248</v>
      </c>
      <c r="BF92" s="23" t="s">
        <v>248</v>
      </c>
      <c r="BG92" s="23" t="s">
        <v>248</v>
      </c>
      <c r="BH92" s="233">
        <v>41.983786054325599</v>
      </c>
      <c r="BI92" s="233">
        <v>2655.76408256989</v>
      </c>
      <c r="BJ92" s="23" t="s">
        <v>248</v>
      </c>
      <c r="BK92" s="233">
        <v>0</v>
      </c>
      <c r="BL92" s="233">
        <v>0</v>
      </c>
      <c r="BM92" s="233">
        <v>0</v>
      </c>
      <c r="BN92" s="23" t="s">
        <v>248</v>
      </c>
      <c r="BO92" s="23" t="s">
        <v>248</v>
      </c>
      <c r="BP92" s="23" t="s">
        <v>248</v>
      </c>
      <c r="BQ92" s="23" t="s">
        <v>248</v>
      </c>
      <c r="BR92" s="23" t="s">
        <v>248</v>
      </c>
      <c r="BS92" s="233">
        <v>157.85073313747199</v>
      </c>
      <c r="BT92" s="233">
        <v>151.018668379795</v>
      </c>
      <c r="BU92" s="233">
        <v>88.752436167697397</v>
      </c>
      <c r="BV92" s="233">
        <v>267.38201733587499</v>
      </c>
      <c r="BW92" s="233">
        <v>221.78082567833701</v>
      </c>
      <c r="BX92" s="233">
        <v>112.84494247993401</v>
      </c>
      <c r="BY92" s="233">
        <v>58.088300301374602</v>
      </c>
      <c r="BZ92" s="233">
        <v>0</v>
      </c>
      <c r="CA92" s="233">
        <v>0</v>
      </c>
      <c r="CB92" s="233">
        <v>2772.0035419933802</v>
      </c>
      <c r="CC92" s="23" t="s">
        <v>248</v>
      </c>
      <c r="CD92" s="23" t="s">
        <v>248</v>
      </c>
      <c r="CE92" s="24">
        <f t="shared" si="20"/>
        <v>93509.999999999942</v>
      </c>
      <c r="CF92" s="15"/>
    </row>
    <row r="93" spans="1:84">
      <c r="A93" s="20" t="s">
        <v>293</v>
      </c>
      <c r="B93" s="15"/>
      <c r="C93" s="233">
        <v>81604</v>
      </c>
      <c r="D93" s="233">
        <v>177213</v>
      </c>
      <c r="E93" s="233">
        <v>523989</v>
      </c>
      <c r="F93" s="233">
        <v>0</v>
      </c>
      <c r="G93" s="233">
        <v>0</v>
      </c>
      <c r="H93" s="233">
        <v>21979</v>
      </c>
      <c r="I93" s="233">
        <v>0</v>
      </c>
      <c r="J93" s="233">
        <v>0</v>
      </c>
      <c r="K93" s="233">
        <v>0</v>
      </c>
      <c r="L93" s="233">
        <v>0</v>
      </c>
      <c r="M93" s="233">
        <v>0</v>
      </c>
      <c r="N93" s="233">
        <v>0</v>
      </c>
      <c r="O93" s="233">
        <v>0</v>
      </c>
      <c r="P93" s="233">
        <v>147269</v>
      </c>
      <c r="Q93" s="233">
        <v>0</v>
      </c>
      <c r="R93" s="233">
        <v>0</v>
      </c>
      <c r="S93" s="233">
        <v>17250</v>
      </c>
      <c r="T93" s="233">
        <v>19298</v>
      </c>
      <c r="U93" s="233">
        <v>0</v>
      </c>
      <c r="V93" s="233">
        <v>0</v>
      </c>
      <c r="W93" s="233">
        <v>12976</v>
      </c>
      <c r="X93" s="233">
        <v>14322</v>
      </c>
      <c r="Y93" s="233">
        <v>179291</v>
      </c>
      <c r="Z93" s="233">
        <v>0</v>
      </c>
      <c r="AA93" s="233">
        <v>0</v>
      </c>
      <c r="AB93" s="233">
        <v>6447</v>
      </c>
      <c r="AC93" s="233">
        <v>0</v>
      </c>
      <c r="AD93" s="233">
        <v>0</v>
      </c>
      <c r="AE93" s="233">
        <v>17543</v>
      </c>
      <c r="AF93" s="233">
        <v>0</v>
      </c>
      <c r="AG93" s="233">
        <v>422259</v>
      </c>
      <c r="AH93" s="233">
        <v>0</v>
      </c>
      <c r="AI93" s="233">
        <v>77152</v>
      </c>
      <c r="AJ93" s="233">
        <v>65446</v>
      </c>
      <c r="AK93" s="233">
        <v>0</v>
      </c>
      <c r="AL93" s="233">
        <v>0</v>
      </c>
      <c r="AM93" s="233">
        <v>0</v>
      </c>
      <c r="AN93" s="233">
        <v>0</v>
      </c>
      <c r="AO93" s="233">
        <v>0</v>
      </c>
      <c r="AP93" s="233">
        <v>7889</v>
      </c>
      <c r="AQ93" s="233">
        <v>0</v>
      </c>
      <c r="AR93" s="233">
        <v>0</v>
      </c>
      <c r="AS93" s="233">
        <v>0</v>
      </c>
      <c r="AT93" s="233">
        <v>0</v>
      </c>
      <c r="AU93" s="233">
        <v>0</v>
      </c>
      <c r="AV93" s="233">
        <v>0</v>
      </c>
      <c r="AW93" s="233">
        <v>0</v>
      </c>
      <c r="AX93" s="229" t="s">
        <v>248</v>
      </c>
      <c r="AY93" s="229" t="s">
        <v>248</v>
      </c>
      <c r="AZ93" s="23" t="s">
        <v>248</v>
      </c>
      <c r="BA93" s="23" t="s">
        <v>248</v>
      </c>
      <c r="BB93" s="233">
        <v>0</v>
      </c>
      <c r="BC93" s="233">
        <v>0</v>
      </c>
      <c r="BD93" s="23" t="s">
        <v>248</v>
      </c>
      <c r="BE93" s="23" t="s">
        <v>248</v>
      </c>
      <c r="BF93" s="23" t="s">
        <v>248</v>
      </c>
      <c r="BG93" s="23" t="s">
        <v>248</v>
      </c>
      <c r="BH93" s="233">
        <v>0</v>
      </c>
      <c r="BI93" s="233">
        <v>0</v>
      </c>
      <c r="BJ93" s="23" t="s">
        <v>248</v>
      </c>
      <c r="BK93" s="233">
        <v>0</v>
      </c>
      <c r="BL93" s="233">
        <v>0</v>
      </c>
      <c r="BM93" s="233">
        <v>0</v>
      </c>
      <c r="BN93" s="23" t="s">
        <v>248</v>
      </c>
      <c r="BO93" s="23" t="s">
        <v>248</v>
      </c>
      <c r="BP93" s="23" t="s">
        <v>248</v>
      </c>
      <c r="BQ93" s="23" t="s">
        <v>248</v>
      </c>
      <c r="BR93" s="23" t="s">
        <v>248</v>
      </c>
      <c r="BS93" s="233">
        <v>0</v>
      </c>
      <c r="BT93" s="233">
        <v>0</v>
      </c>
      <c r="BU93" s="233">
        <v>0</v>
      </c>
      <c r="BV93" s="233">
        <v>0</v>
      </c>
      <c r="BW93" s="233">
        <v>0</v>
      </c>
      <c r="BX93" s="233">
        <v>0</v>
      </c>
      <c r="BY93" s="233">
        <v>28174</v>
      </c>
      <c r="BZ93" s="233">
        <v>0</v>
      </c>
      <c r="CA93" s="233">
        <v>0</v>
      </c>
      <c r="CB93" s="233">
        <v>0</v>
      </c>
      <c r="CC93" s="23" t="s">
        <v>248</v>
      </c>
      <c r="CD93" s="23" t="s">
        <v>248</v>
      </c>
      <c r="CE93" s="24">
        <f t="shared" si="20"/>
        <v>1820101</v>
      </c>
      <c r="CF93" s="24">
        <f>BA59</f>
        <v>0</v>
      </c>
    </row>
    <row r="94" spans="1:84">
      <c r="A94" s="20" t="s">
        <v>294</v>
      </c>
      <c r="B94" s="15"/>
      <c r="C94" s="237">
        <v>66.552273586460259</v>
      </c>
      <c r="D94" s="237">
        <v>88.451013428605847</v>
      </c>
      <c r="E94" s="237">
        <v>193.36116764280939</v>
      </c>
      <c r="F94" s="237">
        <v>0</v>
      </c>
      <c r="G94" s="237">
        <v>0</v>
      </c>
      <c r="H94" s="237">
        <v>17.773967078277252</v>
      </c>
      <c r="I94" s="237">
        <v>0</v>
      </c>
      <c r="J94" s="237">
        <v>0</v>
      </c>
      <c r="K94" s="237">
        <v>0</v>
      </c>
      <c r="L94" s="237">
        <v>0</v>
      </c>
      <c r="M94" s="237">
        <v>12.181480115407759</v>
      </c>
      <c r="N94" s="237">
        <v>0</v>
      </c>
      <c r="O94" s="237">
        <v>32.612478834667478</v>
      </c>
      <c r="P94" s="234">
        <v>25.283834130952396</v>
      </c>
      <c r="Q94" s="234">
        <v>46.259184993411353</v>
      </c>
      <c r="R94" s="234">
        <v>0</v>
      </c>
      <c r="S94" s="238">
        <v>0</v>
      </c>
      <c r="T94" s="238">
        <v>22.967915837684721</v>
      </c>
      <c r="U94" s="239">
        <v>2.0023903311439512E-2</v>
      </c>
      <c r="V94" s="234">
        <v>0</v>
      </c>
      <c r="W94" s="234">
        <v>-4.4783045498084295E-3</v>
      </c>
      <c r="X94" s="234">
        <v>0</v>
      </c>
      <c r="Y94" s="234">
        <v>19.720241384339079</v>
      </c>
      <c r="Z94" s="234">
        <v>0</v>
      </c>
      <c r="AA94" s="234">
        <v>1.8657420096811734</v>
      </c>
      <c r="AB94" s="238">
        <v>0</v>
      </c>
      <c r="AC94" s="234">
        <v>0</v>
      </c>
      <c r="AD94" s="234">
        <v>0</v>
      </c>
      <c r="AE94" s="234">
        <v>0</v>
      </c>
      <c r="AF94" s="234">
        <v>0</v>
      </c>
      <c r="AG94" s="234">
        <v>88.393929556034479</v>
      </c>
      <c r="AH94" s="234">
        <v>0</v>
      </c>
      <c r="AI94" s="234">
        <v>45.156758842207182</v>
      </c>
      <c r="AJ94" s="234">
        <v>116.14269554941858</v>
      </c>
      <c r="AK94" s="234">
        <v>0</v>
      </c>
      <c r="AL94" s="234">
        <v>0</v>
      </c>
      <c r="AM94" s="234">
        <v>0</v>
      </c>
      <c r="AN94" s="234">
        <v>0</v>
      </c>
      <c r="AO94" s="234">
        <v>0</v>
      </c>
      <c r="AP94" s="234">
        <v>5.3573013377189183</v>
      </c>
      <c r="AQ94" s="234">
        <v>0</v>
      </c>
      <c r="AR94" s="234">
        <v>6.0620833262862543</v>
      </c>
      <c r="AS94" s="234">
        <v>0</v>
      </c>
      <c r="AT94" s="234">
        <v>0</v>
      </c>
      <c r="AU94" s="234">
        <v>0</v>
      </c>
      <c r="AV94" s="238">
        <v>0</v>
      </c>
      <c r="AW94" s="229" t="s">
        <v>248</v>
      </c>
      <c r="AX94" s="229" t="s">
        <v>248</v>
      </c>
      <c r="AY94" s="229" t="s">
        <v>248</v>
      </c>
      <c r="AZ94" s="23" t="s">
        <v>248</v>
      </c>
      <c r="BA94" s="23" t="s">
        <v>248</v>
      </c>
      <c r="BB94" s="23" t="s">
        <v>248</v>
      </c>
      <c r="BC94" s="23" t="s">
        <v>248</v>
      </c>
      <c r="BD94" s="23" t="s">
        <v>248</v>
      </c>
      <c r="BE94" s="23" t="s">
        <v>248</v>
      </c>
      <c r="BF94" s="23" t="s">
        <v>248</v>
      </c>
      <c r="BG94" s="23" t="s">
        <v>248</v>
      </c>
      <c r="BH94" s="23" t="s">
        <v>248</v>
      </c>
      <c r="BI94" s="23" t="s">
        <v>248</v>
      </c>
      <c r="BJ94" s="23" t="s">
        <v>248</v>
      </c>
      <c r="BK94" s="23" t="s">
        <v>248</v>
      </c>
      <c r="BL94" s="23" t="s">
        <v>248</v>
      </c>
      <c r="BM94" s="23" t="s">
        <v>248</v>
      </c>
      <c r="BN94" s="23" t="s">
        <v>248</v>
      </c>
      <c r="BO94" s="23" t="s">
        <v>248</v>
      </c>
      <c r="BP94" s="23" t="s">
        <v>248</v>
      </c>
      <c r="BQ94" s="23" t="s">
        <v>248</v>
      </c>
      <c r="BR94" s="23" t="s">
        <v>248</v>
      </c>
      <c r="BS94" s="23" t="s">
        <v>248</v>
      </c>
      <c r="BT94" s="23" t="s">
        <v>248</v>
      </c>
      <c r="BU94" s="230"/>
      <c r="BV94" s="230"/>
      <c r="BW94" s="230"/>
      <c r="BX94" s="230"/>
      <c r="BY94" s="230"/>
      <c r="BZ94" s="230"/>
      <c r="CA94" s="230"/>
      <c r="CB94" s="230"/>
      <c r="CC94" s="23" t="s">
        <v>248</v>
      </c>
      <c r="CD94" s="23" t="s">
        <v>248</v>
      </c>
      <c r="CE94" s="224">
        <f t="shared" si="20"/>
        <v>788.15761325272365</v>
      </c>
      <c r="CF94" s="28"/>
    </row>
    <row r="95" spans="1:84">
      <c r="A95" s="29" t="s">
        <v>295</v>
      </c>
      <c r="B95" s="29"/>
      <c r="C95" s="29"/>
      <c r="D95" s="29"/>
      <c r="E95" s="29"/>
    </row>
    <row r="96" spans="1:84">
      <c r="A96" s="30" t="s">
        <v>296</v>
      </c>
      <c r="B96" s="31"/>
      <c r="C96" s="243" t="s">
        <v>1383</v>
      </c>
      <c r="D96" s="244"/>
      <c r="E96" s="245"/>
      <c r="F96" s="11"/>
    </row>
    <row r="97" spans="1:6">
      <c r="A97" s="24" t="s">
        <v>298</v>
      </c>
      <c r="B97" s="31" t="s">
        <v>299</v>
      </c>
      <c r="C97" s="246" t="s">
        <v>300</v>
      </c>
      <c r="D97" s="244"/>
      <c r="E97" s="245"/>
      <c r="F97" s="11"/>
    </row>
    <row r="98" spans="1:6">
      <c r="A98" s="24" t="s">
        <v>301</v>
      </c>
      <c r="B98" s="31" t="s">
        <v>299</v>
      </c>
      <c r="C98" s="247" t="s">
        <v>302</v>
      </c>
      <c r="D98" s="244"/>
      <c r="E98" s="245"/>
      <c r="F98" s="11"/>
    </row>
    <row r="99" spans="1:6">
      <c r="A99" s="24" t="s">
        <v>303</v>
      </c>
      <c r="B99" s="31" t="s">
        <v>299</v>
      </c>
      <c r="C99" s="248" t="s">
        <v>304</v>
      </c>
      <c r="D99" s="244"/>
      <c r="E99" s="245"/>
      <c r="F99" s="11"/>
    </row>
    <row r="100" spans="1:6">
      <c r="A100" s="24" t="s">
        <v>305</v>
      </c>
      <c r="B100" s="31" t="s">
        <v>299</v>
      </c>
      <c r="C100" s="247" t="s">
        <v>306</v>
      </c>
      <c r="D100" s="244"/>
      <c r="E100" s="245"/>
      <c r="F100" s="11"/>
    </row>
    <row r="101" spans="1:6">
      <c r="A101" s="24" t="s">
        <v>307</v>
      </c>
      <c r="B101" s="31" t="s">
        <v>299</v>
      </c>
      <c r="C101" s="247" t="s">
        <v>308</v>
      </c>
      <c r="D101" s="244"/>
      <c r="E101" s="245"/>
      <c r="F101" s="11"/>
    </row>
    <row r="102" spans="1:6">
      <c r="A102" s="24" t="s">
        <v>309</v>
      </c>
      <c r="B102" s="31" t="s">
        <v>299</v>
      </c>
      <c r="C102" s="249" t="s">
        <v>310</v>
      </c>
      <c r="D102" s="244"/>
      <c r="E102" s="245"/>
      <c r="F102" s="11"/>
    </row>
    <row r="103" spans="1:6">
      <c r="A103" s="24" t="s">
        <v>311</v>
      </c>
      <c r="B103" s="31" t="s">
        <v>299</v>
      </c>
      <c r="C103" s="247" t="s">
        <v>312</v>
      </c>
      <c r="D103" s="244"/>
      <c r="E103" s="245"/>
      <c r="F103" s="11"/>
    </row>
    <row r="104" spans="1:6">
      <c r="A104" s="24" t="s">
        <v>313</v>
      </c>
      <c r="B104" s="31" t="s">
        <v>299</v>
      </c>
      <c r="C104" s="250" t="s">
        <v>314</v>
      </c>
      <c r="D104" s="244"/>
      <c r="E104" s="245"/>
      <c r="F104" s="11"/>
    </row>
    <row r="105" spans="1:6">
      <c r="A105" s="24" t="s">
        <v>315</v>
      </c>
      <c r="B105" s="31" t="s">
        <v>299</v>
      </c>
      <c r="C105" s="250" t="s">
        <v>316</v>
      </c>
      <c r="D105" s="244"/>
      <c r="E105" s="245"/>
      <c r="F105" s="11"/>
    </row>
    <row r="106" spans="1:6">
      <c r="A106" s="24" t="s">
        <v>317</v>
      </c>
      <c r="B106" s="31" t="s">
        <v>299</v>
      </c>
      <c r="C106" s="247" t="s">
        <v>318</v>
      </c>
      <c r="D106" s="244"/>
      <c r="E106" s="245"/>
      <c r="F106" s="11"/>
    </row>
    <row r="107" spans="1:6">
      <c r="A107" s="24" t="s">
        <v>319</v>
      </c>
      <c r="B107" s="31" t="s">
        <v>299</v>
      </c>
      <c r="C107" s="251" t="s">
        <v>320</v>
      </c>
      <c r="D107" s="244"/>
      <c r="E107" s="245"/>
      <c r="F107" s="11"/>
    </row>
    <row r="108" spans="1:6">
      <c r="A108" s="24" t="s">
        <v>321</v>
      </c>
      <c r="B108" s="31" t="s">
        <v>299</v>
      </c>
      <c r="C108" s="251" t="s">
        <v>322</v>
      </c>
      <c r="D108" s="244"/>
      <c r="E108" s="245"/>
      <c r="F108" s="11"/>
    </row>
    <row r="109" spans="1:6">
      <c r="A109" s="32" t="s">
        <v>323</v>
      </c>
      <c r="B109" s="31" t="s">
        <v>299</v>
      </c>
      <c r="C109" s="247" t="s">
        <v>324</v>
      </c>
      <c r="D109" s="244"/>
      <c r="E109" s="245"/>
      <c r="F109" s="11"/>
    </row>
    <row r="110" spans="1:6">
      <c r="A110" s="32" t="s">
        <v>325</v>
      </c>
      <c r="B110" s="31" t="s">
        <v>299</v>
      </c>
      <c r="C110" s="247" t="s">
        <v>326</v>
      </c>
      <c r="D110" s="244"/>
      <c r="E110" s="245"/>
      <c r="F110" s="11"/>
    </row>
    <row r="111" spans="1:6">
      <c r="A111" s="29" t="s">
        <v>327</v>
      </c>
      <c r="B111" s="29"/>
      <c r="C111" s="29"/>
      <c r="D111" s="29"/>
      <c r="E111" s="29"/>
    </row>
    <row r="112" spans="1:6">
      <c r="A112" s="33" t="s">
        <v>328</v>
      </c>
      <c r="B112" s="33"/>
      <c r="C112" s="33"/>
      <c r="D112" s="33"/>
      <c r="E112" s="33"/>
    </row>
    <row r="113" spans="1:5">
      <c r="A113" s="15" t="s">
        <v>307</v>
      </c>
      <c r="B113" s="34" t="s">
        <v>299</v>
      </c>
      <c r="C113" s="252">
        <v>0</v>
      </c>
      <c r="D113" s="15"/>
      <c r="E113" s="15"/>
    </row>
    <row r="114" spans="1:5">
      <c r="A114" s="15" t="s">
        <v>311</v>
      </c>
      <c r="B114" s="34" t="s">
        <v>299</v>
      </c>
      <c r="C114" s="252">
        <v>0</v>
      </c>
      <c r="D114" s="15"/>
      <c r="E114" s="15"/>
    </row>
    <row r="115" spans="1:5">
      <c r="A115" s="15" t="s">
        <v>329</v>
      </c>
      <c r="B115" s="34" t="s">
        <v>299</v>
      </c>
      <c r="C115" s="252">
        <v>0</v>
      </c>
      <c r="D115" s="15"/>
      <c r="E115" s="15"/>
    </row>
    <row r="116" spans="1:5">
      <c r="A116" s="33" t="s">
        <v>330</v>
      </c>
      <c r="B116" s="33"/>
      <c r="C116" s="33"/>
      <c r="D116" s="33"/>
      <c r="E116" s="33"/>
    </row>
    <row r="117" spans="1:5">
      <c r="A117" s="15" t="s">
        <v>331</v>
      </c>
      <c r="B117" s="34" t="s">
        <v>299</v>
      </c>
      <c r="C117" s="252">
        <v>0</v>
      </c>
      <c r="D117" s="15"/>
      <c r="E117" s="15"/>
    </row>
    <row r="118" spans="1:5">
      <c r="A118" s="15" t="s">
        <v>159</v>
      </c>
      <c r="B118" s="34" t="s">
        <v>299</v>
      </c>
      <c r="C118" s="253">
        <v>1</v>
      </c>
      <c r="D118" s="15"/>
      <c r="E118" s="15"/>
    </row>
    <row r="119" spans="1:5">
      <c r="A119" s="33" t="s">
        <v>332</v>
      </c>
      <c r="B119" s="33"/>
      <c r="C119" s="33"/>
      <c r="D119" s="33"/>
      <c r="E119" s="33"/>
    </row>
    <row r="120" spans="1:5">
      <c r="A120" s="15" t="s">
        <v>333</v>
      </c>
      <c r="B120" s="34" t="s">
        <v>299</v>
      </c>
      <c r="C120" s="252">
        <v>0</v>
      </c>
      <c r="D120" s="15"/>
      <c r="E120" s="15"/>
    </row>
    <row r="121" spans="1:5">
      <c r="A121" s="15" t="s">
        <v>334</v>
      </c>
      <c r="B121" s="34" t="s">
        <v>299</v>
      </c>
      <c r="C121" s="252">
        <v>0</v>
      </c>
      <c r="D121" s="15"/>
      <c r="E121" s="15"/>
    </row>
    <row r="122" spans="1:5">
      <c r="A122" s="15" t="s">
        <v>335</v>
      </c>
      <c r="B122" s="34" t="s">
        <v>299</v>
      </c>
      <c r="C122" s="252">
        <v>0</v>
      </c>
      <c r="D122" s="15"/>
      <c r="E122" s="15"/>
    </row>
    <row r="123" spans="1:5">
      <c r="A123" s="15"/>
      <c r="B123" s="34"/>
      <c r="C123" s="35"/>
      <c r="D123" s="15"/>
      <c r="E123" s="15"/>
    </row>
    <row r="124" spans="1:5">
      <c r="A124" s="36" t="s">
        <v>336</v>
      </c>
      <c r="B124" s="29"/>
      <c r="C124" s="29"/>
      <c r="D124" s="29"/>
      <c r="E124" s="29"/>
    </row>
    <row r="125" spans="1:5">
      <c r="A125" s="15"/>
      <c r="B125" s="34"/>
      <c r="C125" s="35"/>
      <c r="D125" s="15"/>
      <c r="E125" s="15"/>
    </row>
    <row r="126" spans="1:5">
      <c r="A126" s="20" t="s">
        <v>337</v>
      </c>
      <c r="B126" s="15"/>
      <c r="C126" s="16" t="s">
        <v>338</v>
      </c>
      <c r="D126" s="17" t="s">
        <v>242</v>
      </c>
      <c r="E126" s="15"/>
    </row>
    <row r="127" spans="1:5">
      <c r="A127" s="15" t="s">
        <v>339</v>
      </c>
      <c r="B127" s="34" t="s">
        <v>299</v>
      </c>
      <c r="C127" s="254">
        <v>16183</v>
      </c>
      <c r="D127" s="255">
        <v>72577</v>
      </c>
      <c r="E127" s="15"/>
    </row>
    <row r="128" spans="1:5">
      <c r="A128" s="15" t="s">
        <v>340</v>
      </c>
      <c r="B128" s="34" t="s">
        <v>299</v>
      </c>
      <c r="C128" s="254">
        <v>0</v>
      </c>
      <c r="D128" s="255">
        <v>0</v>
      </c>
      <c r="E128" s="15"/>
    </row>
    <row r="129" spans="1:5">
      <c r="A129" s="15" t="s">
        <v>341</v>
      </c>
      <c r="B129" s="34" t="s">
        <v>299</v>
      </c>
      <c r="C129" s="252">
        <v>0</v>
      </c>
      <c r="D129" s="255">
        <v>0</v>
      </c>
      <c r="E129" s="15"/>
    </row>
    <row r="130" spans="1:5">
      <c r="A130" s="15" t="s">
        <v>342</v>
      </c>
      <c r="B130" s="34" t="s">
        <v>299</v>
      </c>
      <c r="C130" s="252">
        <v>1869</v>
      </c>
      <c r="D130" s="255">
        <v>3195</v>
      </c>
      <c r="E130" s="15"/>
    </row>
    <row r="131" spans="1:5">
      <c r="A131" s="20" t="s">
        <v>343</v>
      </c>
      <c r="B131" s="15"/>
      <c r="C131" s="16" t="s">
        <v>194</v>
      </c>
      <c r="D131" s="15"/>
      <c r="E131" s="15"/>
    </row>
    <row r="132" spans="1:5">
      <c r="A132" s="15" t="s">
        <v>344</v>
      </c>
      <c r="B132" s="34" t="s">
        <v>299</v>
      </c>
      <c r="C132" s="252">
        <v>24</v>
      </c>
      <c r="D132" s="15"/>
      <c r="E132" s="15"/>
    </row>
    <row r="133" spans="1:5">
      <c r="A133" s="15" t="s">
        <v>345</v>
      </c>
      <c r="B133" s="34" t="s">
        <v>299</v>
      </c>
      <c r="C133" s="252">
        <v>56</v>
      </c>
      <c r="D133" s="15"/>
      <c r="E133" s="15"/>
    </row>
    <row r="134" spans="1:5">
      <c r="A134" s="15" t="s">
        <v>346</v>
      </c>
      <c r="B134" s="34" t="s">
        <v>299</v>
      </c>
      <c r="C134" s="256">
        <v>114</v>
      </c>
      <c r="D134" s="15"/>
      <c r="E134" s="15"/>
    </row>
    <row r="135" spans="1:5">
      <c r="A135" s="15" t="s">
        <v>347</v>
      </c>
      <c r="B135" s="34" t="s">
        <v>299</v>
      </c>
      <c r="C135" s="252">
        <v>14</v>
      </c>
      <c r="D135" s="15"/>
      <c r="E135" s="15"/>
    </row>
    <row r="136" spans="1:5">
      <c r="A136" s="15" t="s">
        <v>348</v>
      </c>
      <c r="B136" s="34" t="s">
        <v>299</v>
      </c>
      <c r="C136" s="252">
        <v>13</v>
      </c>
      <c r="D136" s="15"/>
      <c r="E136" s="15"/>
    </row>
    <row r="137" spans="1:5">
      <c r="A137" s="15" t="s">
        <v>349</v>
      </c>
      <c r="B137" s="34" t="s">
        <v>299</v>
      </c>
      <c r="C137" s="252">
        <v>14</v>
      </c>
      <c r="D137" s="15"/>
      <c r="E137" s="15"/>
    </row>
    <row r="138" spans="1:5">
      <c r="A138" s="15" t="s">
        <v>123</v>
      </c>
      <c r="B138" s="34" t="s">
        <v>299</v>
      </c>
      <c r="C138" s="252">
        <v>20</v>
      </c>
      <c r="D138" s="15"/>
      <c r="E138" s="15"/>
    </row>
    <row r="139" spans="1:5">
      <c r="A139" s="15" t="s">
        <v>350</v>
      </c>
      <c r="B139" s="34" t="s">
        <v>299</v>
      </c>
      <c r="C139" s="254">
        <v>0</v>
      </c>
      <c r="D139" s="15"/>
      <c r="E139" s="15"/>
    </row>
    <row r="140" spans="1:5">
      <c r="A140" s="15" t="s">
        <v>351</v>
      </c>
      <c r="B140" s="34"/>
      <c r="C140" s="252">
        <v>0</v>
      </c>
      <c r="D140" s="15"/>
      <c r="E140" s="15"/>
    </row>
    <row r="141" spans="1:5">
      <c r="A141" s="15" t="s">
        <v>341</v>
      </c>
      <c r="B141" s="34" t="s">
        <v>299</v>
      </c>
      <c r="C141" s="252">
        <v>0</v>
      </c>
      <c r="D141" s="15"/>
      <c r="E141" s="15"/>
    </row>
    <row r="142" spans="1:5">
      <c r="A142" s="15" t="s">
        <v>352</v>
      </c>
      <c r="B142" s="34" t="s">
        <v>299</v>
      </c>
      <c r="C142" s="252">
        <v>0</v>
      </c>
      <c r="D142" s="15"/>
      <c r="E142" s="15"/>
    </row>
    <row r="143" spans="1:5">
      <c r="A143" s="15" t="s">
        <v>353</v>
      </c>
      <c r="B143" s="15"/>
      <c r="C143" s="21"/>
      <c r="D143" s="15"/>
      <c r="E143" s="24">
        <f>SUM(C132:C142)</f>
        <v>255</v>
      </c>
    </row>
    <row r="144" spans="1:5">
      <c r="A144" s="15" t="s">
        <v>354</v>
      </c>
      <c r="B144" s="34" t="s">
        <v>299</v>
      </c>
      <c r="C144" s="254">
        <v>255</v>
      </c>
      <c r="D144" s="15"/>
      <c r="E144" s="15"/>
    </row>
    <row r="145" spans="1:6">
      <c r="A145" s="15" t="s">
        <v>355</v>
      </c>
      <c r="B145" s="34" t="s">
        <v>299</v>
      </c>
      <c r="C145" s="252">
        <v>14</v>
      </c>
      <c r="D145" s="15"/>
      <c r="E145" s="15"/>
    </row>
    <row r="146" spans="1:6">
      <c r="A146" s="15"/>
      <c r="B146" s="15"/>
      <c r="C146" s="21"/>
      <c r="D146" s="15"/>
      <c r="E146" s="15"/>
    </row>
    <row r="147" spans="1:6">
      <c r="A147" s="15" t="s">
        <v>356</v>
      </c>
      <c r="B147" s="34" t="s">
        <v>299</v>
      </c>
      <c r="C147" s="254">
        <v>0</v>
      </c>
      <c r="D147" s="15"/>
      <c r="E147" s="15"/>
    </row>
    <row r="148" spans="1:6">
      <c r="A148" s="15"/>
      <c r="B148" s="15"/>
      <c r="C148" s="21"/>
      <c r="D148" s="15"/>
      <c r="E148" s="15"/>
    </row>
    <row r="149" spans="1:6">
      <c r="A149" s="15"/>
      <c r="B149" s="15"/>
      <c r="C149" s="21"/>
      <c r="D149" s="15"/>
      <c r="E149" s="15"/>
    </row>
    <row r="150" spans="1:6">
      <c r="A150" s="15"/>
      <c r="B150" s="15"/>
      <c r="C150" s="21"/>
      <c r="D150" s="15"/>
      <c r="E150" s="15"/>
    </row>
    <row r="151" spans="1:6">
      <c r="A151" s="15"/>
      <c r="B151" s="15"/>
      <c r="C151" s="21"/>
      <c r="D151" s="15"/>
      <c r="E151" s="15"/>
    </row>
    <row r="152" spans="1:6">
      <c r="A152" s="29" t="s">
        <v>357</v>
      </c>
      <c r="B152" s="36"/>
      <c r="C152" s="36"/>
      <c r="D152" s="36"/>
      <c r="E152" s="36"/>
    </row>
    <row r="153" spans="1:6">
      <c r="A153" s="37" t="s">
        <v>358</v>
      </c>
      <c r="B153" s="38" t="s">
        <v>359</v>
      </c>
      <c r="C153" s="39" t="s">
        <v>360</v>
      </c>
      <c r="D153" s="38" t="s">
        <v>159</v>
      </c>
      <c r="E153" s="38" t="s">
        <v>230</v>
      </c>
    </row>
    <row r="154" spans="1:6">
      <c r="A154" s="15" t="s">
        <v>338</v>
      </c>
      <c r="B154" s="255">
        <v>8912</v>
      </c>
      <c r="C154" s="255">
        <v>3074</v>
      </c>
      <c r="D154" s="255">
        <v>4197</v>
      </c>
      <c r="E154" s="24">
        <f>SUM(B154:D154)</f>
        <v>16183</v>
      </c>
    </row>
    <row r="155" spans="1:6">
      <c r="A155" s="15" t="s">
        <v>242</v>
      </c>
      <c r="B155" s="255">
        <v>43509</v>
      </c>
      <c r="C155" s="255">
        <v>13759</v>
      </c>
      <c r="D155" s="255">
        <v>15309</v>
      </c>
      <c r="E155" s="24">
        <f>SUM(B155:D155)</f>
        <v>72577</v>
      </c>
    </row>
    <row r="156" spans="1:6">
      <c r="A156" s="15" t="s">
        <v>361</v>
      </c>
      <c r="B156" s="255">
        <v>51432</v>
      </c>
      <c r="C156" s="255">
        <v>26962</v>
      </c>
      <c r="D156" s="255">
        <v>40542</v>
      </c>
      <c r="E156" s="24">
        <f>SUM(B156:D156)</f>
        <v>118936</v>
      </c>
    </row>
    <row r="157" spans="1:6">
      <c r="A157" s="15" t="s">
        <v>287</v>
      </c>
      <c r="B157" s="255">
        <v>802619550</v>
      </c>
      <c r="C157" s="255">
        <v>215056410</v>
      </c>
      <c r="D157" s="255">
        <v>288452128</v>
      </c>
      <c r="E157" s="24">
        <f>SUM(B157:D157)</f>
        <v>1306128088</v>
      </c>
      <c r="F157" s="13"/>
    </row>
    <row r="158" spans="1:6">
      <c r="A158" s="15" t="s">
        <v>288</v>
      </c>
      <c r="B158" s="255">
        <v>758808087</v>
      </c>
      <c r="C158" s="255">
        <v>224557606</v>
      </c>
      <c r="D158" s="255">
        <v>510462685</v>
      </c>
      <c r="E158" s="24">
        <f>SUM(B158:D158)</f>
        <v>1493828378</v>
      </c>
      <c r="F158" s="13"/>
    </row>
    <row r="159" spans="1:6">
      <c r="A159" s="37" t="s">
        <v>362</v>
      </c>
      <c r="B159" s="38" t="s">
        <v>359</v>
      </c>
      <c r="C159" s="39" t="s">
        <v>360</v>
      </c>
      <c r="D159" s="38" t="s">
        <v>159</v>
      </c>
      <c r="E159" s="38" t="s">
        <v>230</v>
      </c>
    </row>
    <row r="160" spans="1:6">
      <c r="A160" s="15" t="s">
        <v>338</v>
      </c>
      <c r="B160" s="232">
        <v>0</v>
      </c>
      <c r="C160" s="232">
        <v>0</v>
      </c>
      <c r="D160" s="232">
        <v>0</v>
      </c>
      <c r="E160" s="24">
        <f>SUM(B160:D160)</f>
        <v>0</v>
      </c>
    </row>
    <row r="161" spans="1:5">
      <c r="A161" s="15" t="s">
        <v>242</v>
      </c>
      <c r="B161" s="232">
        <v>0</v>
      </c>
      <c r="C161" s="232">
        <v>0</v>
      </c>
      <c r="D161" s="232">
        <v>0</v>
      </c>
      <c r="E161" s="24">
        <f>SUM(B161:D161)</f>
        <v>0</v>
      </c>
    </row>
    <row r="162" spans="1:5">
      <c r="A162" s="15" t="s">
        <v>361</v>
      </c>
      <c r="B162" s="255">
        <v>0</v>
      </c>
      <c r="C162" s="255">
        <v>0</v>
      </c>
      <c r="D162" s="255">
        <v>0</v>
      </c>
      <c r="E162" s="24">
        <f>SUM(B162:D162)</f>
        <v>0</v>
      </c>
    </row>
    <row r="163" spans="1:5">
      <c r="A163" s="15" t="s">
        <v>287</v>
      </c>
      <c r="B163" s="232">
        <v>0</v>
      </c>
      <c r="C163" s="232">
        <v>0</v>
      </c>
      <c r="D163" s="232">
        <v>0</v>
      </c>
      <c r="E163" s="24">
        <f>SUM(B163:D163)</f>
        <v>0</v>
      </c>
    </row>
    <row r="164" spans="1:5">
      <c r="A164" s="15" t="s">
        <v>288</v>
      </c>
      <c r="B164" s="255">
        <v>0</v>
      </c>
      <c r="C164" s="255">
        <v>0</v>
      </c>
      <c r="D164" s="255">
        <v>0</v>
      </c>
      <c r="E164" s="24">
        <f>SUM(B164:D164)</f>
        <v>0</v>
      </c>
    </row>
    <row r="165" spans="1:5">
      <c r="A165" s="37" t="s">
        <v>363</v>
      </c>
      <c r="B165" s="38" t="s">
        <v>359</v>
      </c>
      <c r="C165" s="39" t="s">
        <v>360</v>
      </c>
      <c r="D165" s="38" t="s">
        <v>159</v>
      </c>
      <c r="E165" s="38" t="s">
        <v>230</v>
      </c>
    </row>
    <row r="166" spans="1:5">
      <c r="A166" s="15" t="s">
        <v>338</v>
      </c>
      <c r="B166" s="255">
        <v>0</v>
      </c>
      <c r="C166" s="255">
        <v>0</v>
      </c>
      <c r="D166" s="255">
        <v>0</v>
      </c>
      <c r="E166" s="24">
        <f>SUM(B166:D166)</f>
        <v>0</v>
      </c>
    </row>
    <row r="167" spans="1:5">
      <c r="A167" s="15" t="s">
        <v>242</v>
      </c>
      <c r="B167" s="255">
        <v>0</v>
      </c>
      <c r="C167" s="255">
        <v>0</v>
      </c>
      <c r="D167" s="255">
        <v>0</v>
      </c>
      <c r="E167" s="24">
        <f>SUM(B167:D167)</f>
        <v>0</v>
      </c>
    </row>
    <row r="168" spans="1:5">
      <c r="A168" s="15" t="s">
        <v>361</v>
      </c>
      <c r="B168" s="255">
        <v>0</v>
      </c>
      <c r="C168" s="255">
        <v>0</v>
      </c>
      <c r="D168" s="255">
        <v>0</v>
      </c>
      <c r="E168" s="24">
        <f>SUM(B168:D168)</f>
        <v>0</v>
      </c>
    </row>
    <row r="169" spans="1:5">
      <c r="A169" s="15" t="s">
        <v>287</v>
      </c>
      <c r="B169" s="255">
        <v>0</v>
      </c>
      <c r="C169" s="255">
        <v>0</v>
      </c>
      <c r="D169" s="255">
        <v>0</v>
      </c>
      <c r="E169" s="24">
        <f>SUM(B169:D169)</f>
        <v>0</v>
      </c>
    </row>
    <row r="170" spans="1:5">
      <c r="A170" s="15" t="s">
        <v>288</v>
      </c>
      <c r="B170" s="255">
        <v>0</v>
      </c>
      <c r="C170" s="255">
        <v>0</v>
      </c>
      <c r="D170" s="255">
        <v>0</v>
      </c>
      <c r="E170" s="24">
        <f>SUM(B170:D170)</f>
        <v>0</v>
      </c>
    </row>
    <row r="171" spans="1:5">
      <c r="A171" s="19"/>
      <c r="B171" s="19"/>
      <c r="C171" s="40"/>
      <c r="D171" s="41"/>
      <c r="E171" s="15"/>
    </row>
    <row r="172" spans="1:5">
      <c r="A172" s="37" t="s">
        <v>364</v>
      </c>
      <c r="B172" s="38" t="s">
        <v>365</v>
      </c>
      <c r="C172" s="39" t="s">
        <v>366</v>
      </c>
      <c r="D172" s="15"/>
      <c r="E172" s="15"/>
    </row>
    <row r="173" spans="1:5">
      <c r="A173" s="19" t="s">
        <v>367</v>
      </c>
      <c r="B173" s="232">
        <v>70514443.680000007</v>
      </c>
      <c r="C173" s="232">
        <v>51271201.109999999</v>
      </c>
      <c r="D173" s="15"/>
      <c r="E173" s="15"/>
    </row>
    <row r="174" spans="1:5">
      <c r="A174" s="19"/>
      <c r="B174" s="41"/>
      <c r="C174" s="40"/>
      <c r="D174" s="15"/>
      <c r="E174" s="15"/>
    </row>
    <row r="175" spans="1:5">
      <c r="A175" s="19"/>
      <c r="B175" s="19"/>
      <c r="C175" s="40"/>
      <c r="D175" s="41"/>
      <c r="E175" s="15"/>
    </row>
    <row r="176" spans="1:5">
      <c r="A176" s="19"/>
      <c r="B176" s="19"/>
      <c r="C176" s="40"/>
      <c r="D176" s="41"/>
      <c r="E176" s="15"/>
    </row>
    <row r="177" spans="1:5">
      <c r="A177" s="19"/>
      <c r="B177" s="19"/>
      <c r="C177" s="40"/>
      <c r="D177" s="41"/>
      <c r="E177" s="15"/>
    </row>
    <row r="178" spans="1:5">
      <c r="A178" s="19"/>
      <c r="B178" s="19"/>
      <c r="C178" s="40"/>
      <c r="D178" s="41"/>
      <c r="E178" s="15"/>
    </row>
    <row r="179" spans="1:5">
      <c r="A179" s="36" t="s">
        <v>368</v>
      </c>
      <c r="B179" s="29"/>
      <c r="C179" s="29"/>
      <c r="D179" s="29"/>
      <c r="E179" s="29"/>
    </row>
    <row r="180" spans="1:5">
      <c r="A180" s="33" t="s">
        <v>369</v>
      </c>
      <c r="B180" s="33"/>
      <c r="C180" s="33"/>
      <c r="D180" s="33"/>
      <c r="E180" s="33"/>
    </row>
    <row r="181" spans="1:5">
      <c r="A181" s="15" t="s">
        <v>370</v>
      </c>
      <c r="B181" s="34" t="s">
        <v>299</v>
      </c>
      <c r="C181" s="252">
        <v>21076568.109999999</v>
      </c>
      <c r="D181" s="15"/>
      <c r="E181" s="15"/>
    </row>
    <row r="182" spans="1:5">
      <c r="A182" s="15" t="s">
        <v>371</v>
      </c>
      <c r="B182" s="34" t="s">
        <v>299</v>
      </c>
      <c r="C182" s="252">
        <v>451470.96</v>
      </c>
      <c r="D182" s="15"/>
      <c r="E182" s="15"/>
    </row>
    <row r="183" spans="1:5">
      <c r="A183" s="19" t="s">
        <v>372</v>
      </c>
      <c r="B183" s="34" t="s">
        <v>299</v>
      </c>
      <c r="C183" s="252">
        <v>993179.12</v>
      </c>
      <c r="D183" s="15"/>
      <c r="E183" s="15"/>
    </row>
    <row r="184" spans="1:5">
      <c r="A184" s="15" t="s">
        <v>373</v>
      </c>
      <c r="B184" s="34" t="s">
        <v>299</v>
      </c>
      <c r="C184" s="252">
        <v>39322484.590000004</v>
      </c>
      <c r="D184" s="15"/>
      <c r="E184" s="15"/>
    </row>
    <row r="185" spans="1:5">
      <c r="A185" s="15" t="s">
        <v>374</v>
      </c>
      <c r="B185" s="34" t="s">
        <v>299</v>
      </c>
      <c r="C185" s="252">
        <v>245999.02</v>
      </c>
      <c r="D185" s="15"/>
      <c r="E185" s="15"/>
    </row>
    <row r="186" spans="1:5">
      <c r="A186" s="15" t="s">
        <v>375</v>
      </c>
      <c r="B186" s="34" t="s">
        <v>299</v>
      </c>
      <c r="C186" s="252">
        <v>17783345.059999999</v>
      </c>
      <c r="D186" s="15"/>
      <c r="E186" s="15"/>
    </row>
    <row r="187" spans="1:5">
      <c r="A187" s="15" t="s">
        <v>376</v>
      </c>
      <c r="B187" s="34" t="s">
        <v>299</v>
      </c>
      <c r="C187" s="252">
        <v>2709623.36</v>
      </c>
      <c r="D187" s="15"/>
      <c r="E187" s="15"/>
    </row>
    <row r="188" spans="1:5">
      <c r="A188" s="15" t="s">
        <v>376</v>
      </c>
      <c r="B188" s="34" t="s">
        <v>299</v>
      </c>
      <c r="C188" s="252">
        <v>1156642.46</v>
      </c>
      <c r="D188" s="15"/>
      <c r="E188" s="15"/>
    </row>
    <row r="189" spans="1:5">
      <c r="A189" s="15" t="s">
        <v>230</v>
      </c>
      <c r="B189" s="15"/>
      <c r="C189" s="21"/>
      <c r="D189" s="24">
        <f>SUM(C181:C188)</f>
        <v>83739312.679999992</v>
      </c>
      <c r="E189" s="15"/>
    </row>
    <row r="190" spans="1:5">
      <c r="A190" s="33" t="s">
        <v>377</v>
      </c>
      <c r="B190" s="33"/>
      <c r="C190" s="33"/>
      <c r="D190" s="33"/>
      <c r="E190" s="33"/>
    </row>
    <row r="191" spans="1:5">
      <c r="A191" s="15" t="s">
        <v>378</v>
      </c>
      <c r="B191" s="34" t="s">
        <v>299</v>
      </c>
      <c r="C191" s="252">
        <v>5777759.4000000004</v>
      </c>
      <c r="D191" s="15"/>
      <c r="E191" s="15"/>
    </row>
    <row r="192" spans="1:5">
      <c r="A192" s="15" t="s">
        <v>379</v>
      </c>
      <c r="B192" s="34" t="s">
        <v>299</v>
      </c>
      <c r="C192" s="252">
        <v>1723165.54</v>
      </c>
      <c r="D192" s="15"/>
      <c r="E192" s="15"/>
    </row>
    <row r="193" spans="1:5">
      <c r="A193" s="15" t="s">
        <v>230</v>
      </c>
      <c r="B193" s="15"/>
      <c r="C193" s="21"/>
      <c r="D193" s="24">
        <f>SUM(C191:C192)</f>
        <v>7500924.9400000004</v>
      </c>
      <c r="E193" s="15"/>
    </row>
    <row r="194" spans="1:5">
      <c r="A194" s="33" t="s">
        <v>380</v>
      </c>
      <c r="B194" s="33"/>
      <c r="C194" s="33"/>
      <c r="D194" s="33"/>
      <c r="E194" s="33"/>
    </row>
    <row r="195" spans="1:5">
      <c r="A195" s="15" t="s">
        <v>381</v>
      </c>
      <c r="B195" s="34" t="s">
        <v>299</v>
      </c>
      <c r="C195" s="252">
        <v>5359100.5199999996</v>
      </c>
      <c r="D195" s="15"/>
      <c r="E195" s="15"/>
    </row>
    <row r="196" spans="1:5">
      <c r="A196" s="15" t="s">
        <v>382</v>
      </c>
      <c r="B196" s="34" t="s">
        <v>299</v>
      </c>
      <c r="C196" s="252">
        <v>2005091.36</v>
      </c>
      <c r="D196" s="15"/>
      <c r="E196" s="15"/>
    </row>
    <row r="197" spans="1:5">
      <c r="A197" s="15" t="s">
        <v>230</v>
      </c>
      <c r="B197" s="15"/>
      <c r="C197" s="21"/>
      <c r="D197" s="24">
        <f>SUM(C195:C196)</f>
        <v>7364191.8799999999</v>
      </c>
      <c r="E197" s="15"/>
    </row>
    <row r="198" spans="1:5">
      <c r="A198" s="33" t="s">
        <v>383</v>
      </c>
      <c r="B198" s="33"/>
      <c r="C198" s="33"/>
      <c r="D198" s="33"/>
      <c r="E198" s="33"/>
    </row>
    <row r="199" spans="1:5">
      <c r="A199" s="15" t="s">
        <v>384</v>
      </c>
      <c r="B199" s="34" t="s">
        <v>299</v>
      </c>
      <c r="C199" s="252">
        <v>413987.69</v>
      </c>
      <c r="D199" s="15"/>
      <c r="E199" s="15"/>
    </row>
    <row r="200" spans="1:5">
      <c r="A200" s="15" t="s">
        <v>385</v>
      </c>
      <c r="B200" s="34" t="s">
        <v>299</v>
      </c>
      <c r="C200" s="252">
        <v>28657225.66</v>
      </c>
      <c r="D200" s="15"/>
      <c r="E200" s="15"/>
    </row>
    <row r="201" spans="1:5">
      <c r="A201" s="15" t="s">
        <v>159</v>
      </c>
      <c r="B201" s="34" t="s">
        <v>299</v>
      </c>
      <c r="C201" s="252">
        <v>0</v>
      </c>
      <c r="D201" s="15"/>
      <c r="E201" s="15"/>
    </row>
    <row r="202" spans="1:5">
      <c r="A202" s="15" t="s">
        <v>230</v>
      </c>
      <c r="B202" s="15"/>
      <c r="C202" s="21"/>
      <c r="D202" s="24">
        <f>SUM(C199:C201)</f>
        <v>29071213.350000001</v>
      </c>
      <c r="E202" s="15"/>
    </row>
    <row r="203" spans="1:5">
      <c r="A203" s="33" t="s">
        <v>386</v>
      </c>
      <c r="B203" s="33"/>
      <c r="C203" s="33"/>
      <c r="D203" s="33"/>
      <c r="E203" s="33"/>
    </row>
    <row r="204" spans="1:5">
      <c r="A204" s="15" t="s">
        <v>387</v>
      </c>
      <c r="B204" s="34" t="s">
        <v>299</v>
      </c>
      <c r="C204" s="252">
        <v>0</v>
      </c>
      <c r="D204" s="15"/>
      <c r="E204" s="15"/>
    </row>
    <row r="205" spans="1:5">
      <c r="A205" s="15" t="s">
        <v>388</v>
      </c>
      <c r="B205" s="34" t="s">
        <v>299</v>
      </c>
      <c r="C205" s="252">
        <v>92138.85</v>
      </c>
      <c r="D205" s="15"/>
      <c r="E205" s="15"/>
    </row>
    <row r="206" spans="1:5">
      <c r="A206" s="15" t="s">
        <v>230</v>
      </c>
      <c r="B206" s="15"/>
      <c r="C206" s="21"/>
      <c r="D206" s="24">
        <f>SUM(C204:C205)</f>
        <v>92138.85</v>
      </c>
      <c r="E206" s="15"/>
    </row>
    <row r="207" spans="1:5">
      <c r="A207" s="15"/>
      <c r="B207" s="15"/>
      <c r="C207" s="21"/>
      <c r="D207" s="15"/>
      <c r="E207" s="15"/>
    </row>
    <row r="208" spans="1:5">
      <c r="A208" s="29" t="s">
        <v>389</v>
      </c>
      <c r="B208" s="29"/>
      <c r="C208" s="29"/>
      <c r="D208" s="29"/>
      <c r="E208" s="29"/>
    </row>
    <row r="209" spans="1:5">
      <c r="A209" s="36" t="s">
        <v>390</v>
      </c>
      <c r="B209" s="29"/>
      <c r="C209" s="29"/>
      <c r="D209" s="29"/>
      <c r="E209" s="29"/>
    </row>
    <row r="210" spans="1:5">
      <c r="A210" s="20"/>
      <c r="B210" s="17" t="s">
        <v>391</v>
      </c>
      <c r="C210" s="16" t="s">
        <v>392</v>
      </c>
      <c r="D210" s="17" t="s">
        <v>393</v>
      </c>
      <c r="E210" s="17" t="s">
        <v>394</v>
      </c>
    </row>
    <row r="211" spans="1:5">
      <c r="A211" s="15" t="s">
        <v>395</v>
      </c>
      <c r="B211" s="252">
        <v>26784391</v>
      </c>
      <c r="C211" s="252">
        <v>0</v>
      </c>
      <c r="D211" s="255">
        <v>0</v>
      </c>
      <c r="E211" s="24">
        <f t="shared" ref="E211:E219" si="22">SUM(B211:C211)-D211</f>
        <v>26784391</v>
      </c>
    </row>
    <row r="212" spans="1:5">
      <c r="A212" s="15" t="s">
        <v>396</v>
      </c>
      <c r="B212" s="252">
        <v>8219956</v>
      </c>
      <c r="C212" s="252">
        <v>14158</v>
      </c>
      <c r="D212" s="255">
        <v>0</v>
      </c>
      <c r="E212" s="24">
        <f t="shared" si="22"/>
        <v>8234114</v>
      </c>
    </row>
    <row r="213" spans="1:5">
      <c r="A213" s="15" t="s">
        <v>397</v>
      </c>
      <c r="B213" s="252">
        <v>195974770</v>
      </c>
      <c r="C213" s="252">
        <v>294154</v>
      </c>
      <c r="D213" s="255">
        <v>0</v>
      </c>
      <c r="E213" s="24">
        <f t="shared" si="22"/>
        <v>196268924</v>
      </c>
    </row>
    <row r="214" spans="1:5">
      <c r="A214" s="15" t="s">
        <v>398</v>
      </c>
      <c r="B214" s="252">
        <v>0</v>
      </c>
      <c r="C214" s="252">
        <v>0</v>
      </c>
      <c r="D214" s="255">
        <v>0</v>
      </c>
      <c r="E214" s="24">
        <f t="shared" si="22"/>
        <v>0</v>
      </c>
    </row>
    <row r="215" spans="1:5">
      <c r="A215" s="15" t="s">
        <v>399</v>
      </c>
      <c r="B215" s="252">
        <v>88072017</v>
      </c>
      <c r="C215" s="252">
        <v>1099848</v>
      </c>
      <c r="D215" s="255">
        <v>0</v>
      </c>
      <c r="E215" s="24">
        <f t="shared" si="22"/>
        <v>89171865</v>
      </c>
    </row>
    <row r="216" spans="1:5">
      <c r="A216" s="15" t="s">
        <v>400</v>
      </c>
      <c r="B216" s="252">
        <v>130134473</v>
      </c>
      <c r="C216" s="252">
        <v>2031762</v>
      </c>
      <c r="D216" s="255">
        <v>322907</v>
      </c>
      <c r="E216" s="24">
        <f t="shared" si="22"/>
        <v>131843328</v>
      </c>
    </row>
    <row r="217" spans="1:5">
      <c r="A217" s="15" t="s">
        <v>401</v>
      </c>
      <c r="B217" s="252">
        <v>0</v>
      </c>
      <c r="C217" s="252">
        <v>0</v>
      </c>
      <c r="D217" s="255">
        <v>0</v>
      </c>
      <c r="E217" s="24">
        <f t="shared" si="22"/>
        <v>0</v>
      </c>
    </row>
    <row r="218" spans="1:5">
      <c r="A218" s="15" t="s">
        <v>402</v>
      </c>
      <c r="B218" s="252">
        <v>5581986</v>
      </c>
      <c r="C218" s="252">
        <v>236233</v>
      </c>
      <c r="D218" s="255">
        <v>0</v>
      </c>
      <c r="E218" s="24">
        <f t="shared" si="22"/>
        <v>5818219</v>
      </c>
    </row>
    <row r="219" spans="1:5">
      <c r="A219" s="15" t="s">
        <v>403</v>
      </c>
      <c r="B219" s="252">
        <v>72553432</v>
      </c>
      <c r="C219" s="252">
        <v>23817902</v>
      </c>
      <c r="D219" s="255">
        <v>0</v>
      </c>
      <c r="E219" s="24">
        <f t="shared" si="22"/>
        <v>96371334</v>
      </c>
    </row>
    <row r="220" spans="1:5">
      <c r="A220" s="15" t="s">
        <v>230</v>
      </c>
      <c r="B220" s="24">
        <f>SUM(B211:B219)</f>
        <v>527321025</v>
      </c>
      <c r="C220" s="223">
        <f>SUM(C211:C219)</f>
        <v>27494057</v>
      </c>
      <c r="D220" s="24">
        <f>SUM(D211:D219)</f>
        <v>322907</v>
      </c>
      <c r="E220" s="24">
        <f>SUM(E211:E219)</f>
        <v>554492175</v>
      </c>
    </row>
    <row r="221" spans="1:5">
      <c r="A221" s="15"/>
      <c r="B221" s="15"/>
      <c r="C221" s="21"/>
      <c r="D221" s="15"/>
      <c r="E221" s="15"/>
    </row>
    <row r="222" spans="1:5">
      <c r="A222" s="36" t="s">
        <v>404</v>
      </c>
      <c r="B222" s="36"/>
      <c r="C222" s="36"/>
      <c r="D222" s="36"/>
      <c r="E222" s="36"/>
    </row>
    <row r="223" spans="1:5">
      <c r="A223" s="20"/>
      <c r="B223" s="17" t="s">
        <v>391</v>
      </c>
      <c r="C223" s="16" t="s">
        <v>392</v>
      </c>
      <c r="D223" s="17" t="s">
        <v>393</v>
      </c>
      <c r="E223" s="17" t="s">
        <v>394</v>
      </c>
    </row>
    <row r="224" spans="1:5">
      <c r="A224" s="15" t="s">
        <v>395</v>
      </c>
      <c r="B224" s="41"/>
      <c r="C224" s="40"/>
      <c r="D224" s="41"/>
      <c r="E224" s="15"/>
    </row>
    <row r="225" spans="1:6">
      <c r="A225" s="15" t="s">
        <v>396</v>
      </c>
      <c r="B225" s="252">
        <v>0</v>
      </c>
      <c r="C225" s="252">
        <v>0</v>
      </c>
      <c r="D225" s="255">
        <v>0</v>
      </c>
      <c r="E225" s="24">
        <f t="shared" ref="E225:E232" si="23">SUM(B225:C225)-D225</f>
        <v>0</v>
      </c>
    </row>
    <row r="226" spans="1:6">
      <c r="A226" s="15" t="s">
        <v>397</v>
      </c>
      <c r="B226" s="252">
        <v>7198101</v>
      </c>
      <c r="C226" s="252">
        <v>118258</v>
      </c>
      <c r="D226" s="255">
        <v>0</v>
      </c>
      <c r="E226" s="24">
        <f t="shared" si="23"/>
        <v>7316359</v>
      </c>
    </row>
    <row r="227" spans="1:6">
      <c r="A227" s="15" t="s">
        <v>398</v>
      </c>
      <c r="B227" s="252">
        <v>135314134</v>
      </c>
      <c r="C227" s="252">
        <v>4891531</v>
      </c>
      <c r="D227" s="255">
        <v>0</v>
      </c>
      <c r="E227" s="24">
        <f t="shared" si="23"/>
        <v>140205665</v>
      </c>
    </row>
    <row r="228" spans="1:6">
      <c r="A228" s="15" t="s">
        <v>399</v>
      </c>
      <c r="B228" s="252">
        <v>0</v>
      </c>
      <c r="C228" s="252">
        <v>0</v>
      </c>
      <c r="D228" s="255">
        <v>0</v>
      </c>
      <c r="E228" s="24">
        <f t="shared" si="23"/>
        <v>0</v>
      </c>
    </row>
    <row r="229" spans="1:6">
      <c r="A229" s="15" t="s">
        <v>400</v>
      </c>
      <c r="B229" s="252">
        <v>58183358</v>
      </c>
      <c r="C229" s="252">
        <v>3561723</v>
      </c>
      <c r="D229" s="255">
        <v>0</v>
      </c>
      <c r="E229" s="24">
        <f t="shared" si="23"/>
        <v>61745081</v>
      </c>
    </row>
    <row r="230" spans="1:6">
      <c r="A230" s="15" t="s">
        <v>401</v>
      </c>
      <c r="B230" s="252">
        <v>101150168</v>
      </c>
      <c r="C230" s="252">
        <v>7238332</v>
      </c>
      <c r="D230" s="255">
        <v>320505</v>
      </c>
      <c r="E230" s="24">
        <f t="shared" si="23"/>
        <v>108067995</v>
      </c>
    </row>
    <row r="231" spans="1:6">
      <c r="A231" s="15" t="s">
        <v>402</v>
      </c>
      <c r="B231" s="252">
        <v>0</v>
      </c>
      <c r="C231" s="252">
        <v>0</v>
      </c>
      <c r="D231" s="255">
        <v>0</v>
      </c>
      <c r="E231" s="24">
        <f t="shared" si="23"/>
        <v>0</v>
      </c>
    </row>
    <row r="232" spans="1:6">
      <c r="A232" s="15" t="s">
        <v>403</v>
      </c>
      <c r="B232" s="252">
        <v>3829883</v>
      </c>
      <c r="C232" s="252">
        <v>540706</v>
      </c>
      <c r="D232" s="255">
        <v>0</v>
      </c>
      <c r="E232" s="24">
        <f t="shared" si="23"/>
        <v>4370589</v>
      </c>
    </row>
    <row r="233" spans="1:6">
      <c r="A233" s="15" t="s">
        <v>230</v>
      </c>
      <c r="B233" s="24">
        <f>SUM(B224:B232)</f>
        <v>305675644</v>
      </c>
      <c r="C233" s="223">
        <f>SUM(C224:C232)</f>
        <v>16350550</v>
      </c>
      <c r="D233" s="24">
        <f>SUM(D224:D232)</f>
        <v>320505</v>
      </c>
      <c r="E233" s="24">
        <f>SUM(E224:E232)</f>
        <v>321705689</v>
      </c>
    </row>
    <row r="234" spans="1:6">
      <c r="A234" s="15"/>
      <c r="B234" s="15"/>
      <c r="C234" s="21"/>
      <c r="D234" s="15"/>
      <c r="E234" s="15"/>
      <c r="F234" s="10">
        <f>E220-E233</f>
        <v>232786486</v>
      </c>
    </row>
    <row r="235" spans="1:6">
      <c r="A235" s="29" t="s">
        <v>405</v>
      </c>
      <c r="B235" s="29"/>
      <c r="C235" s="29"/>
      <c r="D235" s="29"/>
      <c r="E235" s="29"/>
    </row>
    <row r="236" spans="1:6">
      <c r="A236" s="29"/>
      <c r="B236" s="319" t="s">
        <v>406</v>
      </c>
      <c r="C236" s="319"/>
      <c r="D236" s="29"/>
      <c r="E236" s="29"/>
    </row>
    <row r="237" spans="1:6">
      <c r="A237" s="42" t="s">
        <v>406</v>
      </c>
      <c r="B237" s="29"/>
      <c r="C237" s="252">
        <v>14546379.76</v>
      </c>
      <c r="D237" s="31">
        <f>C237</f>
        <v>14546379.76</v>
      </c>
      <c r="E237" s="29"/>
    </row>
    <row r="238" spans="1:6">
      <c r="A238" s="33" t="s">
        <v>407</v>
      </c>
      <c r="B238" s="33"/>
      <c r="C238" s="33"/>
      <c r="D238" s="33"/>
      <c r="E238" s="33"/>
    </row>
    <row r="239" spans="1:6">
      <c r="A239" s="15" t="s">
        <v>408</v>
      </c>
      <c r="B239" s="34" t="s">
        <v>299</v>
      </c>
      <c r="C239" s="252">
        <v>1221769703.0999999</v>
      </c>
      <c r="D239" s="15"/>
      <c r="E239" s="15"/>
    </row>
    <row r="240" spans="1:6">
      <c r="A240" s="15" t="s">
        <v>409</v>
      </c>
      <c r="B240" s="34" t="s">
        <v>299</v>
      </c>
      <c r="C240" s="252">
        <v>349847533.24000001</v>
      </c>
      <c r="D240" s="15"/>
      <c r="E240" s="15"/>
    </row>
    <row r="241" spans="1:5">
      <c r="A241" s="15" t="s">
        <v>410</v>
      </c>
      <c r="B241" s="34" t="s">
        <v>299</v>
      </c>
      <c r="C241" s="252">
        <v>11263602.49</v>
      </c>
      <c r="D241" s="15"/>
      <c r="E241" s="15"/>
    </row>
    <row r="242" spans="1:5">
      <c r="A242" s="15" t="s">
        <v>411</v>
      </c>
      <c r="B242" s="34" t="s">
        <v>299</v>
      </c>
      <c r="C242" s="252">
        <v>50876113.280000001</v>
      </c>
      <c r="D242" s="15"/>
      <c r="E242" s="15"/>
    </row>
    <row r="243" spans="1:5">
      <c r="A243" s="15" t="s">
        <v>412</v>
      </c>
      <c r="B243" s="34" t="s">
        <v>299</v>
      </c>
      <c r="C243" s="252">
        <v>222336399.78999999</v>
      </c>
      <c r="D243" s="15"/>
      <c r="E243" s="15"/>
    </row>
    <row r="244" spans="1:5">
      <c r="A244" s="15" t="s">
        <v>413</v>
      </c>
      <c r="B244" s="34" t="s">
        <v>299</v>
      </c>
      <c r="C244" s="252">
        <v>8839845.2200000007</v>
      </c>
      <c r="D244" s="15"/>
      <c r="E244" s="15"/>
    </row>
    <row r="245" spans="1:5">
      <c r="A245" s="15" t="s">
        <v>414</v>
      </c>
      <c r="B245" s="15"/>
      <c r="C245" s="21"/>
      <c r="D245" s="24">
        <f>SUM(C239:C244)</f>
        <v>1864933197.1199999</v>
      </c>
      <c r="E245" s="15"/>
    </row>
    <row r="246" spans="1:5">
      <c r="A246" s="33" t="s">
        <v>415</v>
      </c>
      <c r="B246" s="33"/>
      <c r="C246" s="33"/>
      <c r="D246" s="33"/>
      <c r="E246" s="33"/>
    </row>
    <row r="247" spans="1:5">
      <c r="A247" s="20" t="s">
        <v>416</v>
      </c>
      <c r="B247" s="34" t="s">
        <v>299</v>
      </c>
      <c r="C247" s="254">
        <v>47419</v>
      </c>
      <c r="D247" s="15"/>
      <c r="E247" s="15"/>
    </row>
    <row r="248" spans="1:5">
      <c r="A248" s="20"/>
      <c r="B248" s="34"/>
      <c r="C248" s="21"/>
      <c r="D248" s="15"/>
      <c r="E248" s="15"/>
    </row>
    <row r="249" spans="1:5">
      <c r="A249" s="20" t="s">
        <v>417</v>
      </c>
      <c r="B249" s="34" t="s">
        <v>299</v>
      </c>
      <c r="C249" s="252">
        <v>27525167.629999999</v>
      </c>
      <c r="D249" s="15"/>
      <c r="E249" s="15"/>
    </row>
    <row r="250" spans="1:5">
      <c r="A250" s="20" t="s">
        <v>418</v>
      </c>
      <c r="B250" s="34" t="s">
        <v>299</v>
      </c>
      <c r="C250" s="252">
        <v>40831823.990000002</v>
      </c>
      <c r="D250" s="15"/>
      <c r="E250" s="15"/>
    </row>
    <row r="251" spans="1:5">
      <c r="A251" s="15"/>
      <c r="B251" s="15"/>
      <c r="C251" s="21"/>
      <c r="D251" s="15"/>
      <c r="E251" s="15"/>
    </row>
    <row r="252" spans="1:5">
      <c r="A252" s="20" t="s">
        <v>419</v>
      </c>
      <c r="B252" s="15"/>
      <c r="C252" s="21"/>
      <c r="D252" s="24">
        <f>SUM(C249:C251)</f>
        <v>68356991.620000005</v>
      </c>
      <c r="E252" s="15"/>
    </row>
    <row r="253" spans="1:5">
      <c r="A253" s="33" t="s">
        <v>420</v>
      </c>
      <c r="B253" s="33"/>
      <c r="C253" s="33"/>
      <c r="D253" s="33"/>
      <c r="E253" s="33"/>
    </row>
    <row r="254" spans="1:5">
      <c r="A254" s="15" t="s">
        <v>421</v>
      </c>
      <c r="B254" s="34" t="s">
        <v>299</v>
      </c>
      <c r="C254" s="252">
        <v>2475842.04</v>
      </c>
      <c r="D254" s="15"/>
      <c r="E254" s="15"/>
    </row>
    <row r="255" spans="1:5">
      <c r="A255" s="15" t="s">
        <v>420</v>
      </c>
      <c r="B255" s="34" t="s">
        <v>299</v>
      </c>
      <c r="C255" s="252">
        <v>0</v>
      </c>
      <c r="D255" s="15"/>
      <c r="E255" s="15"/>
    </row>
    <row r="256" spans="1:5">
      <c r="A256" s="15" t="s">
        <v>422</v>
      </c>
      <c r="B256" s="15"/>
      <c r="C256" s="21"/>
      <c r="D256" s="24">
        <f>SUM(C254:C255)</f>
        <v>2475842.04</v>
      </c>
      <c r="E256" s="15"/>
    </row>
    <row r="257" spans="1:5">
      <c r="A257" s="15"/>
      <c r="B257" s="15"/>
      <c r="C257" s="21"/>
      <c r="D257" s="15"/>
      <c r="E257" s="15"/>
    </row>
    <row r="258" spans="1:5">
      <c r="A258" s="15" t="s">
        <v>423</v>
      </c>
      <c r="B258" s="15"/>
      <c r="C258" s="21"/>
      <c r="D258" s="24">
        <f>D237+D245+D252+D256</f>
        <v>1950312410.54</v>
      </c>
      <c r="E258" s="15"/>
    </row>
    <row r="259" spans="1:5">
      <c r="A259" s="15"/>
      <c r="B259" s="15"/>
      <c r="C259" s="21"/>
      <c r="D259" s="15"/>
      <c r="E259" s="15"/>
    </row>
    <row r="260" spans="1:5">
      <c r="A260" s="15"/>
      <c r="B260" s="15"/>
      <c r="C260" s="21"/>
      <c r="D260" s="15"/>
      <c r="E260" s="15"/>
    </row>
    <row r="261" spans="1:5">
      <c r="A261" s="15"/>
      <c r="B261" s="15"/>
      <c r="C261" s="21"/>
      <c r="D261" s="15"/>
      <c r="E261" s="15"/>
    </row>
    <row r="262" spans="1:5">
      <c r="A262" s="15"/>
      <c r="B262" s="15"/>
      <c r="C262" s="21"/>
      <c r="D262" s="15"/>
      <c r="E262" s="15"/>
    </row>
    <row r="263" spans="1:5">
      <c r="A263" s="15"/>
      <c r="B263" s="15"/>
      <c r="C263" s="21"/>
      <c r="D263" s="15"/>
      <c r="E263" s="15"/>
    </row>
    <row r="264" spans="1:5">
      <c r="A264" s="29" t="s">
        <v>424</v>
      </c>
      <c r="B264" s="29"/>
      <c r="C264" s="29"/>
      <c r="D264" s="29"/>
      <c r="E264" s="29"/>
    </row>
    <row r="265" spans="1:5">
      <c r="A265" s="33" t="s">
        <v>425</v>
      </c>
      <c r="B265" s="33"/>
      <c r="C265" s="33"/>
      <c r="D265" s="33"/>
      <c r="E265" s="33"/>
    </row>
    <row r="266" spans="1:5">
      <c r="A266" s="15" t="s">
        <v>426</v>
      </c>
      <c r="B266" s="34" t="s">
        <v>299</v>
      </c>
      <c r="C266" s="252">
        <v>0</v>
      </c>
      <c r="D266" s="15"/>
      <c r="E266" s="15"/>
    </row>
    <row r="267" spans="1:5">
      <c r="A267" s="15" t="s">
        <v>427</v>
      </c>
      <c r="B267" s="34" t="s">
        <v>299</v>
      </c>
      <c r="C267" s="252">
        <v>0</v>
      </c>
      <c r="D267" s="15"/>
      <c r="E267" s="15"/>
    </row>
    <row r="268" spans="1:5">
      <c r="A268" s="15" t="s">
        <v>428</v>
      </c>
      <c r="B268" s="34" t="s">
        <v>299</v>
      </c>
      <c r="C268" s="252">
        <v>498084311</v>
      </c>
      <c r="D268" s="15"/>
      <c r="E268" s="15"/>
    </row>
    <row r="269" spans="1:5">
      <c r="A269" s="15" t="s">
        <v>429</v>
      </c>
      <c r="B269" s="34" t="s">
        <v>299</v>
      </c>
      <c r="C269" s="252">
        <v>-360788847</v>
      </c>
      <c r="D269" s="15"/>
      <c r="E269" s="15"/>
    </row>
    <row r="270" spans="1:5">
      <c r="A270" s="15" t="s">
        <v>430</v>
      </c>
      <c r="B270" s="34" t="s">
        <v>299</v>
      </c>
      <c r="C270" s="252">
        <v>14556282</v>
      </c>
      <c r="D270" s="15"/>
      <c r="E270" s="15"/>
    </row>
    <row r="271" spans="1:5">
      <c r="A271" s="15" t="s">
        <v>431</v>
      </c>
      <c r="B271" s="34" t="s">
        <v>299</v>
      </c>
      <c r="C271" s="252">
        <v>0</v>
      </c>
      <c r="D271" s="15"/>
      <c r="E271" s="15"/>
    </row>
    <row r="272" spans="1:5">
      <c r="A272" s="15" t="s">
        <v>432</v>
      </c>
      <c r="B272" s="34" t="s">
        <v>299</v>
      </c>
      <c r="C272" s="252">
        <v>0</v>
      </c>
      <c r="D272" s="15"/>
      <c r="E272" s="15"/>
    </row>
    <row r="273" spans="1:5">
      <c r="A273" s="15" t="s">
        <v>433</v>
      </c>
      <c r="B273" s="34" t="s">
        <v>299</v>
      </c>
      <c r="C273" s="252">
        <v>0</v>
      </c>
      <c r="D273" s="15"/>
      <c r="E273" s="15"/>
    </row>
    <row r="274" spans="1:5">
      <c r="A274" s="15" t="s">
        <v>434</v>
      </c>
      <c r="B274" s="34" t="s">
        <v>299</v>
      </c>
      <c r="C274" s="252">
        <v>0</v>
      </c>
      <c r="D274" s="15"/>
      <c r="E274" s="15"/>
    </row>
    <row r="275" spans="1:5">
      <c r="A275" s="15" t="s">
        <v>435</v>
      </c>
      <c r="B275" s="34" t="s">
        <v>299</v>
      </c>
      <c r="C275" s="252">
        <v>0</v>
      </c>
      <c r="D275" s="15"/>
      <c r="E275" s="15"/>
    </row>
    <row r="276" spans="1:5">
      <c r="A276" s="15" t="s">
        <v>436</v>
      </c>
      <c r="B276" s="15"/>
      <c r="C276" s="21"/>
      <c r="D276" s="24">
        <f>SUM(C266:C268)-C269+SUM(C270:C275)</f>
        <v>873429440</v>
      </c>
      <c r="E276" s="15"/>
    </row>
    <row r="277" spans="1:5">
      <c r="A277" s="33" t="s">
        <v>437</v>
      </c>
      <c r="B277" s="33"/>
      <c r="C277" s="33"/>
      <c r="D277" s="33"/>
      <c r="E277" s="33"/>
    </row>
    <row r="278" spans="1:5">
      <c r="A278" s="15" t="s">
        <v>426</v>
      </c>
      <c r="B278" s="34" t="s">
        <v>299</v>
      </c>
      <c r="C278" s="252">
        <v>0</v>
      </c>
      <c r="D278" s="15"/>
      <c r="E278" s="15"/>
    </row>
    <row r="279" spans="1:5">
      <c r="A279" s="15" t="s">
        <v>427</v>
      </c>
      <c r="B279" s="34" t="s">
        <v>299</v>
      </c>
      <c r="C279" s="252">
        <v>0</v>
      </c>
      <c r="D279" s="15"/>
      <c r="E279" s="15"/>
    </row>
    <row r="280" spans="1:5">
      <c r="A280" s="15" t="s">
        <v>438</v>
      </c>
      <c r="B280" s="34" t="s">
        <v>299</v>
      </c>
      <c r="C280" s="252">
        <v>0</v>
      </c>
      <c r="D280" s="15"/>
      <c r="E280" s="15"/>
    </row>
    <row r="281" spans="1:5">
      <c r="A281" s="15" t="s">
        <v>439</v>
      </c>
      <c r="B281" s="15"/>
      <c r="C281" s="21"/>
      <c r="D281" s="24">
        <f>SUM(C278:C280)</f>
        <v>0</v>
      </c>
      <c r="E281" s="15"/>
    </row>
    <row r="282" spans="1:5">
      <c r="A282" s="33" t="s">
        <v>440</v>
      </c>
      <c r="B282" s="33"/>
      <c r="C282" s="33"/>
      <c r="D282" s="33"/>
      <c r="E282" s="33"/>
    </row>
    <row r="283" spans="1:5">
      <c r="A283" s="15" t="s">
        <v>395</v>
      </c>
      <c r="B283" s="34" t="s">
        <v>299</v>
      </c>
      <c r="C283" s="252">
        <v>26784391</v>
      </c>
      <c r="D283" s="15"/>
      <c r="E283" s="15"/>
    </row>
    <row r="284" spans="1:5">
      <c r="A284" s="15" t="s">
        <v>396</v>
      </c>
      <c r="B284" s="34" t="s">
        <v>299</v>
      </c>
      <c r="C284" s="252">
        <v>8234114</v>
      </c>
      <c r="D284" s="15"/>
      <c r="E284" s="15"/>
    </row>
    <row r="285" spans="1:5">
      <c r="A285" s="15" t="s">
        <v>397</v>
      </c>
      <c r="B285" s="34" t="s">
        <v>299</v>
      </c>
      <c r="C285" s="252">
        <v>196268923</v>
      </c>
      <c r="D285" s="15"/>
      <c r="E285" s="15"/>
    </row>
    <row r="286" spans="1:5">
      <c r="A286" s="15" t="s">
        <v>441</v>
      </c>
      <c r="B286" s="34" t="s">
        <v>299</v>
      </c>
      <c r="C286" s="252">
        <v>0</v>
      </c>
      <c r="D286" s="15"/>
      <c r="E286" s="15"/>
    </row>
    <row r="287" spans="1:5">
      <c r="A287" s="15" t="s">
        <v>442</v>
      </c>
      <c r="B287" s="34" t="s">
        <v>299</v>
      </c>
      <c r="C287" s="252">
        <v>89171865</v>
      </c>
      <c r="D287" s="15"/>
      <c r="E287" s="15"/>
    </row>
    <row r="288" spans="1:5">
      <c r="A288" s="15" t="s">
        <v>443</v>
      </c>
      <c r="B288" s="34" t="s">
        <v>299</v>
      </c>
      <c r="C288" s="252">
        <v>131843327</v>
      </c>
      <c r="D288" s="15"/>
      <c r="E288" s="15"/>
    </row>
    <row r="289" spans="1:5">
      <c r="A289" s="15" t="s">
        <v>402</v>
      </c>
      <c r="B289" s="34" t="s">
        <v>299</v>
      </c>
      <c r="C289" s="252">
        <v>5818218</v>
      </c>
      <c r="D289" s="15"/>
      <c r="E289" s="15"/>
    </row>
    <row r="290" spans="1:5">
      <c r="A290" s="15" t="s">
        <v>403</v>
      </c>
      <c r="B290" s="34" t="s">
        <v>299</v>
      </c>
      <c r="C290" s="252">
        <v>96371335</v>
      </c>
      <c r="D290" s="15"/>
      <c r="E290" s="15"/>
    </row>
    <row r="291" spans="1:5">
      <c r="A291" s="15" t="s">
        <v>444</v>
      </c>
      <c r="B291" s="15"/>
      <c r="C291" s="21"/>
      <c r="D291" s="24">
        <f>SUM(C283:C290)</f>
        <v>554492173</v>
      </c>
      <c r="E291" s="15"/>
    </row>
    <row r="292" spans="1:5">
      <c r="A292" s="15" t="s">
        <v>445</v>
      </c>
      <c r="B292" s="34" t="s">
        <v>299</v>
      </c>
      <c r="C292" s="252">
        <v>321705690</v>
      </c>
      <c r="D292" s="15"/>
      <c r="E292" s="15"/>
    </row>
    <row r="293" spans="1:5">
      <c r="A293" s="15" t="s">
        <v>446</v>
      </c>
      <c r="B293" s="15"/>
      <c r="C293" s="21"/>
      <c r="D293" s="24">
        <f>D291-C292</f>
        <v>232786483</v>
      </c>
      <c r="E293" s="15"/>
    </row>
    <row r="294" spans="1:5">
      <c r="A294" s="33" t="s">
        <v>447</v>
      </c>
      <c r="B294" s="33"/>
      <c r="C294" s="33"/>
      <c r="D294" s="33"/>
      <c r="E294" s="33"/>
    </row>
    <row r="295" spans="1:5">
      <c r="A295" s="15" t="s">
        <v>448</v>
      </c>
      <c r="B295" s="34" t="s">
        <v>299</v>
      </c>
      <c r="C295" s="252">
        <v>0</v>
      </c>
      <c r="D295" s="15"/>
      <c r="E295" s="15"/>
    </row>
    <row r="296" spans="1:5">
      <c r="A296" s="15" t="s">
        <v>449</v>
      </c>
      <c r="B296" s="34" t="s">
        <v>299</v>
      </c>
      <c r="C296" s="252">
        <v>0</v>
      </c>
      <c r="D296" s="15"/>
      <c r="E296" s="15"/>
    </row>
    <row r="297" spans="1:5">
      <c r="A297" s="15" t="s">
        <v>450</v>
      </c>
      <c r="B297" s="34" t="s">
        <v>299</v>
      </c>
      <c r="C297" s="252">
        <v>0</v>
      </c>
      <c r="D297" s="15"/>
      <c r="E297" s="15"/>
    </row>
    <row r="298" spans="1:5">
      <c r="A298" s="15" t="s">
        <v>438</v>
      </c>
      <c r="B298" s="34" t="s">
        <v>299</v>
      </c>
      <c r="C298" s="252">
        <v>109502658</v>
      </c>
      <c r="D298" s="15"/>
      <c r="E298" s="15"/>
    </row>
    <row r="299" spans="1:5">
      <c r="A299" s="15" t="s">
        <v>451</v>
      </c>
      <c r="B299" s="15"/>
      <c r="C299" s="21"/>
      <c r="D299" s="24">
        <f>C295-C296+C297+C298</f>
        <v>109502658</v>
      </c>
      <c r="E299" s="15"/>
    </row>
    <row r="300" spans="1:5">
      <c r="A300" s="15"/>
      <c r="B300" s="15"/>
      <c r="C300" s="21"/>
      <c r="D300" s="15"/>
      <c r="E300" s="15"/>
    </row>
    <row r="301" spans="1:5">
      <c r="A301" s="33" t="s">
        <v>452</v>
      </c>
      <c r="B301" s="33"/>
      <c r="C301" s="33"/>
      <c r="D301" s="33"/>
      <c r="E301" s="33"/>
    </row>
    <row r="302" spans="1:5">
      <c r="A302" s="15" t="s">
        <v>453</v>
      </c>
      <c r="B302" s="34" t="s">
        <v>299</v>
      </c>
      <c r="C302" s="252">
        <v>0</v>
      </c>
      <c r="D302" s="15"/>
      <c r="E302" s="15"/>
    </row>
    <row r="303" spans="1:5">
      <c r="A303" s="15" t="s">
        <v>454</v>
      </c>
      <c r="B303" s="34" t="s">
        <v>299</v>
      </c>
      <c r="C303" s="252">
        <v>0</v>
      </c>
      <c r="D303" s="15"/>
      <c r="E303" s="15"/>
    </row>
    <row r="304" spans="1:5">
      <c r="A304" s="15" t="s">
        <v>455</v>
      </c>
      <c r="B304" s="34" t="s">
        <v>299</v>
      </c>
      <c r="C304" s="252">
        <v>0</v>
      </c>
      <c r="D304" s="15"/>
      <c r="E304" s="15"/>
    </row>
    <row r="305" spans="1:6">
      <c r="A305" s="15" t="s">
        <v>456</v>
      </c>
      <c r="B305" s="34" t="s">
        <v>299</v>
      </c>
      <c r="C305" s="252">
        <v>0</v>
      </c>
      <c r="D305" s="15"/>
      <c r="E305" s="15"/>
    </row>
    <row r="306" spans="1:6">
      <c r="A306" s="15" t="s">
        <v>457</v>
      </c>
      <c r="B306" s="15"/>
      <c r="C306" s="21"/>
      <c r="D306" s="24">
        <f>SUM(C302:C305)</f>
        <v>0</v>
      </c>
      <c r="E306" s="15"/>
    </row>
    <row r="307" spans="1:6">
      <c r="A307" s="15"/>
      <c r="B307" s="15"/>
      <c r="C307" s="21"/>
      <c r="D307" s="15"/>
      <c r="E307" s="15"/>
    </row>
    <row r="308" spans="1:6">
      <c r="A308" s="15" t="s">
        <v>458</v>
      </c>
      <c r="B308" s="15"/>
      <c r="C308" s="21"/>
      <c r="D308" s="24">
        <f>D276+D281+D293+D299+D306</f>
        <v>1215718581</v>
      </c>
      <c r="E308" s="15"/>
    </row>
    <row r="309" spans="1:6">
      <c r="A309" s="15"/>
      <c r="B309" s="15"/>
      <c r="C309" s="21"/>
      <c r="D309" s="15"/>
      <c r="E309" s="15"/>
      <c r="F309" s="10">
        <f>D308-F308</f>
        <v>1215718581</v>
      </c>
    </row>
    <row r="310" spans="1:6">
      <c r="A310" s="15"/>
      <c r="B310" s="15"/>
      <c r="C310" s="21"/>
      <c r="D310" s="15"/>
      <c r="E310" s="15"/>
    </row>
    <row r="311" spans="1:6">
      <c r="A311" s="15"/>
      <c r="B311" s="15"/>
      <c r="C311" s="21"/>
      <c r="D311" s="15"/>
      <c r="E311" s="15"/>
    </row>
    <row r="312" spans="1:6">
      <c r="A312" s="29" t="s">
        <v>459</v>
      </c>
      <c r="B312" s="29"/>
      <c r="C312" s="29"/>
      <c r="D312" s="29"/>
      <c r="E312" s="29"/>
    </row>
    <row r="313" spans="1:6">
      <c r="A313" s="33" t="s">
        <v>460</v>
      </c>
      <c r="B313" s="33"/>
      <c r="C313" s="33"/>
      <c r="D313" s="33"/>
      <c r="E313" s="33"/>
    </row>
    <row r="314" spans="1:6">
      <c r="A314" s="15" t="s">
        <v>461</v>
      </c>
      <c r="B314" s="34" t="s">
        <v>299</v>
      </c>
      <c r="C314" s="252">
        <v>0</v>
      </c>
      <c r="D314" s="15"/>
      <c r="E314" s="15"/>
    </row>
    <row r="315" spans="1:6">
      <c r="A315" s="15" t="s">
        <v>462</v>
      </c>
      <c r="B315" s="34" t="s">
        <v>299</v>
      </c>
      <c r="C315" s="252">
        <v>0</v>
      </c>
      <c r="D315" s="15"/>
      <c r="E315" s="15"/>
    </row>
    <row r="316" spans="1:6">
      <c r="A316" s="15" t="s">
        <v>463</v>
      </c>
      <c r="B316" s="34" t="s">
        <v>299</v>
      </c>
      <c r="C316" s="252">
        <v>0</v>
      </c>
      <c r="D316" s="15"/>
      <c r="E316" s="15"/>
    </row>
    <row r="317" spans="1:6">
      <c r="A317" s="15" t="s">
        <v>464</v>
      </c>
      <c r="B317" s="34" t="s">
        <v>299</v>
      </c>
      <c r="C317" s="252">
        <v>0</v>
      </c>
      <c r="D317" s="15"/>
      <c r="E317" s="15"/>
    </row>
    <row r="318" spans="1:6">
      <c r="A318" s="15" t="s">
        <v>465</v>
      </c>
      <c r="B318" s="34" t="s">
        <v>299</v>
      </c>
      <c r="C318" s="252">
        <v>0</v>
      </c>
      <c r="D318" s="15"/>
      <c r="E318" s="15"/>
    </row>
    <row r="319" spans="1:6">
      <c r="A319" s="15" t="s">
        <v>466</v>
      </c>
      <c r="B319" s="34" t="s">
        <v>299</v>
      </c>
      <c r="C319" s="252">
        <v>2265177</v>
      </c>
      <c r="D319" s="15"/>
      <c r="E319" s="15"/>
    </row>
    <row r="320" spans="1:6">
      <c r="A320" s="15" t="s">
        <v>467</v>
      </c>
      <c r="B320" s="34" t="s">
        <v>299</v>
      </c>
      <c r="C320" s="252">
        <v>0</v>
      </c>
      <c r="D320" s="15"/>
      <c r="E320" s="15"/>
    </row>
    <row r="321" spans="1:5">
      <c r="A321" s="15" t="s">
        <v>468</v>
      </c>
      <c r="B321" s="34" t="s">
        <v>299</v>
      </c>
      <c r="C321" s="252">
        <v>0</v>
      </c>
      <c r="D321" s="15"/>
      <c r="E321" s="15"/>
    </row>
    <row r="322" spans="1:5">
      <c r="A322" s="15" t="s">
        <v>469</v>
      </c>
      <c r="B322" s="34" t="s">
        <v>299</v>
      </c>
      <c r="C322" s="252">
        <v>119122</v>
      </c>
      <c r="D322" s="15"/>
      <c r="E322" s="15"/>
    </row>
    <row r="323" spans="1:5">
      <c r="A323" s="15" t="s">
        <v>470</v>
      </c>
      <c r="B323" s="34" t="s">
        <v>299</v>
      </c>
      <c r="C323" s="252">
        <v>0</v>
      </c>
      <c r="D323" s="15"/>
      <c r="E323" s="15"/>
    </row>
    <row r="324" spans="1:5">
      <c r="A324" s="15" t="s">
        <v>471</v>
      </c>
      <c r="B324" s="15"/>
      <c r="C324" s="21"/>
      <c r="D324" s="24">
        <f>SUM(C314:C323)</f>
        <v>2384299</v>
      </c>
      <c r="E324" s="15"/>
    </row>
    <row r="325" spans="1:5">
      <c r="A325" s="33" t="s">
        <v>472</v>
      </c>
      <c r="B325" s="33"/>
      <c r="C325" s="33"/>
      <c r="D325" s="33"/>
      <c r="E325" s="33"/>
    </row>
    <row r="326" spans="1:5">
      <c r="A326" s="15" t="s">
        <v>473</v>
      </c>
      <c r="B326" s="34" t="s">
        <v>299</v>
      </c>
      <c r="C326" s="252">
        <v>0</v>
      </c>
      <c r="D326" s="15"/>
      <c r="E326" s="15"/>
    </row>
    <row r="327" spans="1:5">
      <c r="A327" s="15" t="s">
        <v>474</v>
      </c>
      <c r="B327" s="34" t="s">
        <v>299</v>
      </c>
      <c r="C327" s="252">
        <v>0</v>
      </c>
      <c r="D327" s="15"/>
      <c r="E327" s="15"/>
    </row>
    <row r="328" spans="1:5">
      <c r="A328" s="15" t="s">
        <v>475</v>
      </c>
      <c r="B328" s="34" t="s">
        <v>299</v>
      </c>
      <c r="C328" s="252">
        <v>0</v>
      </c>
      <c r="D328" s="15"/>
      <c r="E328" s="15"/>
    </row>
    <row r="329" spans="1:5">
      <c r="A329" s="15" t="s">
        <v>476</v>
      </c>
      <c r="B329" s="15"/>
      <c r="C329" s="21"/>
      <c r="D329" s="24">
        <f>SUM(C326:C328)</f>
        <v>0</v>
      </c>
      <c r="E329" s="15"/>
    </row>
    <row r="330" spans="1:5">
      <c r="A330" s="33" t="s">
        <v>477</v>
      </c>
      <c r="B330" s="33"/>
      <c r="C330" s="33"/>
      <c r="D330" s="33"/>
      <c r="E330" s="33"/>
    </row>
    <row r="331" spans="1:5">
      <c r="A331" s="15" t="s">
        <v>478</v>
      </c>
      <c r="B331" s="34" t="s">
        <v>299</v>
      </c>
      <c r="C331" s="252">
        <v>0</v>
      </c>
      <c r="D331" s="15"/>
      <c r="E331" s="15"/>
    </row>
    <row r="332" spans="1:5">
      <c r="A332" s="15" t="s">
        <v>479</v>
      </c>
      <c r="B332" s="34" t="s">
        <v>299</v>
      </c>
      <c r="C332" s="252">
        <v>0</v>
      </c>
      <c r="D332" s="15"/>
      <c r="E332" s="15"/>
    </row>
    <row r="333" spans="1:5">
      <c r="A333" s="15" t="s">
        <v>480</v>
      </c>
      <c r="B333" s="34" t="s">
        <v>299</v>
      </c>
      <c r="C333" s="252">
        <v>0</v>
      </c>
      <c r="D333" s="15"/>
      <c r="E333" s="15"/>
    </row>
    <row r="334" spans="1:5">
      <c r="A334" s="20" t="s">
        <v>481</v>
      </c>
      <c r="B334" s="34" t="s">
        <v>299</v>
      </c>
      <c r="C334" s="252">
        <v>0</v>
      </c>
      <c r="D334" s="15"/>
      <c r="E334" s="15"/>
    </row>
    <row r="335" spans="1:5">
      <c r="A335" s="15" t="s">
        <v>482</v>
      </c>
      <c r="B335" s="34" t="s">
        <v>299</v>
      </c>
      <c r="C335" s="252">
        <v>0</v>
      </c>
      <c r="D335" s="15"/>
      <c r="E335" s="15"/>
    </row>
    <row r="336" spans="1:5">
      <c r="A336" s="20" t="s">
        <v>483</v>
      </c>
      <c r="B336" s="34" t="s">
        <v>299</v>
      </c>
      <c r="C336" s="252">
        <v>0</v>
      </c>
      <c r="D336" s="15"/>
      <c r="E336" s="15"/>
    </row>
    <row r="337" spans="1:5">
      <c r="A337" s="20" t="s">
        <v>484</v>
      </c>
      <c r="B337" s="34" t="s">
        <v>299</v>
      </c>
      <c r="C337" s="278">
        <v>0</v>
      </c>
      <c r="D337" s="15"/>
      <c r="E337" s="15"/>
    </row>
    <row r="338" spans="1:5">
      <c r="A338" s="15" t="s">
        <v>485</v>
      </c>
      <c r="B338" s="34" t="s">
        <v>299</v>
      </c>
      <c r="C338" s="252">
        <v>0</v>
      </c>
      <c r="D338" s="15"/>
      <c r="E338" s="15"/>
    </row>
    <row r="339" spans="1:5">
      <c r="A339" s="15" t="s">
        <v>230</v>
      </c>
      <c r="B339" s="15"/>
      <c r="C339" s="21"/>
      <c r="D339" s="24">
        <f>SUM(C331:C338)</f>
        <v>0</v>
      </c>
      <c r="E339" s="15"/>
    </row>
    <row r="340" spans="1:5">
      <c r="A340" s="15" t="s">
        <v>486</v>
      </c>
      <c r="B340" s="15"/>
      <c r="C340" s="21"/>
      <c r="D340" s="24">
        <f>C323</f>
        <v>0</v>
      </c>
      <c r="E340" s="15"/>
    </row>
    <row r="341" spans="1:5">
      <c r="A341" s="15" t="s">
        <v>487</v>
      </c>
      <c r="B341" s="15"/>
      <c r="C341" s="21"/>
      <c r="D341" s="24">
        <f>D339-D340</f>
        <v>0</v>
      </c>
      <c r="E341" s="15"/>
    </row>
    <row r="342" spans="1:5">
      <c r="A342" s="15"/>
      <c r="B342" s="15"/>
      <c r="C342" s="21"/>
      <c r="D342" s="15"/>
      <c r="E342" s="15"/>
    </row>
    <row r="343" spans="1:5">
      <c r="A343" s="15" t="s">
        <v>488</v>
      </c>
      <c r="B343" s="34" t="s">
        <v>299</v>
      </c>
      <c r="C343" s="257">
        <v>491756588</v>
      </c>
      <c r="D343" s="15"/>
      <c r="E343" s="15"/>
    </row>
    <row r="344" spans="1:5">
      <c r="A344" s="15"/>
      <c r="B344" s="34"/>
      <c r="C344" s="43"/>
      <c r="D344" s="15"/>
      <c r="E344" s="15"/>
    </row>
    <row r="345" spans="1:5">
      <c r="A345" s="15" t="s">
        <v>489</v>
      </c>
      <c r="B345" s="34" t="s">
        <v>299</v>
      </c>
      <c r="C345" s="253">
        <v>0</v>
      </c>
      <c r="D345" s="15"/>
      <c r="E345" s="15"/>
    </row>
    <row r="346" spans="1:5">
      <c r="A346" s="15" t="s">
        <v>490</v>
      </c>
      <c r="B346" s="34" t="s">
        <v>299</v>
      </c>
      <c r="C346" s="253">
        <v>0</v>
      </c>
      <c r="D346" s="15"/>
      <c r="E346" s="15"/>
    </row>
    <row r="347" spans="1:5">
      <c r="A347" s="15" t="s">
        <v>491</v>
      </c>
      <c r="B347" s="34" t="s">
        <v>299</v>
      </c>
      <c r="C347" s="253">
        <v>0</v>
      </c>
      <c r="D347" s="15"/>
      <c r="E347" s="15"/>
    </row>
    <row r="348" spans="1:5">
      <c r="A348" s="15" t="s">
        <v>492</v>
      </c>
      <c r="B348" s="34" t="s">
        <v>299</v>
      </c>
      <c r="C348" s="253">
        <v>0</v>
      </c>
      <c r="D348" s="15"/>
      <c r="E348" s="15"/>
    </row>
    <row r="349" spans="1:5">
      <c r="A349" s="15" t="s">
        <v>493</v>
      </c>
      <c r="B349" s="34" t="s">
        <v>299</v>
      </c>
      <c r="C349" s="253">
        <v>0</v>
      </c>
      <c r="D349" s="15"/>
      <c r="E349" s="15"/>
    </row>
    <row r="350" spans="1:5">
      <c r="A350" s="15" t="s">
        <v>494</v>
      </c>
      <c r="B350" s="15"/>
      <c r="C350" s="21"/>
      <c r="D350" s="24">
        <f>D324+D329+D341+C343+C347+C348</f>
        <v>494140887</v>
      </c>
      <c r="E350" s="15"/>
    </row>
    <row r="351" spans="1:5">
      <c r="A351" s="15"/>
      <c r="B351" s="15"/>
      <c r="C351" s="21"/>
      <c r="D351" s="15"/>
      <c r="E351" s="15"/>
    </row>
    <row r="352" spans="1:5">
      <c r="A352" s="15" t="s">
        <v>495</v>
      </c>
      <c r="B352" s="15"/>
      <c r="C352" s="21"/>
      <c r="D352" s="24">
        <f>D308</f>
        <v>1215718581</v>
      </c>
      <c r="E352" s="15"/>
    </row>
    <row r="353" spans="1:5">
      <c r="A353" s="15"/>
      <c r="B353" s="15"/>
      <c r="C353" s="21"/>
      <c r="D353" s="15"/>
      <c r="E353" s="15"/>
    </row>
    <row r="354" spans="1:5">
      <c r="A354" s="15"/>
      <c r="B354" s="15"/>
      <c r="C354" s="21"/>
      <c r="D354" s="15"/>
      <c r="E354" s="15"/>
    </row>
    <row r="355" spans="1:5">
      <c r="A355" s="15"/>
      <c r="B355" s="15"/>
      <c r="C355" s="21"/>
      <c r="D355" s="15"/>
      <c r="E355" s="15"/>
    </row>
    <row r="356" spans="1:5">
      <c r="A356" s="29" t="s">
        <v>496</v>
      </c>
      <c r="B356" s="29"/>
      <c r="C356" s="29"/>
      <c r="D356" s="29"/>
      <c r="E356" s="29"/>
    </row>
    <row r="357" spans="1:5">
      <c r="A357" s="33" t="s">
        <v>497</v>
      </c>
      <c r="B357" s="33"/>
      <c r="C357" s="33"/>
      <c r="D357" s="33"/>
      <c r="E357" s="33"/>
    </row>
    <row r="358" spans="1:5">
      <c r="A358" s="15" t="s">
        <v>498</v>
      </c>
      <c r="B358" s="34" t="s">
        <v>299</v>
      </c>
      <c r="C358" s="252">
        <v>1306128087.6800001</v>
      </c>
      <c r="D358" s="15"/>
      <c r="E358" s="15"/>
    </row>
    <row r="359" spans="1:5">
      <c r="A359" s="15" t="s">
        <v>499</v>
      </c>
      <c r="B359" s="34" t="s">
        <v>299</v>
      </c>
      <c r="C359" s="252">
        <v>1493828377.3900001</v>
      </c>
      <c r="D359" s="15"/>
      <c r="E359" s="15"/>
    </row>
    <row r="360" spans="1:5">
      <c r="A360" s="15" t="s">
        <v>500</v>
      </c>
      <c r="B360" s="15"/>
      <c r="C360" s="21"/>
      <c r="D360" s="24">
        <f>SUM(C358:C359)</f>
        <v>2799956465.0700002</v>
      </c>
      <c r="E360" s="15"/>
    </row>
    <row r="361" spans="1:5">
      <c r="A361" s="33" t="s">
        <v>501</v>
      </c>
      <c r="B361" s="33"/>
      <c r="C361" s="33"/>
      <c r="D361" s="33"/>
      <c r="E361" s="33"/>
    </row>
    <row r="362" spans="1:5">
      <c r="A362" s="15" t="s">
        <v>406</v>
      </c>
      <c r="B362" s="33"/>
      <c r="C362" s="252">
        <v>14546379.76</v>
      </c>
      <c r="D362" s="15"/>
      <c r="E362" s="33"/>
    </row>
    <row r="363" spans="1:5">
      <c r="A363" s="15" t="s">
        <v>502</v>
      </c>
      <c r="B363" s="34" t="s">
        <v>299</v>
      </c>
      <c r="C363" s="252">
        <v>1864933197.1199999</v>
      </c>
      <c r="D363" s="15"/>
      <c r="E363" s="15"/>
    </row>
    <row r="364" spans="1:5">
      <c r="A364" s="15" t="s">
        <v>503</v>
      </c>
      <c r="B364" s="34" t="s">
        <v>299</v>
      </c>
      <c r="C364" s="252">
        <v>68356991.620000005</v>
      </c>
      <c r="D364" s="15"/>
      <c r="E364" s="15"/>
    </row>
    <row r="365" spans="1:5">
      <c r="A365" s="15" t="s">
        <v>504</v>
      </c>
      <c r="B365" s="34" t="s">
        <v>299</v>
      </c>
      <c r="C365" s="252">
        <v>2475842.04</v>
      </c>
      <c r="D365" s="15"/>
      <c r="E365" s="15"/>
    </row>
    <row r="366" spans="1:5">
      <c r="A366" s="15" t="s">
        <v>423</v>
      </c>
      <c r="B366" s="15"/>
      <c r="C366" s="21"/>
      <c r="D366" s="24">
        <f>SUM(C362:C365)</f>
        <v>1950312410.54</v>
      </c>
      <c r="E366" s="15"/>
    </row>
    <row r="367" spans="1:5">
      <c r="A367" s="15" t="s">
        <v>505</v>
      </c>
      <c r="B367" s="15"/>
      <c r="C367" s="21"/>
      <c r="D367" s="24">
        <f>D360-D366</f>
        <v>849644054.53000021</v>
      </c>
      <c r="E367" s="15"/>
    </row>
    <row r="368" spans="1:5">
      <c r="A368" s="44" t="s">
        <v>506</v>
      </c>
      <c r="B368" s="33"/>
      <c r="C368" s="33"/>
      <c r="D368" s="33"/>
      <c r="E368" s="33"/>
    </row>
    <row r="369" spans="1:6">
      <c r="A369" s="24" t="s">
        <v>507</v>
      </c>
      <c r="B369" s="15"/>
      <c r="C369" s="15"/>
      <c r="D369" s="15"/>
      <c r="E369" s="15"/>
    </row>
    <row r="370" spans="1:6">
      <c r="A370" s="45" t="s">
        <v>508</v>
      </c>
      <c r="B370" s="31" t="s">
        <v>299</v>
      </c>
      <c r="C370" s="252">
        <v>1863317.57</v>
      </c>
      <c r="D370" s="24">
        <v>0</v>
      </c>
      <c r="E370" s="24"/>
    </row>
    <row r="371" spans="1:6">
      <c r="A371" s="45" t="s">
        <v>509</v>
      </c>
      <c r="B371" s="31" t="s">
        <v>299</v>
      </c>
      <c r="C371" s="252">
        <v>132576.49</v>
      </c>
      <c r="D371" s="24">
        <v>0</v>
      </c>
      <c r="E371" s="24"/>
    </row>
    <row r="372" spans="1:6">
      <c r="A372" s="45" t="s">
        <v>510</v>
      </c>
      <c r="B372" s="31" t="s">
        <v>299</v>
      </c>
      <c r="C372" s="252">
        <v>0</v>
      </c>
      <c r="D372" s="24">
        <v>0</v>
      </c>
      <c r="E372" s="24"/>
    </row>
    <row r="373" spans="1:6">
      <c r="A373" s="45" t="s">
        <v>511</v>
      </c>
      <c r="B373" s="31" t="s">
        <v>299</v>
      </c>
      <c r="C373" s="252">
        <v>0</v>
      </c>
      <c r="D373" s="24">
        <v>0</v>
      </c>
      <c r="E373" s="24"/>
    </row>
    <row r="374" spans="1:6">
      <c r="A374" s="45" t="s">
        <v>512</v>
      </c>
      <c r="B374" s="31" t="s">
        <v>299</v>
      </c>
      <c r="C374" s="252">
        <v>1098855.68</v>
      </c>
      <c r="D374" s="24">
        <v>0</v>
      </c>
      <c r="E374" s="24"/>
    </row>
    <row r="375" spans="1:6">
      <c r="A375" s="45" t="s">
        <v>513</v>
      </c>
      <c r="B375" s="31" t="s">
        <v>299</v>
      </c>
      <c r="C375" s="252">
        <v>0</v>
      </c>
      <c r="D375" s="24">
        <v>0</v>
      </c>
      <c r="E375" s="24"/>
    </row>
    <row r="376" spans="1:6">
      <c r="A376" s="45" t="s">
        <v>514</v>
      </c>
      <c r="B376" s="31" t="s">
        <v>299</v>
      </c>
      <c r="C376" s="252">
        <v>3471078.23</v>
      </c>
      <c r="D376" s="24">
        <v>0</v>
      </c>
      <c r="E376" s="24"/>
    </row>
    <row r="377" spans="1:6">
      <c r="A377" s="45" t="s">
        <v>515</v>
      </c>
      <c r="B377" s="31" t="s">
        <v>299</v>
      </c>
      <c r="C377" s="252">
        <v>0</v>
      </c>
      <c r="D377" s="24">
        <v>0</v>
      </c>
      <c r="E377" s="24"/>
    </row>
    <row r="378" spans="1:6">
      <c r="A378" s="45" t="s">
        <v>516</v>
      </c>
      <c r="B378" s="31" t="s">
        <v>299</v>
      </c>
      <c r="C378" s="252">
        <v>2325876.33</v>
      </c>
      <c r="D378" s="24">
        <v>0</v>
      </c>
      <c r="E378" s="24"/>
    </row>
    <row r="379" spans="1:6">
      <c r="A379" s="45" t="s">
        <v>517</v>
      </c>
      <c r="B379" s="31" t="s">
        <v>299</v>
      </c>
      <c r="C379" s="252">
        <v>0</v>
      </c>
      <c r="D379" s="24">
        <v>0</v>
      </c>
      <c r="E379" s="24"/>
    </row>
    <row r="380" spans="1:6">
      <c r="A380" s="45" t="s">
        <v>518</v>
      </c>
      <c r="B380" s="31" t="s">
        <v>299</v>
      </c>
      <c r="C380" s="254">
        <v>1149912.27</v>
      </c>
      <c r="D380" s="24">
        <v>0</v>
      </c>
      <c r="E380" s="203" t="str">
        <f>IF(OR(C380&gt;999999,C380/(D360+D383)&gt;0.01),"Additional Classification Necessary - See Responses-2 Tab","")</f>
        <v>Additional Classification Necessary - See Responses-2 Tab</v>
      </c>
      <c r="F380" s="46"/>
    </row>
    <row r="381" spans="1:6">
      <c r="A381" s="47" t="s">
        <v>519</v>
      </c>
      <c r="B381" s="34"/>
      <c r="C381" s="34"/>
      <c r="D381" s="24">
        <f>SUM(C370:C380)</f>
        <v>10041616.57</v>
      </c>
      <c r="E381" s="24"/>
      <c r="F381" s="46"/>
    </row>
    <row r="382" spans="1:6">
      <c r="A382" s="42" t="s">
        <v>520</v>
      </c>
      <c r="B382" s="34" t="s">
        <v>299</v>
      </c>
      <c r="C382" s="252">
        <v>0</v>
      </c>
      <c r="D382" s="24">
        <v>0</v>
      </c>
      <c r="E382" s="15"/>
    </row>
    <row r="383" spans="1:6">
      <c r="A383" s="15" t="s">
        <v>521</v>
      </c>
      <c r="B383" s="15"/>
      <c r="C383" s="21"/>
      <c r="D383" s="24">
        <f>D381+C382</f>
        <v>10041616.57</v>
      </c>
      <c r="E383" s="15"/>
    </row>
    <row r="384" spans="1:6">
      <c r="A384" s="15" t="s">
        <v>522</v>
      </c>
      <c r="B384" s="15"/>
      <c r="C384" s="21"/>
      <c r="D384" s="24">
        <f>D367+D383</f>
        <v>859685671.10000026</v>
      </c>
      <c r="E384" s="15"/>
    </row>
    <row r="385" spans="1:5">
      <c r="A385" s="15"/>
      <c r="B385" s="15"/>
      <c r="C385" s="21"/>
      <c r="D385" s="15"/>
      <c r="E385" s="15"/>
    </row>
    <row r="386" spans="1:5">
      <c r="A386" s="15"/>
      <c r="B386" s="15"/>
      <c r="C386" s="21"/>
      <c r="D386" s="15"/>
      <c r="E386" s="15"/>
    </row>
    <row r="387" spans="1:5">
      <c r="A387" s="15"/>
      <c r="B387" s="15"/>
      <c r="C387" s="21"/>
      <c r="D387" s="15"/>
      <c r="E387" s="15"/>
    </row>
    <row r="388" spans="1:5">
      <c r="A388" s="33" t="s">
        <v>523</v>
      </c>
      <c r="B388" s="33"/>
      <c r="C388" s="33"/>
      <c r="D388" s="33"/>
      <c r="E388" s="33"/>
    </row>
    <row r="389" spans="1:5">
      <c r="A389" s="15" t="s">
        <v>524</v>
      </c>
      <c r="B389" s="34" t="s">
        <v>299</v>
      </c>
      <c r="C389" s="252">
        <v>317177305.56999999</v>
      </c>
      <c r="D389" s="15"/>
      <c r="E389" s="15"/>
    </row>
    <row r="390" spans="1:5">
      <c r="A390" s="15" t="s">
        <v>11</v>
      </c>
      <c r="B390" s="34" t="s">
        <v>299</v>
      </c>
      <c r="C390" s="252">
        <v>83739312.680000007</v>
      </c>
      <c r="D390" s="15"/>
      <c r="E390" s="15"/>
    </row>
    <row r="391" spans="1:5">
      <c r="A391" s="15" t="s">
        <v>264</v>
      </c>
      <c r="B391" s="34" t="s">
        <v>299</v>
      </c>
      <c r="C391" s="252">
        <v>16502673.869999999</v>
      </c>
      <c r="D391" s="15"/>
      <c r="E391" s="15"/>
    </row>
    <row r="392" spans="1:5">
      <c r="A392" s="15" t="s">
        <v>525</v>
      </c>
      <c r="B392" s="34" t="s">
        <v>299</v>
      </c>
      <c r="C392" s="252">
        <v>129627315.03</v>
      </c>
      <c r="D392" s="15"/>
      <c r="E392" s="15"/>
    </row>
    <row r="393" spans="1:5">
      <c r="A393" s="15" t="s">
        <v>526</v>
      </c>
      <c r="B393" s="34" t="s">
        <v>299</v>
      </c>
      <c r="C393" s="252">
        <v>4932098.34</v>
      </c>
      <c r="D393" s="15"/>
      <c r="E393" s="15"/>
    </row>
    <row r="394" spans="1:5">
      <c r="A394" s="15" t="s">
        <v>527</v>
      </c>
      <c r="B394" s="34" t="s">
        <v>299</v>
      </c>
      <c r="C394" s="252">
        <v>26791381.590000004</v>
      </c>
      <c r="D394" s="15"/>
      <c r="E394" s="15"/>
    </row>
    <row r="395" spans="1:5">
      <c r="A395" s="15" t="s">
        <v>16</v>
      </c>
      <c r="B395" s="34" t="s">
        <v>299</v>
      </c>
      <c r="C395" s="252">
        <v>44521410.93</v>
      </c>
      <c r="D395" s="15"/>
      <c r="E395" s="15"/>
    </row>
    <row r="396" spans="1:5">
      <c r="A396" s="15" t="s">
        <v>528</v>
      </c>
      <c r="B396" s="34" t="s">
        <v>299</v>
      </c>
      <c r="C396" s="252">
        <v>7500924.9400000004</v>
      </c>
      <c r="D396" s="15"/>
      <c r="E396" s="15"/>
    </row>
    <row r="397" spans="1:5">
      <c r="A397" s="15" t="s">
        <v>529</v>
      </c>
      <c r="B397" s="34" t="s">
        <v>299</v>
      </c>
      <c r="C397" s="254">
        <v>0</v>
      </c>
      <c r="D397" s="15"/>
      <c r="E397" s="15"/>
    </row>
    <row r="398" spans="1:5">
      <c r="A398" s="15" t="s">
        <v>530</v>
      </c>
      <c r="B398" s="34" t="s">
        <v>299</v>
      </c>
      <c r="C398" s="254">
        <v>29040189.620000001</v>
      </c>
      <c r="D398" s="15"/>
      <c r="E398" s="15"/>
    </row>
    <row r="399" spans="1:5">
      <c r="A399" s="15" t="s">
        <v>531</v>
      </c>
      <c r="B399" s="34" t="s">
        <v>299</v>
      </c>
      <c r="C399" s="254">
        <v>92138.85</v>
      </c>
      <c r="D399" s="15"/>
      <c r="E399" s="15"/>
    </row>
    <row r="400" spans="1:5">
      <c r="A400" s="24" t="s">
        <v>532</v>
      </c>
      <c r="B400" s="15"/>
      <c r="C400" s="15"/>
      <c r="D400" s="15"/>
      <c r="E400" s="15"/>
    </row>
    <row r="401" spans="1:9">
      <c r="A401" s="25" t="s">
        <v>270</v>
      </c>
      <c r="B401" s="31" t="s">
        <v>299</v>
      </c>
      <c r="C401" s="252">
        <v>1654907.32</v>
      </c>
      <c r="D401" s="24">
        <v>0</v>
      </c>
      <c r="E401" s="24"/>
    </row>
    <row r="402" spans="1:9">
      <c r="A402" s="25" t="s">
        <v>271</v>
      </c>
      <c r="B402" s="31" t="s">
        <v>299</v>
      </c>
      <c r="C402" s="252">
        <v>6011022.1699999999</v>
      </c>
      <c r="D402" s="24">
        <v>0</v>
      </c>
      <c r="E402" s="24"/>
    </row>
    <row r="403" spans="1:9">
      <c r="A403" s="25" t="s">
        <v>533</v>
      </c>
      <c r="B403" s="31" t="s">
        <v>299</v>
      </c>
      <c r="C403" s="252">
        <v>52048.639999999999</v>
      </c>
      <c r="D403" s="24">
        <v>0</v>
      </c>
      <c r="E403" s="24"/>
    </row>
    <row r="404" spans="1:9">
      <c r="A404" s="25" t="s">
        <v>273</v>
      </c>
      <c r="B404" s="31" t="s">
        <v>299</v>
      </c>
      <c r="C404" s="252">
        <v>7364191.8799999999</v>
      </c>
      <c r="D404" s="24">
        <v>0</v>
      </c>
      <c r="E404" s="24"/>
    </row>
    <row r="405" spans="1:9">
      <c r="A405" s="25" t="s">
        <v>274</v>
      </c>
      <c r="B405" s="31" t="s">
        <v>299</v>
      </c>
      <c r="C405" s="252">
        <v>76842.880000000005</v>
      </c>
      <c r="D405" s="24">
        <v>0</v>
      </c>
      <c r="E405" s="24"/>
    </row>
    <row r="406" spans="1:9">
      <c r="A406" s="25" t="s">
        <v>275</v>
      </c>
      <c r="B406" s="31" t="s">
        <v>299</v>
      </c>
      <c r="C406" s="252">
        <v>0</v>
      </c>
      <c r="D406" s="24">
        <v>0</v>
      </c>
      <c r="E406" s="24"/>
    </row>
    <row r="407" spans="1:9">
      <c r="A407" s="25" t="s">
        <v>276</v>
      </c>
      <c r="B407" s="31" t="s">
        <v>299</v>
      </c>
      <c r="C407" s="252">
        <v>7982846</v>
      </c>
      <c r="D407" s="24">
        <v>0</v>
      </c>
      <c r="E407" s="24"/>
    </row>
    <row r="408" spans="1:9">
      <c r="A408" s="25" t="s">
        <v>277</v>
      </c>
      <c r="B408" s="31" t="s">
        <v>299</v>
      </c>
      <c r="C408" s="252">
        <v>8347142.9299999997</v>
      </c>
      <c r="D408" s="24">
        <v>0</v>
      </c>
      <c r="E408" s="24"/>
    </row>
    <row r="409" spans="1:9">
      <c r="A409" s="25" t="s">
        <v>278</v>
      </c>
      <c r="B409" s="31" t="s">
        <v>299</v>
      </c>
      <c r="C409" s="252">
        <v>88290029.120000005</v>
      </c>
      <c r="D409" s="24">
        <v>0</v>
      </c>
      <c r="E409" s="24"/>
    </row>
    <row r="410" spans="1:9">
      <c r="A410" s="25" t="s">
        <v>279</v>
      </c>
      <c r="B410" s="31" t="s">
        <v>299</v>
      </c>
      <c r="C410" s="252">
        <v>264.5</v>
      </c>
      <c r="D410" s="24">
        <v>0</v>
      </c>
      <c r="E410" s="24"/>
    </row>
    <row r="411" spans="1:9">
      <c r="A411" s="25" t="s">
        <v>280</v>
      </c>
      <c r="B411" s="31" t="s">
        <v>299</v>
      </c>
      <c r="C411" s="252">
        <v>457348.26</v>
      </c>
      <c r="D411" s="24">
        <v>0</v>
      </c>
      <c r="E411" s="24"/>
    </row>
    <row r="412" spans="1:9">
      <c r="A412" s="25" t="s">
        <v>281</v>
      </c>
      <c r="B412" s="31" t="s">
        <v>299</v>
      </c>
      <c r="C412" s="252">
        <v>0</v>
      </c>
      <c r="D412" s="24">
        <v>0</v>
      </c>
      <c r="E412" s="24"/>
    </row>
    <row r="413" spans="1:9">
      <c r="A413" s="25" t="s">
        <v>282</v>
      </c>
      <c r="B413" s="31" t="s">
        <v>299</v>
      </c>
      <c r="C413" s="252">
        <v>0</v>
      </c>
      <c r="D413" s="24">
        <v>0</v>
      </c>
      <c r="E413" s="24"/>
    </row>
    <row r="414" spans="1:9">
      <c r="A414" s="25" t="s">
        <v>283</v>
      </c>
      <c r="B414" s="31" t="s">
        <v>299</v>
      </c>
      <c r="C414" s="254">
        <v>1757900.5800000003</v>
      </c>
      <c r="D414" s="24">
        <v>0</v>
      </c>
      <c r="E414" s="203" t="str">
        <f>IF(OR(C414&gt;999999,C414/(D416)&gt;0.01),"Additional Classification Necessary - See Responses-2 Tab","")</f>
        <v>Additional Classification Necessary - See Responses-2 Tab</v>
      </c>
      <c r="F414" s="46"/>
      <c r="G414" s="46"/>
      <c r="H414" s="46"/>
      <c r="I414" s="46"/>
    </row>
    <row r="415" spans="1:9">
      <c r="A415" s="48" t="s">
        <v>534</v>
      </c>
      <c r="B415" s="34"/>
      <c r="C415" s="34"/>
      <c r="D415" s="24">
        <f>SUM(C401:C414)</f>
        <v>121994544.28</v>
      </c>
      <c r="E415" s="24"/>
      <c r="F415" s="46"/>
      <c r="G415" s="46"/>
      <c r="H415" s="46"/>
      <c r="I415" s="46"/>
    </row>
    <row r="416" spans="1:9">
      <c r="A416" s="24" t="s">
        <v>535</v>
      </c>
      <c r="B416" s="15"/>
      <c r="C416" s="21"/>
      <c r="D416" s="24">
        <f>SUM(C389:C399,D415)</f>
        <v>781919295.70000005</v>
      </c>
      <c r="E416" s="24"/>
    </row>
    <row r="417" spans="1:13">
      <c r="A417" s="24" t="s">
        <v>536</v>
      </c>
      <c r="B417" s="15"/>
      <c r="C417" s="21"/>
      <c r="D417" s="24">
        <f>D384-D416</f>
        <v>77766375.400000215</v>
      </c>
      <c r="E417" s="24"/>
    </row>
    <row r="418" spans="1:13">
      <c r="A418" s="24" t="s">
        <v>537</v>
      </c>
      <c r="B418" s="15"/>
      <c r="C418" s="254">
        <v>-270101.76000000001</v>
      </c>
      <c r="D418" s="24">
        <v>0</v>
      </c>
      <c r="E418" s="24"/>
    </row>
    <row r="419" spans="1:13">
      <c r="A419" s="45" t="s">
        <v>538</v>
      </c>
      <c r="B419" s="34" t="s">
        <v>299</v>
      </c>
      <c r="C419" s="252">
        <v>0</v>
      </c>
      <c r="D419" s="24">
        <v>0</v>
      </c>
      <c r="E419" s="24"/>
    </row>
    <row r="420" spans="1:13">
      <c r="A420" s="47" t="s">
        <v>539</v>
      </c>
      <c r="B420" s="15"/>
      <c r="C420" s="15"/>
      <c r="D420" s="24">
        <f>SUM(C418:C419)</f>
        <v>-270101.76000000001</v>
      </c>
      <c r="E420" s="24"/>
      <c r="F420" s="10">
        <f>D420-C399</f>
        <v>-362240.61</v>
      </c>
    </row>
    <row r="421" spans="1:13">
      <c r="A421" s="24" t="s">
        <v>540</v>
      </c>
      <c r="B421" s="15"/>
      <c r="C421" s="21"/>
      <c r="D421" s="24">
        <f>D417+D420</f>
        <v>77496273.640000209</v>
      </c>
      <c r="E421" s="24"/>
      <c r="F421" s="49"/>
    </row>
    <row r="422" spans="1:13">
      <c r="A422" s="24" t="s">
        <v>541</v>
      </c>
      <c r="B422" s="34" t="s">
        <v>299</v>
      </c>
      <c r="C422" s="252">
        <v>0</v>
      </c>
      <c r="D422" s="24">
        <v>0</v>
      </c>
      <c r="E422" s="15"/>
    </row>
    <row r="423" spans="1:13">
      <c r="A423" s="15" t="s">
        <v>542</v>
      </c>
      <c r="B423" s="34" t="s">
        <v>299</v>
      </c>
      <c r="C423" s="252">
        <v>0</v>
      </c>
      <c r="D423" s="24">
        <v>0</v>
      </c>
      <c r="E423" s="15"/>
    </row>
    <row r="424" spans="1:13">
      <c r="A424" s="15" t="s">
        <v>543</v>
      </c>
      <c r="B424" s="15"/>
      <c r="C424" s="21"/>
      <c r="D424" s="24">
        <f>D421+C422-C423</f>
        <v>77496273.640000209</v>
      </c>
      <c r="E424" s="15"/>
    </row>
    <row r="426" spans="1:13" ht="29.25" customHeight="1">
      <c r="A426" s="321" t="s">
        <v>1386</v>
      </c>
      <c r="B426" s="321"/>
      <c r="C426" s="321"/>
      <c r="D426" s="321"/>
      <c r="E426" s="321"/>
    </row>
    <row r="427" spans="1:13">
      <c r="M427" s="50"/>
    </row>
    <row r="428" spans="1:13">
      <c r="M428" s="50"/>
    </row>
    <row r="429" spans="1:13">
      <c r="K429" s="11"/>
      <c r="M429" s="50"/>
    </row>
    <row r="433" spans="2:7">
      <c r="B433" s="51"/>
      <c r="C433" s="51"/>
      <c r="D433" s="51"/>
      <c r="E433" s="51"/>
      <c r="F433" s="51"/>
      <c r="G433" s="51"/>
    </row>
    <row r="574" spans="2:83"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</row>
    <row r="578" spans="2:83"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</row>
    <row r="582" spans="2:83"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</row>
    <row r="612" spans="1:14" s="201" customFormat="1" ht="12.6" customHeight="1">
      <c r="A612" s="210"/>
      <c r="C612" s="208" t="s">
        <v>544</v>
      </c>
      <c r="D612" s="215">
        <f>CE90-(BE90+CD90)</f>
        <v>656504.9527853881</v>
      </c>
      <c r="E612" s="217">
        <f>SUM(C624:D647)+SUM(C668:D713)</f>
        <v>639037010.19583893</v>
      </c>
      <c r="F612" s="217">
        <f>CE64-(AX64+BD64+BE64+BG64+BJ64+BN64+BP64+BQ64+CB64+CC64+CD64)</f>
        <v>128596325.35999998</v>
      </c>
      <c r="G612" s="215">
        <f>CE91-(AX91+AY91+BD91+BE91+BG91+BJ91+BN91+BP91+BQ91+CB91+CC91+CD91)</f>
        <v>209498</v>
      </c>
      <c r="H612" s="220">
        <f>CE60-(AX60+AY60+AZ60+BD60+BE60+BG60+BJ60+BN60+BO60+BP60+BQ60+BR60+CB60+CC60+CD60)</f>
        <v>2363.3254883212639</v>
      </c>
      <c r="I612" s="215">
        <f>CE92-(AX92+AY92+AZ92+BD92+BE92+BF92+BG92+BJ92+BN92+BO92+BP92+BQ92+BR92+CB92+CC92+CD92)</f>
        <v>90737.996458006557</v>
      </c>
      <c r="J612" s="215">
        <f>CE93-(AX93+AY93+AZ93+BA93+BD93+BE93+BF93+BG93+BJ93+BN93+BO93+BP93+BQ93+BR93+CB93+CC93+CD93)</f>
        <v>1820101</v>
      </c>
      <c r="K612" s="215">
        <f>CE89-(AW89+AX89+AY89+AZ89+BA89+BB89+BC89+BD89+BE89+BF89+BG89+BH89+BI89+BJ89+BK89+BL89+BM89+BN89+BO89+BP89+BQ89+BR89+BS89+BT89+BU89+BV89+BW89+BX89+CB89+CC89+CD89)</f>
        <v>2799956465.0700002</v>
      </c>
      <c r="L612" s="221">
        <f>CE94-(AW94+AX94+AY94+AZ94+BA94+BB94+BC94+BD94+BE94+BF94+BG94+BH94+BI94+BJ94+BK94+BL94+BM94+BN94+BO94+BP94+BQ94+BR94+BS94+BT94+BU94+BV94+BW94+BX94+BY94+BZ94+CA94+CB94+CC94+CD94)</f>
        <v>788.15761325272365</v>
      </c>
    </row>
    <row r="613" spans="1:14" s="201" customFormat="1" ht="12.6" customHeight="1">
      <c r="A613" s="210"/>
      <c r="C613" s="208" t="s">
        <v>545</v>
      </c>
      <c r="D613" s="216" t="s">
        <v>546</v>
      </c>
      <c r="E613" s="218" t="s">
        <v>547</v>
      </c>
      <c r="F613" s="219" t="s">
        <v>548</v>
      </c>
      <c r="G613" s="216" t="s">
        <v>549</v>
      </c>
      <c r="H613" s="219" t="s">
        <v>550</v>
      </c>
      <c r="I613" s="216" t="s">
        <v>551</v>
      </c>
      <c r="J613" s="216" t="s">
        <v>552</v>
      </c>
      <c r="K613" s="208" t="s">
        <v>553</v>
      </c>
      <c r="L613" s="209" t="s">
        <v>554</v>
      </c>
    </row>
    <row r="614" spans="1:14" s="201" customFormat="1" ht="12.6" customHeight="1">
      <c r="A614" s="210">
        <v>8430</v>
      </c>
      <c r="B614" s="209" t="s">
        <v>167</v>
      </c>
      <c r="C614" s="215">
        <f>BE85</f>
        <v>23942691.379999999</v>
      </c>
      <c r="D614" s="215"/>
      <c r="E614" s="217"/>
      <c r="F614" s="217"/>
      <c r="G614" s="215"/>
      <c r="H614" s="217"/>
      <c r="I614" s="215"/>
      <c r="J614" s="215"/>
      <c r="N614" s="211" t="s">
        <v>555</v>
      </c>
    </row>
    <row r="615" spans="1:14" s="201" customFormat="1" ht="12.6" customHeight="1">
      <c r="A615" s="210"/>
      <c r="B615" s="209" t="s">
        <v>556</v>
      </c>
      <c r="C615" s="215">
        <f>CD69-CD84</f>
        <v>19953123.119999997</v>
      </c>
      <c r="D615" s="215">
        <f>SUM(C614:C615)</f>
        <v>43895814.5</v>
      </c>
      <c r="E615" s="217"/>
      <c r="F615" s="217"/>
      <c r="G615" s="215"/>
      <c r="H615" s="217"/>
      <c r="I615" s="215"/>
      <c r="J615" s="215"/>
      <c r="N615" s="211" t="s">
        <v>557</v>
      </c>
    </row>
    <row r="616" spans="1:14" s="201" customFormat="1" ht="12.6" customHeight="1">
      <c r="A616" s="210">
        <v>8310</v>
      </c>
      <c r="B616" s="214" t="s">
        <v>558</v>
      </c>
      <c r="C616" s="215">
        <f>AX85</f>
        <v>0</v>
      </c>
      <c r="D616" s="215">
        <f>(D615/D612)*AX90</f>
        <v>0</v>
      </c>
      <c r="E616" s="217"/>
      <c r="F616" s="217"/>
      <c r="G616" s="215"/>
      <c r="H616" s="217"/>
      <c r="I616" s="215"/>
      <c r="J616" s="215"/>
      <c r="N616" s="211" t="s">
        <v>559</v>
      </c>
    </row>
    <row r="617" spans="1:14" s="201" customFormat="1" ht="12.6" customHeight="1">
      <c r="A617" s="210">
        <v>8510</v>
      </c>
      <c r="B617" s="214" t="s">
        <v>172</v>
      </c>
      <c r="C617" s="215">
        <f>BJ85</f>
        <v>5343</v>
      </c>
      <c r="D617" s="215">
        <f>(D615/D612)*BJ90</f>
        <v>164259.8183468474</v>
      </c>
      <c r="E617" s="217"/>
      <c r="F617" s="217"/>
      <c r="G617" s="215"/>
      <c r="H617" s="217"/>
      <c r="I617" s="215"/>
      <c r="J617" s="215"/>
      <c r="N617" s="211" t="s">
        <v>560</v>
      </c>
    </row>
    <row r="618" spans="1:14" s="201" customFormat="1" ht="12.6" customHeight="1">
      <c r="A618" s="210">
        <v>8470</v>
      </c>
      <c r="B618" s="214" t="s">
        <v>561</v>
      </c>
      <c r="C618" s="215">
        <f>BG85</f>
        <v>890270.3</v>
      </c>
      <c r="D618" s="215">
        <f>(D615/D612)*BG90</f>
        <v>73881.926680124263</v>
      </c>
      <c r="E618" s="217"/>
      <c r="F618" s="217"/>
      <c r="G618" s="215"/>
      <c r="H618" s="217"/>
      <c r="I618" s="215"/>
      <c r="J618" s="215"/>
      <c r="N618" s="211" t="s">
        <v>562</v>
      </c>
    </row>
    <row r="619" spans="1:14" s="201" customFormat="1" ht="12.6" customHeight="1">
      <c r="A619" s="210">
        <v>8610</v>
      </c>
      <c r="B619" s="214" t="s">
        <v>563</v>
      </c>
      <c r="C619" s="215">
        <f>BN85</f>
        <v>121939457.08000001</v>
      </c>
      <c r="D619" s="215">
        <f>(D615/D612)*BN90</f>
        <v>3108538.3868872491</v>
      </c>
      <c r="E619" s="217"/>
      <c r="F619" s="217"/>
      <c r="G619" s="215"/>
      <c r="H619" s="217"/>
      <c r="I619" s="215"/>
      <c r="J619" s="215"/>
      <c r="N619" s="211" t="s">
        <v>564</v>
      </c>
    </row>
    <row r="620" spans="1:14" s="201" customFormat="1" ht="12.6" customHeight="1">
      <c r="A620" s="210">
        <v>8790</v>
      </c>
      <c r="B620" s="214" t="s">
        <v>565</v>
      </c>
      <c r="C620" s="215">
        <f>CC85</f>
        <v>4900431.8</v>
      </c>
      <c r="D620" s="215">
        <f>(D615/D612)*CC90</f>
        <v>41555.951031512479</v>
      </c>
      <c r="E620" s="217"/>
      <c r="F620" s="217"/>
      <c r="G620" s="215"/>
      <c r="H620" s="217"/>
      <c r="I620" s="215"/>
      <c r="J620" s="215"/>
      <c r="N620" s="211" t="s">
        <v>566</v>
      </c>
    </row>
    <row r="621" spans="1:14" s="201" customFormat="1" ht="12.6" customHeight="1">
      <c r="A621" s="210">
        <v>8630</v>
      </c>
      <c r="B621" s="214" t="s">
        <v>567</v>
      </c>
      <c r="C621" s="215">
        <f>BP85</f>
        <v>3517</v>
      </c>
      <c r="D621" s="215">
        <f>(D615/D612)*BP90</f>
        <v>108117.2834193427</v>
      </c>
      <c r="E621" s="217"/>
      <c r="F621" s="217"/>
      <c r="G621" s="215"/>
      <c r="H621" s="217"/>
      <c r="I621" s="215"/>
      <c r="J621" s="215"/>
      <c r="N621" s="211" t="s">
        <v>568</v>
      </c>
    </row>
    <row r="622" spans="1:14" s="201" customFormat="1" ht="12.6" customHeight="1">
      <c r="A622" s="210">
        <v>8770</v>
      </c>
      <c r="B622" s="209" t="s">
        <v>569</v>
      </c>
      <c r="C622" s="215">
        <f>CB85</f>
        <v>172865.51</v>
      </c>
      <c r="D622" s="215">
        <f>(D615/D612)*CB90</f>
        <v>1464460.5277959737</v>
      </c>
      <c r="E622" s="217"/>
      <c r="F622" s="217"/>
      <c r="G622" s="215"/>
      <c r="H622" s="217"/>
      <c r="I622" s="215"/>
      <c r="J622" s="215"/>
      <c r="N622" s="211" t="s">
        <v>570</v>
      </c>
    </row>
    <row r="623" spans="1:14" s="201" customFormat="1" ht="12.6" customHeight="1">
      <c r="A623" s="210">
        <v>8640</v>
      </c>
      <c r="B623" s="214" t="s">
        <v>571</v>
      </c>
      <c r="C623" s="215">
        <f>BQ85</f>
        <v>0</v>
      </c>
      <c r="D623" s="215">
        <f>(D615/D612)*BQ90</f>
        <v>0</v>
      </c>
      <c r="E623" s="217">
        <f>SUM(C616:D623)</f>
        <v>132872698.58416106</v>
      </c>
      <c r="F623" s="217"/>
      <c r="G623" s="215"/>
      <c r="H623" s="217"/>
      <c r="I623" s="215"/>
      <c r="J623" s="215"/>
      <c r="N623" s="211" t="s">
        <v>572</v>
      </c>
    </row>
    <row r="624" spans="1:14" s="201" customFormat="1" ht="12.6" customHeight="1">
      <c r="A624" s="210">
        <v>8420</v>
      </c>
      <c r="B624" s="214" t="s">
        <v>166</v>
      </c>
      <c r="C624" s="215">
        <f>BD85</f>
        <v>5786</v>
      </c>
      <c r="D624" s="215">
        <f>(D615/D612)*BD90</f>
        <v>177873.77015699729</v>
      </c>
      <c r="E624" s="217">
        <f>(E623/E612)*SUM(C624:D624)</f>
        <v>38187.72448661206</v>
      </c>
      <c r="F624" s="217">
        <f>SUM(C624:E624)</f>
        <v>221847.49464360933</v>
      </c>
      <c r="G624" s="215"/>
      <c r="H624" s="217"/>
      <c r="I624" s="215"/>
      <c r="J624" s="215"/>
      <c r="N624" s="211" t="s">
        <v>573</v>
      </c>
    </row>
    <row r="625" spans="1:14" s="201" customFormat="1" ht="12.6" customHeight="1">
      <c r="A625" s="210">
        <v>8320</v>
      </c>
      <c r="B625" s="214" t="s">
        <v>162</v>
      </c>
      <c r="C625" s="215">
        <f>AY85</f>
        <v>6538893.9199999999</v>
      </c>
      <c r="D625" s="215">
        <f>(D615/D612)*AY90</f>
        <v>742227.04512216523</v>
      </c>
      <c r="E625" s="217">
        <f>(E623/E612)*SUM(C625:D625)</f>
        <v>1513937.6529334434</v>
      </c>
      <c r="F625" s="217">
        <f>(F624/F612)*AY64</f>
        <v>18.171209116502762</v>
      </c>
      <c r="G625" s="215">
        <f>SUM(C625:F625)</f>
        <v>8795076.7892647255</v>
      </c>
      <c r="H625" s="217"/>
      <c r="I625" s="215"/>
      <c r="J625" s="215"/>
      <c r="N625" s="211" t="s">
        <v>574</v>
      </c>
    </row>
    <row r="626" spans="1:14" s="201" customFormat="1" ht="12.6" customHeight="1">
      <c r="A626" s="210">
        <v>8650</v>
      </c>
      <c r="B626" s="214" t="s">
        <v>179</v>
      </c>
      <c r="C626" s="215">
        <f>BR85</f>
        <v>1236888.22</v>
      </c>
      <c r="D626" s="215">
        <f>(D615/D612)*BR90</f>
        <v>85449.42848747778</v>
      </c>
      <c r="E626" s="217">
        <f>(E623/E612)*SUM(C626:D626)</f>
        <v>274948.97633568867</v>
      </c>
      <c r="F626" s="217">
        <f>(F624/F612)*BR64</f>
        <v>0</v>
      </c>
      <c r="G626" s="215">
        <f>(G625/G612)*BR91</f>
        <v>0</v>
      </c>
      <c r="H626" s="217"/>
      <c r="I626" s="215"/>
      <c r="J626" s="215"/>
      <c r="N626" s="211" t="s">
        <v>575</v>
      </c>
    </row>
    <row r="627" spans="1:14" s="201" customFormat="1" ht="12.6" customHeight="1">
      <c r="A627" s="210">
        <v>8620</v>
      </c>
      <c r="B627" s="209" t="s">
        <v>576</v>
      </c>
      <c r="C627" s="215">
        <f>BO85</f>
        <v>3473</v>
      </c>
      <c r="D627" s="215">
        <f>(D615/D612)*BO90</f>
        <v>106757.73811145178</v>
      </c>
      <c r="E627" s="217">
        <f>(E623/E612)*SUM(C627:D627)</f>
        <v>22919.886338514134</v>
      </c>
      <c r="F627" s="217">
        <f>(F624/F612)*BO64</f>
        <v>0</v>
      </c>
      <c r="G627" s="215">
        <f>(G625/G612)*BO91</f>
        <v>0</v>
      </c>
      <c r="H627" s="217"/>
      <c r="I627" s="215"/>
      <c r="J627" s="215"/>
      <c r="N627" s="211" t="s">
        <v>577</v>
      </c>
    </row>
    <row r="628" spans="1:14" s="201" customFormat="1" ht="12.6" customHeight="1">
      <c r="A628" s="210">
        <v>8330</v>
      </c>
      <c r="B628" s="214" t="s">
        <v>163</v>
      </c>
      <c r="C628" s="215">
        <f>AZ85</f>
        <v>0</v>
      </c>
      <c r="D628" s="215">
        <f>(D615/D612)*AZ90</f>
        <v>0</v>
      </c>
      <c r="E628" s="217">
        <f>(E623/E612)*SUM(C628:D628)</f>
        <v>0</v>
      </c>
      <c r="F628" s="217">
        <f>(F624/F612)*AZ64</f>
        <v>0</v>
      </c>
      <c r="G628" s="215">
        <f>(G625/G612)*AZ91</f>
        <v>0</v>
      </c>
      <c r="H628" s="217">
        <f>SUM(C626:G628)</f>
        <v>1730437.2492731323</v>
      </c>
      <c r="I628" s="215"/>
      <c r="J628" s="215"/>
      <c r="N628" s="211" t="s">
        <v>578</v>
      </c>
    </row>
    <row r="629" spans="1:14" s="201" customFormat="1" ht="12.6" customHeight="1">
      <c r="A629" s="210">
        <v>8460</v>
      </c>
      <c r="B629" s="214" t="s">
        <v>168</v>
      </c>
      <c r="C629" s="215">
        <f>BF85</f>
        <v>6098663.0100000007</v>
      </c>
      <c r="D629" s="215">
        <f>(D615/D612)*BF90</f>
        <v>275186.45727536466</v>
      </c>
      <c r="E629" s="217">
        <f>(E623/E612)*SUM(C629:D629)</f>
        <v>1325291.9088779401</v>
      </c>
      <c r="F629" s="217">
        <f>(F624/F612)*BF64</f>
        <v>898.85186637955485</v>
      </c>
      <c r="G629" s="215">
        <f>(G625/G612)*BF91</f>
        <v>0</v>
      </c>
      <c r="H629" s="217">
        <f>(H628/H612)*BF60</f>
        <v>32791.300783125866</v>
      </c>
      <c r="I629" s="215">
        <f>SUM(C629:H629)</f>
        <v>7732831.5288028102</v>
      </c>
      <c r="J629" s="215"/>
      <c r="N629" s="211" t="s">
        <v>579</v>
      </c>
    </row>
    <row r="630" spans="1:14" s="201" customFormat="1" ht="12.6" customHeight="1">
      <c r="A630" s="210">
        <v>8350</v>
      </c>
      <c r="B630" s="214" t="s">
        <v>580</v>
      </c>
      <c r="C630" s="215">
        <f>BA85</f>
        <v>1706</v>
      </c>
      <c r="D630" s="215">
        <f>(D615/D612)*BA90</f>
        <v>52453.263864959896</v>
      </c>
      <c r="E630" s="217">
        <f>(E623/E612)*SUM(C630:D630)</f>
        <v>11261.143608667504</v>
      </c>
      <c r="F630" s="217">
        <f>(F624/F612)*BA64</f>
        <v>0</v>
      </c>
      <c r="G630" s="215">
        <f>(G625/G612)*BA91</f>
        <v>0</v>
      </c>
      <c r="H630" s="217">
        <f>(H628/H612)*BA60</f>
        <v>0</v>
      </c>
      <c r="I630" s="215">
        <f>(I629/I612)*BA92</f>
        <v>5640.8783161694728</v>
      </c>
      <c r="J630" s="215">
        <f>SUM(C630:I630)</f>
        <v>71061.285789796864</v>
      </c>
      <c r="N630" s="211" t="s">
        <v>581</v>
      </c>
    </row>
    <row r="631" spans="1:14" s="201" customFormat="1" ht="12.6" customHeight="1">
      <c r="A631" s="210">
        <v>8200</v>
      </c>
      <c r="B631" s="214" t="s">
        <v>582</v>
      </c>
      <c r="C631" s="215">
        <f>AW85</f>
        <v>831</v>
      </c>
      <c r="D631" s="215">
        <f>(D615/D612)*AW90</f>
        <v>25538.947170595013</v>
      </c>
      <c r="E631" s="217">
        <f>(E623/E612)*SUM(C631:D631)</f>
        <v>5483.0095693595822</v>
      </c>
      <c r="F631" s="217">
        <f>(F624/F612)*AW64</f>
        <v>0</v>
      </c>
      <c r="G631" s="215">
        <f>(G625/G612)*AW91</f>
        <v>0</v>
      </c>
      <c r="H631" s="217">
        <f>(H628/H612)*AW60</f>
        <v>0</v>
      </c>
      <c r="I631" s="215">
        <f>(I629/I612)*AW92</f>
        <v>0</v>
      </c>
      <c r="J631" s="215">
        <f>(J630/J612)*AW93</f>
        <v>0</v>
      </c>
      <c r="N631" s="211" t="s">
        <v>583</v>
      </c>
    </row>
    <row r="632" spans="1:14" s="201" customFormat="1" ht="12.6" customHeight="1">
      <c r="A632" s="210">
        <v>8360</v>
      </c>
      <c r="B632" s="214" t="s">
        <v>584</v>
      </c>
      <c r="C632" s="215">
        <f>BB85</f>
        <v>0</v>
      </c>
      <c r="D632" s="215">
        <f>(D615/D612)*BB90</f>
        <v>0</v>
      </c>
      <c r="E632" s="217">
        <f>(E623/E612)*SUM(C632:D632)</f>
        <v>0</v>
      </c>
      <c r="F632" s="217">
        <f>(F624/F612)*BB64</f>
        <v>0</v>
      </c>
      <c r="G632" s="215">
        <f>(G625/G612)*BB91</f>
        <v>0</v>
      </c>
      <c r="H632" s="217">
        <f>(H628/H612)*BB60</f>
        <v>0</v>
      </c>
      <c r="I632" s="215">
        <f>(I629/I612)*BB92</f>
        <v>0</v>
      </c>
      <c r="J632" s="215">
        <f>(J630/J612)*BB93</f>
        <v>0</v>
      </c>
      <c r="N632" s="211" t="s">
        <v>585</v>
      </c>
    </row>
    <row r="633" spans="1:14" s="201" customFormat="1" ht="12.6" customHeight="1">
      <c r="A633" s="210">
        <v>8370</v>
      </c>
      <c r="B633" s="214" t="s">
        <v>586</v>
      </c>
      <c r="C633" s="215">
        <f>BC85</f>
        <v>0</v>
      </c>
      <c r="D633" s="215">
        <f>(D615/D612)*BC90</f>
        <v>0</v>
      </c>
      <c r="E633" s="217">
        <f>(E623/E612)*SUM(C633:D633)</f>
        <v>0</v>
      </c>
      <c r="F633" s="217">
        <f>(F624/F612)*BC64</f>
        <v>0</v>
      </c>
      <c r="G633" s="215">
        <f>(G625/G612)*BC91</f>
        <v>0</v>
      </c>
      <c r="H633" s="217">
        <f>(H628/H612)*BC60</f>
        <v>0</v>
      </c>
      <c r="I633" s="215">
        <f>(I629/I612)*BC92</f>
        <v>0</v>
      </c>
      <c r="J633" s="215">
        <f>(J630/J612)*BC93</f>
        <v>0</v>
      </c>
      <c r="N633" s="211" t="s">
        <v>587</v>
      </c>
    </row>
    <row r="634" spans="1:14" s="201" customFormat="1" ht="12.6" customHeight="1">
      <c r="A634" s="210">
        <v>8490</v>
      </c>
      <c r="B634" s="214" t="s">
        <v>588</v>
      </c>
      <c r="C634" s="215">
        <f>BI85</f>
        <v>6609741.4699999997</v>
      </c>
      <c r="D634" s="215">
        <f>(D615/D612)*BI90</f>
        <v>4561151.9260207731</v>
      </c>
      <c r="E634" s="217">
        <f>(E623/E612)*SUM(C634:D634)</f>
        <v>2322724.2357533937</v>
      </c>
      <c r="F634" s="217">
        <f>(F624/F612)*BI64</f>
        <v>131.3058650069477</v>
      </c>
      <c r="G634" s="215">
        <f>(G625/G612)*BI91</f>
        <v>0</v>
      </c>
      <c r="H634" s="217">
        <f>(H628/H612)*BI60</f>
        <v>1712.3151879950024</v>
      </c>
      <c r="I634" s="215">
        <f>(I629/I612)*BI92</f>
        <v>226328.29721188324</v>
      </c>
      <c r="J634" s="215">
        <f>(J630/J612)*BI93</f>
        <v>0</v>
      </c>
      <c r="N634" s="211" t="s">
        <v>589</v>
      </c>
    </row>
    <row r="635" spans="1:14" s="201" customFormat="1" ht="12.6" customHeight="1">
      <c r="A635" s="210">
        <v>8530</v>
      </c>
      <c r="B635" s="214" t="s">
        <v>590</v>
      </c>
      <c r="C635" s="215">
        <f>BK85</f>
        <v>0</v>
      </c>
      <c r="D635" s="215">
        <f>(D615/D612)*BK90</f>
        <v>0</v>
      </c>
      <c r="E635" s="217">
        <f>(E623/E612)*SUM(C635:D635)</f>
        <v>0</v>
      </c>
      <c r="F635" s="217">
        <f>(F624/F612)*BK64</f>
        <v>0</v>
      </c>
      <c r="G635" s="215">
        <f>(G625/G612)*BK91</f>
        <v>0</v>
      </c>
      <c r="H635" s="217">
        <f>(H628/H612)*BK60</f>
        <v>0</v>
      </c>
      <c r="I635" s="215">
        <f>(I629/I612)*BK92</f>
        <v>0</v>
      </c>
      <c r="J635" s="215">
        <f>(J630/J612)*BK93</f>
        <v>0</v>
      </c>
      <c r="N635" s="211" t="s">
        <v>591</v>
      </c>
    </row>
    <row r="636" spans="1:14" s="201" customFormat="1" ht="12.6" customHeight="1">
      <c r="A636" s="210">
        <v>8480</v>
      </c>
      <c r="B636" s="214" t="s">
        <v>592</v>
      </c>
      <c r="C636" s="215">
        <f>BH85</f>
        <v>23233</v>
      </c>
      <c r="D636" s="215">
        <f>(D615/D612)*BH90</f>
        <v>714208.37646049319</v>
      </c>
      <c r="E636" s="217">
        <f>(E623/E612)*SUM(C636:D636)</f>
        <v>153333.56937792269</v>
      </c>
      <c r="F636" s="217">
        <f>(F624/F612)*BH64</f>
        <v>0</v>
      </c>
      <c r="G636" s="215">
        <f>(G625/G612)*BH91</f>
        <v>0</v>
      </c>
      <c r="H636" s="217">
        <f>(H628/H612)*BH60</f>
        <v>0</v>
      </c>
      <c r="I636" s="215">
        <f>(I629/I612)*BH92</f>
        <v>3577.9227795673232</v>
      </c>
      <c r="J636" s="215">
        <f>(J630/J612)*BH93</f>
        <v>0</v>
      </c>
      <c r="N636" s="211" t="s">
        <v>593</v>
      </c>
    </row>
    <row r="637" spans="1:14" s="201" customFormat="1" ht="12.6" customHeight="1">
      <c r="A637" s="210">
        <v>8560</v>
      </c>
      <c r="B637" s="214" t="s">
        <v>174</v>
      </c>
      <c r="C637" s="215">
        <f>BL85</f>
        <v>3735</v>
      </c>
      <c r="D637" s="215">
        <f>(D615/D612)*BL90</f>
        <v>114820.95616864591</v>
      </c>
      <c r="E637" s="217">
        <f>(E623/E612)*SUM(C637:D637)</f>
        <v>24650.919395929646</v>
      </c>
      <c r="F637" s="217">
        <f>(F624/F612)*BL64</f>
        <v>0</v>
      </c>
      <c r="G637" s="215">
        <f>(G625/G612)*BL91</f>
        <v>0</v>
      </c>
      <c r="H637" s="217">
        <f>(H628/H612)*BL60</f>
        <v>0</v>
      </c>
      <c r="I637" s="215">
        <f>(I629/I612)*BL92</f>
        <v>0</v>
      </c>
      <c r="J637" s="215">
        <f>(J630/J612)*BL93</f>
        <v>0</v>
      </c>
      <c r="N637" s="211" t="s">
        <v>594</v>
      </c>
    </row>
    <row r="638" spans="1:14" s="201" customFormat="1" ht="12.6" customHeight="1">
      <c r="A638" s="210">
        <v>8590</v>
      </c>
      <c r="B638" s="214" t="s">
        <v>595</v>
      </c>
      <c r="C638" s="215">
        <f>BM85</f>
        <v>0</v>
      </c>
      <c r="D638" s="215">
        <f>(D615/D612)*BM90</f>
        <v>0</v>
      </c>
      <c r="E638" s="217">
        <f>(E623/E612)*SUM(C638:D638)</f>
        <v>0</v>
      </c>
      <c r="F638" s="217">
        <f>(F624/F612)*BM64</f>
        <v>0</v>
      </c>
      <c r="G638" s="215">
        <f>(G625/G612)*BM91</f>
        <v>0</v>
      </c>
      <c r="H638" s="217">
        <f>(H628/H612)*BM60</f>
        <v>0</v>
      </c>
      <c r="I638" s="215">
        <f>(I629/I612)*BM92</f>
        <v>0</v>
      </c>
      <c r="J638" s="215">
        <f>(J630/J612)*BM93</f>
        <v>0</v>
      </c>
      <c r="N638" s="211" t="s">
        <v>596</v>
      </c>
    </row>
    <row r="639" spans="1:14" s="201" customFormat="1" ht="12.6" customHeight="1">
      <c r="A639" s="210">
        <v>8660</v>
      </c>
      <c r="B639" s="214" t="s">
        <v>597</v>
      </c>
      <c r="C639" s="215">
        <f>BS85</f>
        <v>301515.32000000007</v>
      </c>
      <c r="D639" s="215">
        <f>(D615/D612)*BS90</f>
        <v>125089.75789254364</v>
      </c>
      <c r="E639" s="217">
        <f>(E623/E612)*SUM(C639:D639)</f>
        <v>88702.480490006536</v>
      </c>
      <c r="F639" s="217">
        <f>(F624/F612)*BS64</f>
        <v>41.917090986168347</v>
      </c>
      <c r="G639" s="215">
        <f>(G625/G612)*BS91</f>
        <v>0</v>
      </c>
      <c r="H639" s="217">
        <f>(H628/H612)*BS60</f>
        <v>1860.432756363304</v>
      </c>
      <c r="I639" s="215">
        <f>(I629/I612)*BS92</f>
        <v>13452.282105600487</v>
      </c>
      <c r="J639" s="215">
        <f>(J630/J612)*BS93</f>
        <v>0</v>
      </c>
      <c r="N639" s="211" t="s">
        <v>598</v>
      </c>
    </row>
    <row r="640" spans="1:14" s="201" customFormat="1" ht="12.6" customHeight="1">
      <c r="A640" s="210">
        <v>8670</v>
      </c>
      <c r="B640" s="214" t="s">
        <v>599</v>
      </c>
      <c r="C640" s="215">
        <f>BT85</f>
        <v>806696.92999999993</v>
      </c>
      <c r="D640" s="215">
        <f>(D615/D612)*BT90</f>
        <v>119675.64729921739</v>
      </c>
      <c r="E640" s="217">
        <f>(E623/E612)*SUM(C640:D640)</f>
        <v>192617.3637460988</v>
      </c>
      <c r="F640" s="217">
        <f>(F624/F612)*BT64</f>
        <v>29.029211889740726</v>
      </c>
      <c r="G640" s="215">
        <f>(G625/G612)*BT91</f>
        <v>0</v>
      </c>
      <c r="H640" s="217">
        <f>(H628/H612)*BT60</f>
        <v>4548.740433024439</v>
      </c>
      <c r="I640" s="215">
        <f>(I629/I612)*BT92</f>
        <v>12870.043045589533</v>
      </c>
      <c r="J640" s="215">
        <f>(J630/J612)*BT93</f>
        <v>0</v>
      </c>
      <c r="N640" s="211" t="s">
        <v>600</v>
      </c>
    </row>
    <row r="641" spans="1:14" s="201" customFormat="1" ht="12.6" customHeight="1">
      <c r="A641" s="210">
        <v>8680</v>
      </c>
      <c r="B641" s="214" t="s">
        <v>601</v>
      </c>
      <c r="C641" s="215">
        <f>BU85</f>
        <v>91882.790000000008</v>
      </c>
      <c r="D641" s="215">
        <f>(D615/D612)*BU90</f>
        <v>70332.399045128259</v>
      </c>
      <c r="E641" s="217">
        <f>(E623/E612)*SUM(C641:D641)</f>
        <v>33728.828809399653</v>
      </c>
      <c r="F641" s="217">
        <f>(F624/F612)*BU64</f>
        <v>0</v>
      </c>
      <c r="G641" s="215">
        <f>(G625/G612)*BU91</f>
        <v>0</v>
      </c>
      <c r="H641" s="217">
        <f>(H628/H612)*BU60</f>
        <v>110.01101336291329</v>
      </c>
      <c r="I641" s="215">
        <f>(I629/I612)*BU92</f>
        <v>7563.6190289175247</v>
      </c>
      <c r="J641" s="215">
        <f>(J630/J612)*BU93</f>
        <v>0</v>
      </c>
      <c r="N641" s="211" t="s">
        <v>602</v>
      </c>
    </row>
    <row r="642" spans="1:14" s="201" customFormat="1" ht="12.6" customHeight="1">
      <c r="A642" s="210">
        <v>8690</v>
      </c>
      <c r="B642" s="214" t="s">
        <v>603</v>
      </c>
      <c r="C642" s="215">
        <f>BV85</f>
        <v>53810</v>
      </c>
      <c r="D642" s="215">
        <f>(D615/D612)*BV90</f>
        <v>546202.89935226378</v>
      </c>
      <c r="E642" s="217">
        <f>(E623/E612)*SUM(C642:D642)</f>
        <v>124758.55365217318</v>
      </c>
      <c r="F642" s="217">
        <f>(F624/F612)*BV64</f>
        <v>0</v>
      </c>
      <c r="G642" s="215">
        <f>(G625/G612)*BV91</f>
        <v>0</v>
      </c>
      <c r="H642" s="217">
        <f>(H628/H612)*BV60</f>
        <v>0</v>
      </c>
      <c r="I642" s="215">
        <f>(I629/I612)*BV92</f>
        <v>22786.706502238521</v>
      </c>
      <c r="J642" s="215">
        <f>(J630/J612)*BV93</f>
        <v>0</v>
      </c>
      <c r="N642" s="211" t="s">
        <v>604</v>
      </c>
    </row>
    <row r="643" spans="1:14" s="201" customFormat="1" ht="12.6" customHeight="1">
      <c r="A643" s="210">
        <v>8700</v>
      </c>
      <c r="B643" s="214" t="s">
        <v>605</v>
      </c>
      <c r="C643" s="215">
        <f>BW85</f>
        <v>1051995.5899999999</v>
      </c>
      <c r="D643" s="215">
        <f>(D615/D612)*BW90</f>
        <v>175751.54221900721</v>
      </c>
      <c r="E643" s="217">
        <f>(E623/E612)*SUM(C643:D643)</f>
        <v>255281.105842227</v>
      </c>
      <c r="F643" s="217">
        <f>(F624/F612)*BW64</f>
        <v>31.165961035732252</v>
      </c>
      <c r="G643" s="215">
        <f>(G625/G612)*BW91</f>
        <v>0</v>
      </c>
      <c r="H643" s="217">
        <f>(H628/H612)*BW60</f>
        <v>3614.2717615249499</v>
      </c>
      <c r="I643" s="215">
        <f>(I629/I612)*BW92</f>
        <v>18900.502856959836</v>
      </c>
      <c r="J643" s="215">
        <f>(J630/J612)*BW93</f>
        <v>0</v>
      </c>
      <c r="N643" s="211" t="s">
        <v>606</v>
      </c>
    </row>
    <row r="644" spans="1:14" s="201" customFormat="1" ht="12.6" customHeight="1">
      <c r="A644" s="210">
        <v>8710</v>
      </c>
      <c r="B644" s="214" t="s">
        <v>607</v>
      </c>
      <c r="C644" s="215">
        <f>BX85</f>
        <v>12020996.899999999</v>
      </c>
      <c r="D644" s="215">
        <f>(D615/D612)*BX90</f>
        <v>163649.13733969585</v>
      </c>
      <c r="E644" s="217">
        <f>(E623/E612)*SUM(C644:D644)</f>
        <v>2533510.2262355192</v>
      </c>
      <c r="F644" s="217">
        <f>(F624/F612)*BX64</f>
        <v>20.273369076099168</v>
      </c>
      <c r="G644" s="215">
        <f>(G625/G612)*BX91</f>
        <v>0</v>
      </c>
      <c r="H644" s="217">
        <f>(H628/H612)*BX60</f>
        <v>46953.633010943107</v>
      </c>
      <c r="I644" s="215">
        <f>(I629/I612)*BX92</f>
        <v>9616.8194487148139</v>
      </c>
      <c r="J644" s="215">
        <f>(J630/J612)*BX93</f>
        <v>0</v>
      </c>
      <c r="K644" s="217">
        <f>SUM(C631:J644)</f>
        <v>33689799.170481071</v>
      </c>
      <c r="L644" s="217"/>
      <c r="N644" s="211" t="s">
        <v>608</v>
      </c>
    </row>
    <row r="645" spans="1:14" s="201" customFormat="1" ht="12.6" customHeight="1">
      <c r="A645" s="210">
        <v>8720</v>
      </c>
      <c r="B645" s="214" t="s">
        <v>609</v>
      </c>
      <c r="C645" s="215">
        <f>BY85</f>
        <v>8144084.8000000007</v>
      </c>
      <c r="D645" s="215">
        <f>(D615/D612)*BY90</f>
        <v>228969.27172430567</v>
      </c>
      <c r="E645" s="217">
        <f>(E623/E612)*SUM(C645:D645)</f>
        <v>1740979.4302213492</v>
      </c>
      <c r="F645" s="217">
        <f>(F624/F612)*BY64</f>
        <v>139.82015281415309</v>
      </c>
      <c r="G645" s="215">
        <f>(G625/G612)*BY91</f>
        <v>0</v>
      </c>
      <c r="H645" s="217">
        <f>(H628/H612)*BY60</f>
        <v>33246.444772953328</v>
      </c>
      <c r="I645" s="215">
        <f>(I629/I612)*BY92</f>
        <v>4950.3742374664243</v>
      </c>
      <c r="J645" s="215">
        <f>(J630/J612)*BY93</f>
        <v>1099.9832788629515</v>
      </c>
      <c r="K645" s="217">
        <v>0</v>
      </c>
      <c r="L645" s="217"/>
      <c r="N645" s="211" t="s">
        <v>610</v>
      </c>
    </row>
    <row r="646" spans="1:14" s="201" customFormat="1" ht="12.6" customHeight="1">
      <c r="A646" s="210">
        <v>8730</v>
      </c>
      <c r="B646" s="214" t="s">
        <v>611</v>
      </c>
      <c r="C646" s="215">
        <f>BZ85</f>
        <v>6319570.4299999997</v>
      </c>
      <c r="D646" s="215">
        <f>(D615/D612)*BZ90</f>
        <v>0</v>
      </c>
      <c r="E646" s="217">
        <f>(E623/E612)*SUM(C646:D646)</f>
        <v>1314005.8612089362</v>
      </c>
      <c r="F646" s="217">
        <f>(F624/F612)*BZ64</f>
        <v>62.735968622367281</v>
      </c>
      <c r="G646" s="215">
        <f>(G625/G612)*BZ91</f>
        <v>0</v>
      </c>
      <c r="H646" s="217">
        <f>(H628/H612)*BZ60</f>
        <v>29538.124993745896</v>
      </c>
      <c r="I646" s="215">
        <f>(I629/I612)*BZ92</f>
        <v>0</v>
      </c>
      <c r="J646" s="215">
        <f>(J630/J612)*BZ93</f>
        <v>0</v>
      </c>
      <c r="K646" s="217">
        <v>0</v>
      </c>
      <c r="L646" s="217"/>
      <c r="N646" s="211" t="s">
        <v>612</v>
      </c>
    </row>
    <row r="647" spans="1:14" s="201" customFormat="1" ht="12.6" customHeight="1">
      <c r="A647" s="210">
        <v>8740</v>
      </c>
      <c r="B647" s="214" t="s">
        <v>613</v>
      </c>
      <c r="C647" s="215">
        <f>CA85</f>
        <v>3779076.73</v>
      </c>
      <c r="D647" s="215">
        <f>(D615/D612)*CA90</f>
        <v>94034.845668670096</v>
      </c>
      <c r="E647" s="217">
        <f>(E623/E612)*SUM(C647:D647)</f>
        <v>805322.35029538407</v>
      </c>
      <c r="F647" s="217">
        <f>(F624/F612)*CA64</f>
        <v>40.032489245838192</v>
      </c>
      <c r="G647" s="215">
        <f>(G625/G612)*CA91</f>
        <v>0</v>
      </c>
      <c r="H647" s="217">
        <f>(H628/H612)*CA60</f>
        <v>16285.722109839477</v>
      </c>
      <c r="I647" s="215">
        <f>(I629/I612)*CA92</f>
        <v>0</v>
      </c>
      <c r="J647" s="215">
        <f>(J630/J612)*CA93</f>
        <v>0</v>
      </c>
      <c r="K647" s="217">
        <v>0</v>
      </c>
      <c r="L647" s="217">
        <f>SUM(C645:K647)</f>
        <v>22511406.957122196</v>
      </c>
      <c r="N647" s="211" t="s">
        <v>614</v>
      </c>
    </row>
    <row r="648" spans="1:14" s="201" customFormat="1" ht="12.6" customHeight="1">
      <c r="A648" s="210"/>
      <c r="B648" s="210"/>
      <c r="C648" s="201">
        <f>SUM(C614:C647)</f>
        <v>224900279.29999998</v>
      </c>
      <c r="L648" s="213"/>
    </row>
    <row r="666" spans="1:14" s="201" customFormat="1" ht="12.6" customHeight="1">
      <c r="C666" s="208" t="s">
        <v>615</v>
      </c>
      <c r="M666" s="208" t="s">
        <v>616</v>
      </c>
    </row>
    <row r="667" spans="1:14" s="201" customFormat="1" ht="12.6" customHeight="1">
      <c r="C667" s="208" t="s">
        <v>545</v>
      </c>
      <c r="D667" s="208" t="s">
        <v>546</v>
      </c>
      <c r="E667" s="209" t="s">
        <v>547</v>
      </c>
      <c r="F667" s="208" t="s">
        <v>548</v>
      </c>
      <c r="G667" s="208" t="s">
        <v>549</v>
      </c>
      <c r="H667" s="208" t="s">
        <v>550</v>
      </c>
      <c r="I667" s="208" t="s">
        <v>551</v>
      </c>
      <c r="J667" s="208" t="s">
        <v>552</v>
      </c>
      <c r="K667" s="208" t="s">
        <v>553</v>
      </c>
      <c r="L667" s="209" t="s">
        <v>554</v>
      </c>
      <c r="M667" s="208" t="s">
        <v>617</v>
      </c>
    </row>
    <row r="668" spans="1:14" s="201" customFormat="1" ht="12.6" customHeight="1">
      <c r="A668" s="210">
        <v>6010</v>
      </c>
      <c r="B668" s="209" t="s">
        <v>344</v>
      </c>
      <c r="C668" s="215">
        <f>C85</f>
        <v>13895531.430000002</v>
      </c>
      <c r="D668" s="215">
        <f>(D615/D612)*C90</f>
        <v>1192262.8414351714</v>
      </c>
      <c r="E668" s="217">
        <f>(E623/E612)*SUM(C668:D668)</f>
        <v>3137151.5398049657</v>
      </c>
      <c r="F668" s="217">
        <f>(F624/F612)*C64</f>
        <v>2203.2746403197748</v>
      </c>
      <c r="G668" s="215">
        <f>(G625/G612)*C91</f>
        <v>492277.1121009182</v>
      </c>
      <c r="H668" s="217">
        <f>(H628/H612)*C60</f>
        <v>56502.897166549061</v>
      </c>
      <c r="I668" s="215">
        <f>(I629/I612)*C92</f>
        <v>367661.52639174281</v>
      </c>
      <c r="J668" s="215">
        <f>(J630/J612)*C93</f>
        <v>3186.0238336172461</v>
      </c>
      <c r="K668" s="215">
        <f>(K644/K612)*C89</f>
        <v>872756.49735096865</v>
      </c>
      <c r="L668" s="215">
        <f>(L647/L612)*C94</f>
        <v>1900870.1932644357</v>
      </c>
      <c r="M668" s="201">
        <f t="shared" ref="M668:M713" si="24">ROUND(SUM(D668:L668),0)</f>
        <v>8024872</v>
      </c>
      <c r="N668" s="209" t="s">
        <v>618</v>
      </c>
    </row>
    <row r="669" spans="1:14" s="201" customFormat="1" ht="12.6" customHeight="1">
      <c r="A669" s="210">
        <v>6030</v>
      </c>
      <c r="B669" s="209" t="s">
        <v>345</v>
      </c>
      <c r="C669" s="215">
        <f>D85</f>
        <v>18445033.75</v>
      </c>
      <c r="D669" s="215">
        <f>(D615/D612)*D90</f>
        <v>1988038.1415858513</v>
      </c>
      <c r="E669" s="217">
        <f>(E623/E612)*SUM(C669:D669)</f>
        <v>4248576.1533078402</v>
      </c>
      <c r="F669" s="217">
        <f>(F624/F612)*D64</f>
        <v>2117.7591133622736</v>
      </c>
      <c r="G669" s="215">
        <f>(G625/G612)*D91</f>
        <v>1993038.0027186587</v>
      </c>
      <c r="H669" s="217">
        <f>(H628/H612)*D60</f>
        <v>89298.779794122442</v>
      </c>
      <c r="I669" s="215">
        <f>(I629/I612)*D92</f>
        <v>613057.04770654067</v>
      </c>
      <c r="J669" s="215">
        <f>(J630/J612)*D93</f>
        <v>6918.8378220039831</v>
      </c>
      <c r="K669" s="215">
        <f>(K644/K612)*D89</f>
        <v>2127538.8691513655</v>
      </c>
      <c r="L669" s="215">
        <f>(L647/L612)*D94</f>
        <v>2526343.3678496485</v>
      </c>
      <c r="M669" s="201">
        <f t="shared" si="24"/>
        <v>13594927</v>
      </c>
      <c r="N669" s="209" t="s">
        <v>619</v>
      </c>
    </row>
    <row r="670" spans="1:14" s="201" customFormat="1" ht="12.6" customHeight="1">
      <c r="A670" s="210">
        <v>6070</v>
      </c>
      <c r="B670" s="209" t="s">
        <v>620</v>
      </c>
      <c r="C670" s="215">
        <f>E85</f>
        <v>40122831.129999995</v>
      </c>
      <c r="D670" s="215">
        <f>(D615/D612)*E90</f>
        <v>3740327.1150103398</v>
      </c>
      <c r="E670" s="217">
        <f>(E623/E612)*SUM(C670:D670)</f>
        <v>9120310.8919348884</v>
      </c>
      <c r="F670" s="217">
        <f>(F624/F612)*E64</f>
        <v>5127.379782422563</v>
      </c>
      <c r="G670" s="215">
        <f>(G625/G612)*E91</f>
        <v>5383561.9774324875</v>
      </c>
      <c r="H670" s="217">
        <f>(H628/H612)*E60</f>
        <v>197744.47909857213</v>
      </c>
      <c r="I670" s="215">
        <f>(I629/I612)*E92</f>
        <v>1153415.4454178698</v>
      </c>
      <c r="J670" s="215">
        <f>(J630/J612)*E93</f>
        <v>20457.838372546288</v>
      </c>
      <c r="K670" s="215">
        <f>(K644/K612)*E89</f>
        <v>3564311.1732443194</v>
      </c>
      <c r="L670" s="215">
        <f>(L647/L612)*E94</f>
        <v>5522793.7424184596</v>
      </c>
      <c r="M670" s="201">
        <f t="shared" si="24"/>
        <v>28708050</v>
      </c>
      <c r="N670" s="209" t="s">
        <v>621</v>
      </c>
    </row>
    <row r="671" spans="1:14" s="201" customFormat="1" ht="12.6" customHeight="1">
      <c r="A671" s="210">
        <v>6100</v>
      </c>
      <c r="B671" s="209" t="s">
        <v>622</v>
      </c>
      <c r="C671" s="215">
        <f>F85</f>
        <v>0</v>
      </c>
      <c r="D671" s="215">
        <f>(D615/D612)*F90</f>
        <v>0</v>
      </c>
      <c r="E671" s="217">
        <f>(E623/E612)*SUM(C671:D671)</f>
        <v>0</v>
      </c>
      <c r="F671" s="217">
        <f>(F624/F612)*F64</f>
        <v>0</v>
      </c>
      <c r="G671" s="215">
        <f>(G625/G612)*F91</f>
        <v>0</v>
      </c>
      <c r="H671" s="217">
        <f>(H628/H612)*F60</f>
        <v>0</v>
      </c>
      <c r="I671" s="215">
        <f>(I629/I612)*F92</f>
        <v>0</v>
      </c>
      <c r="J671" s="215">
        <f>(J630/J612)*F93</f>
        <v>0</v>
      </c>
      <c r="K671" s="215">
        <f>(K644/K612)*F89</f>
        <v>0</v>
      </c>
      <c r="L671" s="215">
        <f>(L647/L612)*F94</f>
        <v>0</v>
      </c>
      <c r="M671" s="201">
        <f t="shared" si="24"/>
        <v>0</v>
      </c>
      <c r="N671" s="209" t="s">
        <v>623</v>
      </c>
    </row>
    <row r="672" spans="1:14" s="201" customFormat="1" ht="12.6" customHeight="1">
      <c r="A672" s="210">
        <v>6120</v>
      </c>
      <c r="B672" s="209" t="s">
        <v>624</v>
      </c>
      <c r="C672" s="215">
        <f>G85</f>
        <v>35392.76</v>
      </c>
      <c r="D672" s="215">
        <f>(D615/D612)*G90</f>
        <v>133124.00203334034</v>
      </c>
      <c r="E672" s="217">
        <f>(E623/E612)*SUM(C672:D672)</f>
        <v>35039.092526382483</v>
      </c>
      <c r="F672" s="217">
        <f>(F624/F612)*G64</f>
        <v>0</v>
      </c>
      <c r="G672" s="215">
        <f>(G625/G612)*G91</f>
        <v>0</v>
      </c>
      <c r="H672" s="217">
        <f>(H628/H612)*G60</f>
        <v>0</v>
      </c>
      <c r="I672" s="215">
        <f>(I629/I612)*G92</f>
        <v>26735.538892640383</v>
      </c>
      <c r="J672" s="215">
        <f>(J630/J612)*G93</f>
        <v>0</v>
      </c>
      <c r="K672" s="215">
        <f>(K644/K612)*G89</f>
        <v>0</v>
      </c>
      <c r="L672" s="215">
        <f>(L647/L612)*G94</f>
        <v>0</v>
      </c>
      <c r="M672" s="201">
        <f t="shared" si="24"/>
        <v>194899</v>
      </c>
      <c r="N672" s="209" t="s">
        <v>625</v>
      </c>
    </row>
    <row r="673" spans="1:14" s="201" customFormat="1" ht="12.6" customHeight="1">
      <c r="A673" s="210">
        <v>6140</v>
      </c>
      <c r="B673" s="209" t="s">
        <v>626</v>
      </c>
      <c r="C673" s="215">
        <f>H85</f>
        <v>4086968.69</v>
      </c>
      <c r="D673" s="215">
        <f>(D615/D612)*H90</f>
        <v>513805.15754149796</v>
      </c>
      <c r="E673" s="217">
        <f>(E623/E612)*SUM(C673:D673)</f>
        <v>956622.58514718653</v>
      </c>
      <c r="F673" s="217">
        <f>(F624/F612)*H64</f>
        <v>157.58091508641016</v>
      </c>
      <c r="G673" s="215">
        <f>(G625/G612)*H91</f>
        <v>653024.94275369123</v>
      </c>
      <c r="H673" s="217">
        <f>(H628/H612)*H60</f>
        <v>21381.575044947927</v>
      </c>
      <c r="I673" s="215">
        <f>(I629/I612)*H92</f>
        <v>130816.00693555125</v>
      </c>
      <c r="J673" s="215">
        <f>(J630/J612)*H93</f>
        <v>858.11501689958152</v>
      </c>
      <c r="K673" s="215">
        <f>(K644/K612)*H89</f>
        <v>310544.06561659364</v>
      </c>
      <c r="L673" s="215">
        <f>(L647/L612)*H94</f>
        <v>507661.1573798164</v>
      </c>
      <c r="M673" s="201">
        <f t="shared" si="24"/>
        <v>3094871</v>
      </c>
      <c r="N673" s="209" t="s">
        <v>627</v>
      </c>
    </row>
    <row r="674" spans="1:14" s="201" customFormat="1" ht="12.6" customHeight="1">
      <c r="A674" s="210">
        <v>6150</v>
      </c>
      <c r="B674" s="209" t="s">
        <v>628</v>
      </c>
      <c r="C674" s="215">
        <f>I85</f>
        <v>0</v>
      </c>
      <c r="D674" s="215">
        <f>(D615/D612)*I90</f>
        <v>0</v>
      </c>
      <c r="E674" s="217">
        <f>(E623/E612)*SUM(C674:D674)</f>
        <v>0</v>
      </c>
      <c r="F674" s="217">
        <f>(F624/F612)*I64</f>
        <v>0</v>
      </c>
      <c r="G674" s="215">
        <f>(G625/G612)*I91</f>
        <v>0</v>
      </c>
      <c r="H674" s="217">
        <f>(H628/H612)*I60</f>
        <v>0</v>
      </c>
      <c r="I674" s="215">
        <f>(I629/I612)*I92</f>
        <v>0</v>
      </c>
      <c r="J674" s="215">
        <f>(J630/J612)*I93</f>
        <v>0</v>
      </c>
      <c r="K674" s="215">
        <f>(K644/K612)*I89</f>
        <v>0</v>
      </c>
      <c r="L674" s="215">
        <f>(L647/L612)*I94</f>
        <v>0</v>
      </c>
      <c r="M674" s="201">
        <f t="shared" si="24"/>
        <v>0</v>
      </c>
      <c r="N674" s="209" t="s">
        <v>629</v>
      </c>
    </row>
    <row r="675" spans="1:14" s="201" customFormat="1" ht="12.6" customHeight="1">
      <c r="A675" s="210">
        <v>6170</v>
      </c>
      <c r="B675" s="209" t="s">
        <v>125</v>
      </c>
      <c r="C675" s="215">
        <f>J85</f>
        <v>0</v>
      </c>
      <c r="D675" s="215">
        <f>(D615/D612)*J90</f>
        <v>0</v>
      </c>
      <c r="E675" s="217">
        <f>(E623/E612)*SUM(C675:D675)</f>
        <v>0</v>
      </c>
      <c r="F675" s="217">
        <f>(F624/F612)*J64</f>
        <v>0</v>
      </c>
      <c r="G675" s="215">
        <f>(G625/G612)*J91</f>
        <v>0</v>
      </c>
      <c r="H675" s="217">
        <f>(H628/H612)*J60</f>
        <v>0</v>
      </c>
      <c r="I675" s="215">
        <f>(I629/I612)*J92</f>
        <v>0</v>
      </c>
      <c r="J675" s="215">
        <f>(J630/J612)*J93</f>
        <v>0</v>
      </c>
      <c r="K675" s="215">
        <f>(K644/K612)*J89</f>
        <v>0</v>
      </c>
      <c r="L675" s="215">
        <f>(L647/L612)*J94</f>
        <v>0</v>
      </c>
      <c r="M675" s="201">
        <f t="shared" si="24"/>
        <v>0</v>
      </c>
      <c r="N675" s="209" t="s">
        <v>630</v>
      </c>
    </row>
    <row r="676" spans="1:14" s="201" customFormat="1" ht="12.6" customHeight="1">
      <c r="A676" s="210">
        <v>6200</v>
      </c>
      <c r="B676" s="209" t="s">
        <v>350</v>
      </c>
      <c r="C676" s="215">
        <f>K85</f>
        <v>0</v>
      </c>
      <c r="D676" s="215">
        <f>(D615/D612)*K90</f>
        <v>0</v>
      </c>
      <c r="E676" s="217">
        <f>(E623/E612)*SUM(C676:D676)</f>
        <v>0</v>
      </c>
      <c r="F676" s="217">
        <f>(F624/F612)*K64</f>
        <v>0</v>
      </c>
      <c r="G676" s="215">
        <f>(G625/G612)*K91</f>
        <v>0</v>
      </c>
      <c r="H676" s="217">
        <f>(H628/H612)*K60</f>
        <v>0</v>
      </c>
      <c r="I676" s="215">
        <f>(I629/I612)*K92</f>
        <v>0</v>
      </c>
      <c r="J676" s="215">
        <f>(J630/J612)*K93</f>
        <v>0</v>
      </c>
      <c r="K676" s="215">
        <f>(K644/K612)*K89</f>
        <v>0</v>
      </c>
      <c r="L676" s="215">
        <f>(L647/L612)*K94</f>
        <v>0</v>
      </c>
      <c r="M676" s="201">
        <f t="shared" si="24"/>
        <v>0</v>
      </c>
      <c r="N676" s="209" t="s">
        <v>631</v>
      </c>
    </row>
    <row r="677" spans="1:14" s="201" customFormat="1" ht="12.6" customHeight="1">
      <c r="A677" s="210">
        <v>6210</v>
      </c>
      <c r="B677" s="209" t="s">
        <v>351</v>
      </c>
      <c r="C677" s="215">
        <f>L85</f>
        <v>0</v>
      </c>
      <c r="D677" s="215">
        <f>(D615/D612)*L90</f>
        <v>0</v>
      </c>
      <c r="E677" s="217">
        <f>(E623/E612)*SUM(C677:D677)</f>
        <v>0</v>
      </c>
      <c r="F677" s="217">
        <f>(F624/F612)*L64</f>
        <v>0</v>
      </c>
      <c r="G677" s="215">
        <f>(G625/G612)*L91</f>
        <v>0</v>
      </c>
      <c r="H677" s="217">
        <f>(H628/H612)*L60</f>
        <v>0</v>
      </c>
      <c r="I677" s="215">
        <f>(I629/I612)*L92</f>
        <v>0</v>
      </c>
      <c r="J677" s="215">
        <f>(J630/J612)*L93</f>
        <v>0</v>
      </c>
      <c r="K677" s="215">
        <f>(K644/K612)*L89</f>
        <v>0</v>
      </c>
      <c r="L677" s="215">
        <f>(L647/L612)*L94</f>
        <v>0</v>
      </c>
      <c r="M677" s="201">
        <f t="shared" si="24"/>
        <v>0</v>
      </c>
      <c r="N677" s="209" t="s">
        <v>632</v>
      </c>
    </row>
    <row r="678" spans="1:14" s="201" customFormat="1" ht="12.6" customHeight="1">
      <c r="A678" s="210">
        <v>6330</v>
      </c>
      <c r="B678" s="209" t="s">
        <v>633</v>
      </c>
      <c r="C678" s="215">
        <f>M85</f>
        <v>3629435.3999999994</v>
      </c>
      <c r="D678" s="215">
        <f>(D615/D612)*M90</f>
        <v>601765.95595181466</v>
      </c>
      <c r="E678" s="217">
        <f>(E623/E612)*SUM(C678:D678)</f>
        <v>879778.68800741923</v>
      </c>
      <c r="F678" s="217">
        <f>(F624/F612)*M64</f>
        <v>258.20451562029211</v>
      </c>
      <c r="G678" s="215">
        <f>(G625/G612)*M91</f>
        <v>0</v>
      </c>
      <c r="H678" s="217">
        <f>(H628/H612)*M60</f>
        <v>17706.105528090153</v>
      </c>
      <c r="I678" s="215">
        <f>(I629/I612)*M92</f>
        <v>153211.03401149326</v>
      </c>
      <c r="J678" s="215">
        <f>(J630/J612)*M93</f>
        <v>0</v>
      </c>
      <c r="K678" s="215">
        <f>(K644/K612)*M89</f>
        <v>57185.353118395447</v>
      </c>
      <c r="L678" s="215">
        <f>(L647/L612)*M94</f>
        <v>347928.19558809011</v>
      </c>
      <c r="M678" s="201">
        <f t="shared" si="24"/>
        <v>2057834</v>
      </c>
      <c r="N678" s="209" t="s">
        <v>634</v>
      </c>
    </row>
    <row r="679" spans="1:14" s="201" customFormat="1" ht="12.6" customHeight="1">
      <c r="A679" s="210">
        <v>6400</v>
      </c>
      <c r="B679" s="209" t="s">
        <v>635</v>
      </c>
      <c r="C679" s="215">
        <f>N85</f>
        <v>26668499.390000001</v>
      </c>
      <c r="D679" s="215">
        <f>(D615/D612)*N90</f>
        <v>243247.1719725224</v>
      </c>
      <c r="E679" s="217">
        <f>(E623/E612)*SUM(C679:D679)</f>
        <v>5595663.9948075283</v>
      </c>
      <c r="F679" s="217">
        <f>(F624/F612)*N64</f>
        <v>27.318677426581026</v>
      </c>
      <c r="G679" s="215">
        <f>(G625/G612)*N91</f>
        <v>0</v>
      </c>
      <c r="H679" s="217">
        <f>(H628/H612)*N60</f>
        <v>11.649343466106295</v>
      </c>
      <c r="I679" s="215">
        <f>(I629/I612)*N92</f>
        <v>35772.251858565876</v>
      </c>
      <c r="J679" s="215">
        <f>(J630/J612)*N93</f>
        <v>0</v>
      </c>
      <c r="K679" s="215">
        <f>(K644/K612)*N89</f>
        <v>0</v>
      </c>
      <c r="L679" s="215">
        <f>(L647/L612)*N94</f>
        <v>0</v>
      </c>
      <c r="M679" s="201">
        <f t="shared" si="24"/>
        <v>5874722</v>
      </c>
      <c r="N679" s="209" t="s">
        <v>636</v>
      </c>
    </row>
    <row r="680" spans="1:14" s="201" customFormat="1" ht="12.6" customHeight="1">
      <c r="A680" s="210">
        <v>7010</v>
      </c>
      <c r="B680" s="209" t="s">
        <v>637</v>
      </c>
      <c r="C680" s="215">
        <f>O85</f>
        <v>9624590.6400000006</v>
      </c>
      <c r="D680" s="215">
        <f>(D615/D612)*O90</f>
        <v>712236.81288776896</v>
      </c>
      <c r="E680" s="217">
        <f>(E623/E612)*SUM(C680:D680)</f>
        <v>2149299.8629971701</v>
      </c>
      <c r="F680" s="217">
        <f>(F624/F612)*O64</f>
        <v>2056.259056910746</v>
      </c>
      <c r="G680" s="215">
        <f>(G625/G612)*O91</f>
        <v>0</v>
      </c>
      <c r="H680" s="217">
        <f>(H628/H612)*O60</f>
        <v>34821.798845410827</v>
      </c>
      <c r="I680" s="215">
        <f>(I629/I612)*O92</f>
        <v>219634.51738837585</v>
      </c>
      <c r="J680" s="215">
        <f>(J630/J612)*O93</f>
        <v>0</v>
      </c>
      <c r="K680" s="215">
        <f>(K644/K612)*O89</f>
        <v>380880.83494441159</v>
      </c>
      <c r="L680" s="215">
        <f>(L647/L612)*O94</f>
        <v>931479.65658529638</v>
      </c>
      <c r="M680" s="201">
        <f t="shared" si="24"/>
        <v>4430410</v>
      </c>
      <c r="N680" s="209" t="s">
        <v>638</v>
      </c>
    </row>
    <row r="681" spans="1:14" s="201" customFormat="1" ht="12.6" customHeight="1">
      <c r="A681" s="210">
        <v>7020</v>
      </c>
      <c r="B681" s="209" t="s">
        <v>639</v>
      </c>
      <c r="C681" s="215">
        <f>P85</f>
        <v>47736691.659999996</v>
      </c>
      <c r="D681" s="215">
        <f>(D615/D612)*P90</f>
        <v>1992630.9530874435</v>
      </c>
      <c r="E681" s="217">
        <f>(E623/E612)*SUM(C681:D681)</f>
        <v>10340041.639119288</v>
      </c>
      <c r="F681" s="217">
        <f>(F624/F612)*P64</f>
        <v>53771.665373551681</v>
      </c>
      <c r="G681" s="215">
        <f>(G625/G612)*P91</f>
        <v>42569.417676132616</v>
      </c>
      <c r="H681" s="217">
        <f>(H628/H612)*P60</f>
        <v>51618.003847678316</v>
      </c>
      <c r="I681" s="215">
        <f>(I629/I612)*P92</f>
        <v>614473.34621759155</v>
      </c>
      <c r="J681" s="215">
        <f>(J630/J612)*P93</f>
        <v>5749.7493254372121</v>
      </c>
      <c r="K681" s="215">
        <f>(K644/K612)*P89</f>
        <v>4812495.2245366629</v>
      </c>
      <c r="L681" s="215">
        <f>(L647/L612)*P94</f>
        <v>722158.44900522311</v>
      </c>
      <c r="M681" s="201">
        <f t="shared" si="24"/>
        <v>18635508</v>
      </c>
      <c r="N681" s="209" t="s">
        <v>640</v>
      </c>
    </row>
    <row r="682" spans="1:14" s="201" customFormat="1" ht="12.6" customHeight="1">
      <c r="A682" s="210">
        <v>7030</v>
      </c>
      <c r="B682" s="209" t="s">
        <v>641</v>
      </c>
      <c r="C682" s="215">
        <f>Q85</f>
        <v>11254157.4</v>
      </c>
      <c r="D682" s="215">
        <f>(D615/D612)*Q90</f>
        <v>556086.57086435228</v>
      </c>
      <c r="E682" s="217">
        <f>(E623/E612)*SUM(C682:D682)</f>
        <v>2455662.1327224071</v>
      </c>
      <c r="F682" s="217">
        <f>(F624/F612)*Q64</f>
        <v>1907.420269723671</v>
      </c>
      <c r="G682" s="215">
        <f>(G625/G612)*Q91</f>
        <v>9110.0233093893276</v>
      </c>
      <c r="H682" s="217">
        <f>(H628/H612)*Q60</f>
        <v>41164.4599575947</v>
      </c>
      <c r="I682" s="215">
        <f>(I629/I612)*Q92</f>
        <v>141580.95465416301</v>
      </c>
      <c r="J682" s="215">
        <f>(J630/J612)*Q93</f>
        <v>0</v>
      </c>
      <c r="K682" s="215">
        <f>(K644/K612)*Q89</f>
        <v>419118.128583877</v>
      </c>
      <c r="L682" s="215">
        <f>(L647/L612)*Q94</f>
        <v>1321257.7299022677</v>
      </c>
      <c r="M682" s="201">
        <f t="shared" si="24"/>
        <v>4945887</v>
      </c>
      <c r="N682" s="209" t="s">
        <v>642</v>
      </c>
    </row>
    <row r="683" spans="1:14" s="201" customFormat="1" ht="12.6" customHeight="1">
      <c r="A683" s="210">
        <v>7040</v>
      </c>
      <c r="B683" s="209" t="s">
        <v>133</v>
      </c>
      <c r="C683" s="215">
        <f>R85</f>
        <v>5199796.6100000003</v>
      </c>
      <c r="D683" s="215">
        <f>(D615/D612)*R90</f>
        <v>39381.570044006592</v>
      </c>
      <c r="E683" s="217">
        <f>(E623/E612)*SUM(C683:D683)</f>
        <v>1089363.7333029599</v>
      </c>
      <c r="F683" s="217">
        <f>(F624/F612)*R64</f>
        <v>1389.9753397920806</v>
      </c>
      <c r="G683" s="215">
        <f>(G625/G612)*R91</f>
        <v>0</v>
      </c>
      <c r="H683" s="217">
        <f>(H628/H612)*R60</f>
        <v>9.4681599513811096E-2</v>
      </c>
      <c r="I683" s="215">
        <f>(I629/I612)*R92</f>
        <v>12144.208182026165</v>
      </c>
      <c r="J683" s="215">
        <f>(J630/J612)*R93</f>
        <v>0</v>
      </c>
      <c r="K683" s="215">
        <f>(K644/K612)*R89</f>
        <v>717402.47180198855</v>
      </c>
      <c r="L683" s="215">
        <f>(L647/L612)*R94</f>
        <v>0</v>
      </c>
      <c r="M683" s="201">
        <f t="shared" si="24"/>
        <v>1859682</v>
      </c>
      <c r="N683" s="209" t="s">
        <v>643</v>
      </c>
    </row>
    <row r="684" spans="1:14" s="201" customFormat="1" ht="12.6" customHeight="1">
      <c r="A684" s="210">
        <v>7050</v>
      </c>
      <c r="B684" s="209" t="s">
        <v>644</v>
      </c>
      <c r="C684" s="215">
        <f>S85</f>
        <v>6072303.9199999999</v>
      </c>
      <c r="D684" s="215">
        <f>(D615/D612)*S90</f>
        <v>720077.82329382095</v>
      </c>
      <c r="E684" s="217">
        <f>(E623/E612)*SUM(C684:D684)</f>
        <v>1412315.840312053</v>
      </c>
      <c r="F684" s="217">
        <f>(F624/F612)*S64</f>
        <v>4015.1248845249456</v>
      </c>
      <c r="G684" s="215">
        <f>(G625/G612)*S91</f>
        <v>0</v>
      </c>
      <c r="H684" s="217">
        <f>(H628/H612)*S60</f>
        <v>30446.511682646033</v>
      </c>
      <c r="I684" s="215">
        <f>(I629/I612)*S92</f>
        <v>222052.47235111942</v>
      </c>
      <c r="J684" s="215">
        <f>(J630/J612)*S93</f>
        <v>673.48305389316079</v>
      </c>
      <c r="K684" s="215">
        <f>(K644/K612)*S89</f>
        <v>0</v>
      </c>
      <c r="L684" s="215">
        <f>(L647/L612)*S94</f>
        <v>0</v>
      </c>
      <c r="M684" s="201">
        <f t="shared" si="24"/>
        <v>2389581</v>
      </c>
      <c r="N684" s="209" t="s">
        <v>645</v>
      </c>
    </row>
    <row r="685" spans="1:14" s="201" customFormat="1" ht="12.6" customHeight="1">
      <c r="A685" s="210">
        <v>7060</v>
      </c>
      <c r="B685" s="209" t="s">
        <v>646</v>
      </c>
      <c r="C685" s="215">
        <f>T85</f>
        <v>5509797.3700000001</v>
      </c>
      <c r="D685" s="215">
        <f>(D615/D612)*T90</f>
        <v>649100.82940978731</v>
      </c>
      <c r="E685" s="217">
        <f>(E623/E612)*SUM(C685:D685)</f>
        <v>1280597.8542775137</v>
      </c>
      <c r="F685" s="217">
        <f>(F624/F612)*T64</f>
        <v>1414.2703185264693</v>
      </c>
      <c r="G685" s="215">
        <f>(G625/G612)*T91</f>
        <v>0</v>
      </c>
      <c r="H685" s="217">
        <f>(H628/H612)*T60</f>
        <v>21017.953574561812</v>
      </c>
      <c r="I685" s="215">
        <f>(I629/I612)*T92</f>
        <v>166292.50047638817</v>
      </c>
      <c r="J685" s="215">
        <f>(J630/J612)*T93</f>
        <v>753.44208545102708</v>
      </c>
      <c r="K685" s="215">
        <f>(K644/K612)*T89</f>
        <v>435103.2178867762</v>
      </c>
      <c r="L685" s="215">
        <f>(L647/L612)*T94</f>
        <v>656011.04612214584</v>
      </c>
      <c r="M685" s="201">
        <f t="shared" si="24"/>
        <v>3210291</v>
      </c>
      <c r="N685" s="209" t="s">
        <v>647</v>
      </c>
    </row>
    <row r="686" spans="1:14" s="201" customFormat="1" ht="12.6" customHeight="1">
      <c r="A686" s="210">
        <v>7070</v>
      </c>
      <c r="B686" s="209" t="s">
        <v>136</v>
      </c>
      <c r="C686" s="215">
        <f>U85</f>
        <v>19965146.449999999</v>
      </c>
      <c r="D686" s="215">
        <f>(D615/D612)*U90</f>
        <v>808891.12347506941</v>
      </c>
      <c r="E686" s="217">
        <f>(E623/E612)*SUM(C686:D686)</f>
        <v>4319471.9379875492</v>
      </c>
      <c r="F686" s="217">
        <f>(F624/F612)*U64</f>
        <v>257.7735222817837</v>
      </c>
      <c r="G686" s="215">
        <f>(G625/G612)*U91</f>
        <v>0</v>
      </c>
      <c r="H686" s="217">
        <f>(H628/H612)*U60</f>
        <v>55304.894552198792</v>
      </c>
      <c r="I686" s="215">
        <f>(I629/I612)*U92</f>
        <v>205945.59098032015</v>
      </c>
      <c r="J686" s="215">
        <f>(J630/J612)*U93</f>
        <v>0</v>
      </c>
      <c r="K686" s="215">
        <f>(K644/K612)*U89</f>
        <v>1941362.5035658316</v>
      </c>
      <c r="L686" s="215">
        <f>(L647/L612)*U94</f>
        <v>571.92397654267518</v>
      </c>
      <c r="M686" s="201">
        <f t="shared" si="24"/>
        <v>7331806</v>
      </c>
      <c r="N686" s="209" t="s">
        <v>648</v>
      </c>
    </row>
    <row r="687" spans="1:14" s="201" customFormat="1" ht="12.6" customHeight="1">
      <c r="A687" s="210">
        <v>7110</v>
      </c>
      <c r="B687" s="209" t="s">
        <v>649</v>
      </c>
      <c r="C687" s="215">
        <f>V85</f>
        <v>200666.33000000002</v>
      </c>
      <c r="D687" s="215">
        <f>(D615/D612)*V90</f>
        <v>14164.901974265769</v>
      </c>
      <c r="E687" s="217">
        <f>(E623/E612)*SUM(C687:D687)</f>
        <v>44669.095963366271</v>
      </c>
      <c r="F687" s="217">
        <f>(F624/F612)*V64</f>
        <v>1.2331519365134556</v>
      </c>
      <c r="G687" s="215">
        <f>(G625/G612)*V91</f>
        <v>0</v>
      </c>
      <c r="H687" s="217">
        <f>(H628/H612)*V60</f>
        <v>1218.3596652329522</v>
      </c>
      <c r="I687" s="215">
        <f>(I629/I612)*V92</f>
        <v>2844.7633924690381</v>
      </c>
      <c r="J687" s="215">
        <f>(J630/J612)*V93</f>
        <v>0</v>
      </c>
      <c r="K687" s="215">
        <f>(K644/K612)*V89</f>
        <v>168698.27626334931</v>
      </c>
      <c r="L687" s="215">
        <f>(L647/L612)*V94</f>
        <v>0</v>
      </c>
      <c r="M687" s="201">
        <f t="shared" si="24"/>
        <v>231597</v>
      </c>
      <c r="N687" s="209" t="s">
        <v>650</v>
      </c>
    </row>
    <row r="688" spans="1:14" s="201" customFormat="1" ht="12.6" customHeight="1">
      <c r="A688" s="210">
        <v>7120</v>
      </c>
      <c r="B688" s="209" t="s">
        <v>651</v>
      </c>
      <c r="C688" s="215">
        <f>W85</f>
        <v>1180305.1299999999</v>
      </c>
      <c r="D688" s="215">
        <f>(D615/D612)*W90</f>
        <v>158695.71201709271</v>
      </c>
      <c r="E688" s="217">
        <f>(E623/E612)*SUM(C688:D688)</f>
        <v>278413.69505461154</v>
      </c>
      <c r="F688" s="217">
        <f>(F624/F612)*W64</f>
        <v>229.28592012115757</v>
      </c>
      <c r="G688" s="215">
        <f>(G625/G612)*W91</f>
        <v>0</v>
      </c>
      <c r="H688" s="217">
        <f>(H628/H612)*W60</f>
        <v>4179.5164813870915</v>
      </c>
      <c r="I688" s="215">
        <f>(I629/I612)*W92</f>
        <v>31871.152578974059</v>
      </c>
      <c r="J688" s="215">
        <f>(J630/J612)*W93</f>
        <v>506.61542651116838</v>
      </c>
      <c r="K688" s="215">
        <f>(K644/K612)*W89</f>
        <v>289174.28110762831</v>
      </c>
      <c r="L688" s="215">
        <f>(L647/L612)*W94</f>
        <v>-127.90961414762567</v>
      </c>
      <c r="M688" s="201">
        <f t="shared" si="24"/>
        <v>762942</v>
      </c>
      <c r="N688" s="209" t="s">
        <v>652</v>
      </c>
    </row>
    <row r="689" spans="1:14" s="201" customFormat="1" ht="12.6" customHeight="1">
      <c r="A689" s="210">
        <v>7130</v>
      </c>
      <c r="B689" s="209" t="s">
        <v>653</v>
      </c>
      <c r="C689" s="215">
        <f>X85</f>
        <v>2539141.52</v>
      </c>
      <c r="D689" s="215">
        <f>(D615/D612)*X90</f>
        <v>141339.44458976248</v>
      </c>
      <c r="E689" s="217">
        <f>(E623/E612)*SUM(C689:D689)</f>
        <v>557342.89812004368</v>
      </c>
      <c r="F689" s="217">
        <f>(F624/F612)*X64</f>
        <v>1166.2764789756227</v>
      </c>
      <c r="G689" s="215">
        <f>(G625/G612)*X91</f>
        <v>0</v>
      </c>
      <c r="H689" s="217">
        <f>(H628/H612)*X60</f>
        <v>9097.648099447877</v>
      </c>
      <c r="I689" s="215">
        <f>(I629/I612)*X92</f>
        <v>35985.356496208318</v>
      </c>
      <c r="J689" s="215">
        <f>(J630/J612)*X93</f>
        <v>559.16662596277388</v>
      </c>
      <c r="K689" s="215">
        <f>(K644/K612)*X89</f>
        <v>1923052.6988334418</v>
      </c>
      <c r="L689" s="215">
        <f>(L647/L612)*X94</f>
        <v>0</v>
      </c>
      <c r="M689" s="201">
        <f t="shared" si="24"/>
        <v>2668543</v>
      </c>
      <c r="N689" s="209" t="s">
        <v>654</v>
      </c>
    </row>
    <row r="690" spans="1:14" s="201" customFormat="1" ht="12.6" customHeight="1">
      <c r="A690" s="210">
        <v>7140</v>
      </c>
      <c r="B690" s="209" t="s">
        <v>655</v>
      </c>
      <c r="C690" s="215">
        <f>Y85</f>
        <v>38089641.580000006</v>
      </c>
      <c r="D690" s="215">
        <f>(D615/D612)*Y90</f>
        <v>1362261.7239915591</v>
      </c>
      <c r="E690" s="217">
        <f>(E623/E612)*SUM(C690:D690)</f>
        <v>8203094.3007139033</v>
      </c>
      <c r="F690" s="217">
        <f>(F624/F612)*Y64</f>
        <v>36339.109367604557</v>
      </c>
      <c r="G690" s="215">
        <f>(G625/G612)*Y91</f>
        <v>83.963348473634355</v>
      </c>
      <c r="H690" s="217">
        <f>(H628/H612)*Y60</f>
        <v>71314.325631265281</v>
      </c>
      <c r="I690" s="215">
        <f>(I629/I612)*Y92</f>
        <v>360515.02257567295</v>
      </c>
      <c r="J690" s="215">
        <f>(J630/J612)*Y93</f>
        <v>6999.968128438185</v>
      </c>
      <c r="K690" s="215">
        <f>(K644/K612)*Y89</f>
        <v>4139710.7652972648</v>
      </c>
      <c r="L690" s="215">
        <f>(L647/L612)*Y94</f>
        <v>563250.76562217134</v>
      </c>
      <c r="M690" s="201">
        <f t="shared" si="24"/>
        <v>14743570</v>
      </c>
      <c r="N690" s="209" t="s">
        <v>656</v>
      </c>
    </row>
    <row r="691" spans="1:14" s="201" customFormat="1" ht="12.6" customHeight="1">
      <c r="A691" s="210">
        <v>7150</v>
      </c>
      <c r="B691" s="209" t="s">
        <v>657</v>
      </c>
      <c r="C691" s="215">
        <f>Z85</f>
        <v>3585973.9199999995</v>
      </c>
      <c r="D691" s="215">
        <f>(D615/D612)*Z90</f>
        <v>790854.1918886737</v>
      </c>
      <c r="E691" s="217">
        <f>(E623/E612)*SUM(C691:D691)</f>
        <v>910058.34276709822</v>
      </c>
      <c r="F691" s="217">
        <f>(F624/F612)*Z64</f>
        <v>159.29791884877093</v>
      </c>
      <c r="G691" s="215">
        <f>(G625/G612)*Z91</f>
        <v>0</v>
      </c>
      <c r="H691" s="217">
        <f>(H628/H612)*Z60</f>
        <v>8925.04054957681</v>
      </c>
      <c r="I691" s="215">
        <f>(I629/I612)*Z92</f>
        <v>158828.70618892534</v>
      </c>
      <c r="J691" s="215">
        <f>(J630/J612)*Z93</f>
        <v>0</v>
      </c>
      <c r="K691" s="215">
        <f>(K644/K612)*Z89</f>
        <v>485161.52274998621</v>
      </c>
      <c r="L691" s="215">
        <f>(L647/L612)*Z94</f>
        <v>0</v>
      </c>
      <c r="M691" s="201">
        <f t="shared" si="24"/>
        <v>2353987</v>
      </c>
      <c r="N691" s="209" t="s">
        <v>658</v>
      </c>
    </row>
    <row r="692" spans="1:14" s="201" customFormat="1" ht="12.6" customHeight="1">
      <c r="A692" s="210">
        <v>7160</v>
      </c>
      <c r="B692" s="209" t="s">
        <v>659</v>
      </c>
      <c r="C692" s="215">
        <f>AA85</f>
        <v>2254381.7800000003</v>
      </c>
      <c r="D692" s="215">
        <f>(D615/D612)*AA90</f>
        <v>364332.51174262667</v>
      </c>
      <c r="E692" s="217">
        <f>(E623/E612)*SUM(C692:D692)</f>
        <v>544499.97294854419</v>
      </c>
      <c r="F692" s="217">
        <f>(F624/F612)*AA64</f>
        <v>1390.744306572318</v>
      </c>
      <c r="G692" s="215">
        <f>(G625/G612)*AA91</f>
        <v>0</v>
      </c>
      <c r="H692" s="217">
        <f>(H628/H612)*AA60</f>
        <v>5211.7181959106874</v>
      </c>
      <c r="I692" s="215">
        <f>(I629/I612)*AA92</f>
        <v>33596.632797386999</v>
      </c>
      <c r="J692" s="215">
        <f>(J630/J612)*AA93</f>
        <v>0</v>
      </c>
      <c r="K692" s="215">
        <f>(K644/K612)*AA89</f>
        <v>328431.56239089847</v>
      </c>
      <c r="L692" s="215">
        <f>(L647/L612)*AA94</f>
        <v>53289.439765221694</v>
      </c>
      <c r="M692" s="201">
        <f t="shared" si="24"/>
        <v>1330753</v>
      </c>
      <c r="N692" s="209" t="s">
        <v>660</v>
      </c>
    </row>
    <row r="693" spans="1:14" s="201" customFormat="1" ht="12.6" customHeight="1">
      <c r="A693" s="210">
        <v>7170</v>
      </c>
      <c r="B693" s="209" t="s">
        <v>142</v>
      </c>
      <c r="C693" s="215">
        <f>AB85</f>
        <v>60254754.329999998</v>
      </c>
      <c r="D693" s="215">
        <f>(D615/D612)*AB90</f>
        <v>267846.02699415269</v>
      </c>
      <c r="E693" s="217">
        <f>(E623/E612)*SUM(C693:D693)</f>
        <v>12584249.591897715</v>
      </c>
      <c r="F693" s="217">
        <f>(F624/F612)*AB64</f>
        <v>80864.013349746441</v>
      </c>
      <c r="G693" s="215">
        <f>(G625/G612)*AB91</f>
        <v>0</v>
      </c>
      <c r="H693" s="217">
        <f>(H628/H612)*AB60</f>
        <v>55747.727128508639</v>
      </c>
      <c r="I693" s="215">
        <f>(I629/I612)*AB92</f>
        <v>53792.011677563059</v>
      </c>
      <c r="J693" s="215">
        <f>(J630/J612)*AB93</f>
        <v>251.70697092459176</v>
      </c>
      <c r="K693" s="215">
        <f>(K644/K612)*AB89</f>
        <v>2955826.9335593204</v>
      </c>
      <c r="L693" s="215">
        <f>(L647/L612)*AB94</f>
        <v>0</v>
      </c>
      <c r="M693" s="201">
        <f t="shared" si="24"/>
        <v>15998578</v>
      </c>
      <c r="N693" s="209" t="s">
        <v>661</v>
      </c>
    </row>
    <row r="694" spans="1:14" s="201" customFormat="1" ht="12.6" customHeight="1">
      <c r="A694" s="210">
        <v>7180</v>
      </c>
      <c r="B694" s="209" t="s">
        <v>662</v>
      </c>
      <c r="C694" s="215">
        <f>AC85</f>
        <v>4781349.21</v>
      </c>
      <c r="D694" s="215">
        <f>(D615/D612)*AC90</f>
        <v>102207.27310305592</v>
      </c>
      <c r="E694" s="217">
        <f>(E623/E612)*SUM(C694:D694)</f>
        <v>1015420.5754048878</v>
      </c>
      <c r="F694" s="217">
        <f>(F624/F612)*AC64</f>
        <v>2040.7540788897802</v>
      </c>
      <c r="G694" s="215">
        <f>(G625/G612)*AC91</f>
        <v>0</v>
      </c>
      <c r="H694" s="217">
        <f>(H628/H612)*AC60</f>
        <v>16959.653254606008</v>
      </c>
      <c r="I694" s="215">
        <f>(I629/I612)*AC92</f>
        <v>20526.475191702106</v>
      </c>
      <c r="J694" s="215">
        <f>(J630/J612)*AC93</f>
        <v>0</v>
      </c>
      <c r="K694" s="215">
        <f>(K644/K612)*AC89</f>
        <v>418114.57171059633</v>
      </c>
      <c r="L694" s="215">
        <f>(L647/L612)*AC94</f>
        <v>0</v>
      </c>
      <c r="M694" s="201">
        <f t="shared" si="24"/>
        <v>1575269</v>
      </c>
      <c r="N694" s="209" t="s">
        <v>663</v>
      </c>
    </row>
    <row r="695" spans="1:14" s="201" customFormat="1" ht="12.6" customHeight="1">
      <c r="A695" s="210">
        <v>7190</v>
      </c>
      <c r="B695" s="209" t="s">
        <v>144</v>
      </c>
      <c r="C695" s="215">
        <f>AD85</f>
        <v>1093435.3099999998</v>
      </c>
      <c r="D695" s="215">
        <f>(D615/D612)*AD90</f>
        <v>69929.215854640526</v>
      </c>
      <c r="E695" s="217">
        <f>(E623/E612)*SUM(C695:D695)</f>
        <v>241894.2588943585</v>
      </c>
      <c r="F695" s="217">
        <f>(F624/F612)*AD64</f>
        <v>0.28144039244387342</v>
      </c>
      <c r="G695" s="215">
        <f>(G625/G612)*AD91</f>
        <v>0</v>
      </c>
      <c r="H695" s="217">
        <f>(H628/H612)*AD60</f>
        <v>0</v>
      </c>
      <c r="I695" s="215">
        <f>(I629/I612)*AD92</f>
        <v>14044.013413489081</v>
      </c>
      <c r="J695" s="215">
        <f>(J630/J612)*AD93</f>
        <v>0</v>
      </c>
      <c r="K695" s="215">
        <f>(K644/K612)*AD89</f>
        <v>38128.746306520705</v>
      </c>
      <c r="L695" s="215">
        <f>(L647/L612)*AD94</f>
        <v>0</v>
      </c>
      <c r="M695" s="201">
        <f t="shared" si="24"/>
        <v>363997</v>
      </c>
      <c r="N695" s="209" t="s">
        <v>664</v>
      </c>
    </row>
    <row r="696" spans="1:14" s="201" customFormat="1" ht="12.6" customHeight="1">
      <c r="A696" s="210">
        <v>7200</v>
      </c>
      <c r="B696" s="209" t="s">
        <v>665</v>
      </c>
      <c r="C696" s="215">
        <f>AE85</f>
        <v>9735436.2400000021</v>
      </c>
      <c r="D696" s="215">
        <f>(D615/D612)*AE90</f>
        <v>1518593.6101831635</v>
      </c>
      <c r="E696" s="217">
        <f>(E623/E612)*SUM(C696:D696)</f>
        <v>2340010.503745744</v>
      </c>
      <c r="F696" s="217">
        <f>(F624/F612)*AE64</f>
        <v>240.73980573094107</v>
      </c>
      <c r="G696" s="215">
        <f>(G625/G612)*AE91</f>
        <v>0</v>
      </c>
      <c r="H696" s="217">
        <f>(H628/H612)*AE60</f>
        <v>51656.781479004581</v>
      </c>
      <c r="I696" s="215">
        <f>(I629/I612)*AE92</f>
        <v>282831.86072421889</v>
      </c>
      <c r="J696" s="215">
        <f>(J630/J612)*AE93</f>
        <v>684.92250518537514</v>
      </c>
      <c r="K696" s="215">
        <f>(K644/K612)*AE89</f>
        <v>463460.38681534247</v>
      </c>
      <c r="L696" s="215">
        <f>(L647/L612)*AE94</f>
        <v>0</v>
      </c>
      <c r="M696" s="201">
        <f t="shared" si="24"/>
        <v>4657479</v>
      </c>
      <c r="N696" s="209" t="s">
        <v>666</v>
      </c>
    </row>
    <row r="697" spans="1:14" s="201" customFormat="1" ht="12.6" customHeight="1">
      <c r="A697" s="210">
        <v>7220</v>
      </c>
      <c r="B697" s="209" t="s">
        <v>667</v>
      </c>
      <c r="C697" s="215">
        <f>AF85</f>
        <v>0</v>
      </c>
      <c r="D697" s="215">
        <f>(D615/D612)*AF90</f>
        <v>0</v>
      </c>
      <c r="E697" s="217">
        <f>(E623/E612)*SUM(C697:D697)</f>
        <v>0</v>
      </c>
      <c r="F697" s="217">
        <f>(F624/F612)*AF64</f>
        <v>0</v>
      </c>
      <c r="G697" s="215">
        <f>(G625/G612)*AF91</f>
        <v>0</v>
      </c>
      <c r="H697" s="217">
        <f>(H628/H612)*AF60</f>
        <v>0</v>
      </c>
      <c r="I697" s="215">
        <f>(I629/I612)*AF92</f>
        <v>0</v>
      </c>
      <c r="J697" s="215">
        <f>(J630/J612)*AF93</f>
        <v>0</v>
      </c>
      <c r="K697" s="215">
        <f>(K644/K612)*AF89</f>
        <v>0</v>
      </c>
      <c r="L697" s="215">
        <f>(L647/L612)*AF94</f>
        <v>0</v>
      </c>
      <c r="M697" s="201">
        <f t="shared" si="24"/>
        <v>0</v>
      </c>
      <c r="N697" s="209" t="s">
        <v>668</v>
      </c>
    </row>
    <row r="698" spans="1:14" s="201" customFormat="1" ht="12.6" customHeight="1">
      <c r="A698" s="210">
        <v>7230</v>
      </c>
      <c r="B698" s="209" t="s">
        <v>669</v>
      </c>
      <c r="C698" s="215">
        <f>AG85</f>
        <v>21950846.980000004</v>
      </c>
      <c r="D698" s="215">
        <f>(D615/D612)*AG90</f>
        <v>2409476.9052906251</v>
      </c>
      <c r="E698" s="217">
        <f>(E623/E612)*SUM(C698:D698)</f>
        <v>5065155.728665553</v>
      </c>
      <c r="F698" s="217">
        <f>(F624/F612)*AG64</f>
        <v>4368.862041740088</v>
      </c>
      <c r="G698" s="215">
        <f>(G625/G612)*AG91</f>
        <v>221411.34992497379</v>
      </c>
      <c r="H698" s="217">
        <f>(H628/H612)*AG60</f>
        <v>92630.31925153824</v>
      </c>
      <c r="I698" s="215">
        <f>(I629/I612)*AG92</f>
        <v>743017.33310622</v>
      </c>
      <c r="J698" s="215">
        <f>(J630/J612)*AG93</f>
        <v>16486.045266891142</v>
      </c>
      <c r="K698" s="215">
        <f>(K644/K612)*AG89</f>
        <v>3415548.5620481465</v>
      </c>
      <c r="L698" s="215">
        <f>(L647/L612)*AG94</f>
        <v>2524712.9347173218</v>
      </c>
      <c r="M698" s="201">
        <f t="shared" si="24"/>
        <v>14492808</v>
      </c>
      <c r="N698" s="209" t="s">
        <v>670</v>
      </c>
    </row>
    <row r="699" spans="1:14" s="201" customFormat="1" ht="12.6" customHeight="1">
      <c r="A699" s="210">
        <v>7240</v>
      </c>
      <c r="B699" s="209" t="s">
        <v>146</v>
      </c>
      <c r="C699" s="215">
        <f>AH85</f>
        <v>0</v>
      </c>
      <c r="D699" s="215">
        <f>(D615/D612)*AH90</f>
        <v>0</v>
      </c>
      <c r="E699" s="217">
        <f>(E623/E612)*SUM(C699:D699)</f>
        <v>0</v>
      </c>
      <c r="F699" s="217">
        <f>(F624/F612)*AH64</f>
        <v>0</v>
      </c>
      <c r="G699" s="215">
        <f>(G625/G612)*AH91</f>
        <v>0</v>
      </c>
      <c r="H699" s="217">
        <f>(H628/H612)*AH60</f>
        <v>0</v>
      </c>
      <c r="I699" s="215">
        <f>(I629/I612)*AH92</f>
        <v>0</v>
      </c>
      <c r="J699" s="215">
        <f>(J630/J612)*AH93</f>
        <v>0</v>
      </c>
      <c r="K699" s="215">
        <f>(K644/K612)*AH89</f>
        <v>0</v>
      </c>
      <c r="L699" s="215">
        <f>(L647/L612)*AH94</f>
        <v>0</v>
      </c>
      <c r="M699" s="201">
        <f t="shared" si="24"/>
        <v>0</v>
      </c>
      <c r="N699" s="209" t="s">
        <v>671</v>
      </c>
    </row>
    <row r="700" spans="1:14" s="201" customFormat="1" ht="12.6" customHeight="1">
      <c r="A700" s="210">
        <v>7250</v>
      </c>
      <c r="B700" s="209" t="s">
        <v>672</v>
      </c>
      <c r="C700" s="215">
        <f>AI85</f>
        <v>13559477.48</v>
      </c>
      <c r="D700" s="215">
        <f>(D615/D612)*AI90</f>
        <v>1025815.7152765796</v>
      </c>
      <c r="E700" s="217">
        <f>(E623/E612)*SUM(C700:D700)</f>
        <v>3032668.2736320482</v>
      </c>
      <c r="F700" s="217">
        <f>(F624/F612)*AI64</f>
        <v>3740.1360222736821</v>
      </c>
      <c r="G700" s="215">
        <f>(G625/G612)*AI91</f>
        <v>0</v>
      </c>
      <c r="H700" s="217">
        <f>(H628/H612)*AI60</f>
        <v>55371.452475385464</v>
      </c>
      <c r="I700" s="215">
        <f>(I629/I612)*AI92</f>
        <v>316333.74669400253</v>
      </c>
      <c r="J700" s="215">
        <f>(J630/J612)*AI93</f>
        <v>3012.2066419689941</v>
      </c>
      <c r="K700" s="215">
        <f>(K644/K612)*AI89</f>
        <v>238959.54365217639</v>
      </c>
      <c r="L700" s="215">
        <f>(L647/L612)*AI94</f>
        <v>1289770.1653433074</v>
      </c>
      <c r="M700" s="201">
        <f t="shared" si="24"/>
        <v>5965671</v>
      </c>
      <c r="N700" s="209" t="s">
        <v>673</v>
      </c>
    </row>
    <row r="701" spans="1:14" s="201" customFormat="1" ht="12.6" customHeight="1">
      <c r="A701" s="210">
        <v>7260</v>
      </c>
      <c r="B701" s="209" t="s">
        <v>148</v>
      </c>
      <c r="C701" s="215">
        <f>AJ85</f>
        <v>169162002.86999997</v>
      </c>
      <c r="D701" s="215">
        <f>(D615/D612)*AJ90</f>
        <v>7761500.8533024928</v>
      </c>
      <c r="E701" s="217">
        <f>(E623/E612)*SUM(C701:D701)</f>
        <v>36787076.503559195</v>
      </c>
      <c r="F701" s="217">
        <f>(F624/F612)*AJ64</f>
        <v>14520.339089576755</v>
      </c>
      <c r="G701" s="215">
        <f>(G625/G612)*AJ91</f>
        <v>0</v>
      </c>
      <c r="H701" s="217">
        <f>(H628/H612)*AJ60</f>
        <v>538648.62938690034</v>
      </c>
      <c r="I701" s="215">
        <f>(I629/I612)*AJ92</f>
        <v>1233284.8629532501</v>
      </c>
      <c r="J701" s="215">
        <f>(J630/J612)*AJ93</f>
        <v>2555.175185222713</v>
      </c>
      <c r="K701" s="215">
        <f>(K644/K612)*AJ89</f>
        <v>3056642.5077536711</v>
      </c>
      <c r="L701" s="215">
        <f>(L647/L612)*AJ94</f>
        <v>3317274.9214715161</v>
      </c>
      <c r="M701" s="201">
        <f t="shared" si="24"/>
        <v>52711504</v>
      </c>
      <c r="N701" s="209" t="s">
        <v>674</v>
      </c>
    </row>
    <row r="702" spans="1:14" s="201" customFormat="1" ht="12.6" customHeight="1">
      <c r="A702" s="210">
        <v>7310</v>
      </c>
      <c r="B702" s="209" t="s">
        <v>675</v>
      </c>
      <c r="C702" s="215">
        <f>AK85</f>
        <v>0</v>
      </c>
      <c r="D702" s="215">
        <f>(D615/D612)*AK90</f>
        <v>0</v>
      </c>
      <c r="E702" s="217">
        <f>(E623/E612)*SUM(C702:D702)</f>
        <v>0</v>
      </c>
      <c r="F702" s="217">
        <f>(F624/F612)*AK64</f>
        <v>0</v>
      </c>
      <c r="G702" s="215">
        <f>(G625/G612)*AK91</f>
        <v>0</v>
      </c>
      <c r="H702" s="217">
        <f>(H628/H612)*AK60</f>
        <v>0</v>
      </c>
      <c r="I702" s="215">
        <f>(I629/I612)*AK92</f>
        <v>0</v>
      </c>
      <c r="J702" s="215">
        <f>(J630/J612)*AK93</f>
        <v>0</v>
      </c>
      <c r="K702" s="215">
        <f>(K644/K612)*AK89</f>
        <v>0</v>
      </c>
      <c r="L702" s="215">
        <f>(L647/L612)*AK94</f>
        <v>0</v>
      </c>
      <c r="M702" s="201">
        <f t="shared" si="24"/>
        <v>0</v>
      </c>
      <c r="N702" s="209" t="s">
        <v>676</v>
      </c>
    </row>
    <row r="703" spans="1:14" s="201" customFormat="1" ht="12.6" customHeight="1">
      <c r="A703" s="210">
        <v>7320</v>
      </c>
      <c r="B703" s="209" t="s">
        <v>677</v>
      </c>
      <c r="C703" s="215">
        <f>AL85</f>
        <v>0</v>
      </c>
      <c r="D703" s="215">
        <f>(D615/D612)*AL90</f>
        <v>0</v>
      </c>
      <c r="E703" s="217">
        <f>(E623/E612)*SUM(C703:D703)</f>
        <v>0</v>
      </c>
      <c r="F703" s="217">
        <f>(F624/F612)*AL64</f>
        <v>0</v>
      </c>
      <c r="G703" s="215">
        <f>(G625/G612)*AL91</f>
        <v>0</v>
      </c>
      <c r="H703" s="217">
        <f>(H628/H612)*AL60</f>
        <v>0</v>
      </c>
      <c r="I703" s="215">
        <f>(I629/I612)*AL92</f>
        <v>0</v>
      </c>
      <c r="J703" s="215">
        <f>(J630/J612)*AL93</f>
        <v>0</v>
      </c>
      <c r="K703" s="215">
        <f>(K644/K612)*AL89</f>
        <v>0</v>
      </c>
      <c r="L703" s="215">
        <f>(L647/L612)*AL94</f>
        <v>0</v>
      </c>
      <c r="M703" s="201">
        <f t="shared" si="24"/>
        <v>0</v>
      </c>
      <c r="N703" s="209" t="s">
        <v>678</v>
      </c>
    </row>
    <row r="704" spans="1:14" s="201" customFormat="1" ht="12.6" customHeight="1">
      <c r="A704" s="210">
        <v>7330</v>
      </c>
      <c r="B704" s="209" t="s">
        <v>679</v>
      </c>
      <c r="C704" s="215">
        <f>AM85</f>
        <v>0</v>
      </c>
      <c r="D704" s="215">
        <f>(D615/D612)*AM90</f>
        <v>0</v>
      </c>
      <c r="E704" s="217">
        <f>(E623/E612)*SUM(C704:D704)</f>
        <v>0</v>
      </c>
      <c r="F704" s="217">
        <f>(F624/F612)*AM64</f>
        <v>0</v>
      </c>
      <c r="G704" s="215">
        <f>(G625/G612)*AM91</f>
        <v>0</v>
      </c>
      <c r="H704" s="217">
        <f>(H628/H612)*AM60</f>
        <v>0</v>
      </c>
      <c r="I704" s="215">
        <f>(I629/I612)*AM92</f>
        <v>0</v>
      </c>
      <c r="J704" s="215">
        <f>(J630/J612)*AM93</f>
        <v>0</v>
      </c>
      <c r="K704" s="215">
        <f>(K644/K612)*AM89</f>
        <v>0</v>
      </c>
      <c r="L704" s="215">
        <f>(L647/L612)*AM94</f>
        <v>0</v>
      </c>
      <c r="M704" s="201">
        <f t="shared" si="24"/>
        <v>0</v>
      </c>
      <c r="N704" s="209" t="s">
        <v>680</v>
      </c>
    </row>
    <row r="705" spans="1:14" s="201" customFormat="1" ht="12.6" customHeight="1">
      <c r="A705" s="210">
        <v>7340</v>
      </c>
      <c r="B705" s="209" t="s">
        <v>681</v>
      </c>
      <c r="C705" s="215">
        <f>AN85</f>
        <v>0</v>
      </c>
      <c r="D705" s="215">
        <f>(D615/D612)*AN90</f>
        <v>0</v>
      </c>
      <c r="E705" s="217">
        <f>(E623/E612)*SUM(C705:D705)</f>
        <v>0</v>
      </c>
      <c r="F705" s="217">
        <f>(F624/F612)*AN64</f>
        <v>0</v>
      </c>
      <c r="G705" s="215">
        <f>(G625/G612)*AN91</f>
        <v>0</v>
      </c>
      <c r="H705" s="217">
        <f>(H628/H612)*AN60</f>
        <v>0</v>
      </c>
      <c r="I705" s="215">
        <f>(I629/I612)*AN92</f>
        <v>0</v>
      </c>
      <c r="J705" s="215">
        <f>(J630/J612)*AN93</f>
        <v>0</v>
      </c>
      <c r="K705" s="215">
        <f>(K644/K612)*AN89</f>
        <v>0</v>
      </c>
      <c r="L705" s="215">
        <f>(L647/L612)*AN94</f>
        <v>0</v>
      </c>
      <c r="M705" s="201">
        <f t="shared" si="24"/>
        <v>0</v>
      </c>
      <c r="N705" s="209" t="s">
        <v>682</v>
      </c>
    </row>
    <row r="706" spans="1:14" s="201" customFormat="1" ht="12.6" customHeight="1">
      <c r="A706" s="210">
        <v>7350</v>
      </c>
      <c r="B706" s="209" t="s">
        <v>683</v>
      </c>
      <c r="C706" s="215">
        <f>AO85</f>
        <v>0</v>
      </c>
      <c r="D706" s="215">
        <f>(D615/D612)*AO90</f>
        <v>0</v>
      </c>
      <c r="E706" s="217">
        <f>(E623/E612)*SUM(C706:D706)</f>
        <v>0</v>
      </c>
      <c r="F706" s="217">
        <f>(F624/F612)*AO64</f>
        <v>0</v>
      </c>
      <c r="G706" s="215">
        <f>(G625/G612)*AO91</f>
        <v>0</v>
      </c>
      <c r="H706" s="217">
        <f>(H628/H612)*AO60</f>
        <v>0</v>
      </c>
      <c r="I706" s="215">
        <f>(I629/I612)*AO92</f>
        <v>0</v>
      </c>
      <c r="J706" s="215">
        <f>(J630/J612)*AO93</f>
        <v>0</v>
      </c>
      <c r="K706" s="215">
        <f>(K644/K612)*AO89</f>
        <v>0</v>
      </c>
      <c r="L706" s="215">
        <f>(L647/L612)*AO94</f>
        <v>0</v>
      </c>
      <c r="M706" s="201">
        <f t="shared" si="24"/>
        <v>0</v>
      </c>
      <c r="N706" s="209" t="s">
        <v>684</v>
      </c>
    </row>
    <row r="707" spans="1:14" s="201" customFormat="1" ht="12.6" customHeight="1">
      <c r="A707" s="210">
        <v>7380</v>
      </c>
      <c r="B707" s="209" t="s">
        <v>685</v>
      </c>
      <c r="C707" s="215">
        <f>AP85</f>
        <v>2435075.88</v>
      </c>
      <c r="D707" s="215">
        <f>(D615/D612)*AP90</f>
        <v>490862.71903269482</v>
      </c>
      <c r="E707" s="217">
        <f>(E623/E612)*SUM(C707:D707)</f>
        <v>608380.03330337501</v>
      </c>
      <c r="F707" s="217">
        <f>(F624/F612)*AP64</f>
        <v>529.82149287062919</v>
      </c>
      <c r="G707" s="215">
        <f>(G625/G612)*AP91</f>
        <v>0</v>
      </c>
      <c r="H707" s="217">
        <f>(H628/H612)*AP60</f>
        <v>7425.6202294764698</v>
      </c>
      <c r="I707" s="215">
        <f>(I629/I612)*AP92</f>
        <v>38657.603593025284</v>
      </c>
      <c r="J707" s="215">
        <f>(J630/J612)*AP93</f>
        <v>308.00624998047221</v>
      </c>
      <c r="K707" s="215">
        <f>(K644/K612)*AP89</f>
        <v>76447.740663762714</v>
      </c>
      <c r="L707" s="215">
        <f>(L647/L612)*AP94</f>
        <v>153015.57528272591</v>
      </c>
      <c r="M707" s="201">
        <f t="shared" si="24"/>
        <v>1375627</v>
      </c>
      <c r="N707" s="209" t="s">
        <v>686</v>
      </c>
    </row>
    <row r="708" spans="1:14" s="201" customFormat="1" ht="12.6" customHeight="1">
      <c r="A708" s="210">
        <v>7390</v>
      </c>
      <c r="B708" s="209" t="s">
        <v>687</v>
      </c>
      <c r="C708" s="215">
        <f>AQ85</f>
        <v>3120.5299999999997</v>
      </c>
      <c r="D708" s="215">
        <f>(D615/D612)*AQ90</f>
        <v>65993.666502715671</v>
      </c>
      <c r="E708" s="217">
        <f>(E623/E612)*SUM(C708:D708)</f>
        <v>14370.66970030027</v>
      </c>
      <c r="F708" s="217">
        <f>(F624/F612)*AQ64</f>
        <v>0.15243394064202928</v>
      </c>
      <c r="G708" s="215">
        <f>(G625/G612)*AQ91</f>
        <v>0</v>
      </c>
      <c r="H708" s="217">
        <f>(H628/H612)*AQ60</f>
        <v>0</v>
      </c>
      <c r="I708" s="215">
        <f>(I629/I612)*AQ92</f>
        <v>2608.0889202861472</v>
      </c>
      <c r="J708" s="215">
        <f>(J630/J612)*AQ93</f>
        <v>0</v>
      </c>
      <c r="K708" s="215">
        <f>(K644/K612)*AQ89</f>
        <v>0</v>
      </c>
      <c r="L708" s="215">
        <f>(L647/L612)*AQ94</f>
        <v>0</v>
      </c>
      <c r="M708" s="201">
        <f t="shared" si="24"/>
        <v>82973</v>
      </c>
      <c r="N708" s="209" t="s">
        <v>688</v>
      </c>
    </row>
    <row r="709" spans="1:14" s="201" customFormat="1" ht="12.6" customHeight="1">
      <c r="A709" s="210">
        <v>7400</v>
      </c>
      <c r="B709" s="209" t="s">
        <v>689</v>
      </c>
      <c r="C709" s="215">
        <f>AR85</f>
        <v>3982863.75</v>
      </c>
      <c r="D709" s="215">
        <f>(D615/D612)*AR90</f>
        <v>0</v>
      </c>
      <c r="E709" s="217">
        <f>(E623/E612)*SUM(C709:D709)</f>
        <v>828142.73056477401</v>
      </c>
      <c r="F709" s="217">
        <f>(F624/F612)*AR64</f>
        <v>136.19389496863991</v>
      </c>
      <c r="G709" s="215">
        <f>(G625/G612)*AR91</f>
        <v>0</v>
      </c>
      <c r="H709" s="217">
        <f>(H628/H612)*AR60</f>
        <v>20888.410935718755</v>
      </c>
      <c r="I709" s="215">
        <f>(I629/I612)*AR92</f>
        <v>0</v>
      </c>
      <c r="J709" s="215">
        <f>(J630/J612)*AR93</f>
        <v>0</v>
      </c>
      <c r="K709" s="215">
        <f>(K644/K612)*AR89</f>
        <v>53251.903468844663</v>
      </c>
      <c r="L709" s="215">
        <f>(L647/L612)*AR94</f>
        <v>173145.60244215629</v>
      </c>
      <c r="M709" s="201">
        <f t="shared" si="24"/>
        <v>1075565</v>
      </c>
      <c r="N709" s="209" t="s">
        <v>690</v>
      </c>
    </row>
    <row r="710" spans="1:14" s="201" customFormat="1" ht="12.6" customHeight="1">
      <c r="A710" s="210">
        <v>7410</v>
      </c>
      <c r="B710" s="209" t="s">
        <v>156</v>
      </c>
      <c r="C710" s="215">
        <f>AS85</f>
        <v>0</v>
      </c>
      <c r="D710" s="215">
        <f>(D615/D612)*AS90</f>
        <v>0</v>
      </c>
      <c r="E710" s="217">
        <f>(E623/E612)*SUM(C710:D710)</f>
        <v>0</v>
      </c>
      <c r="F710" s="217">
        <f>(F624/F612)*AS64</f>
        <v>0</v>
      </c>
      <c r="G710" s="215">
        <f>(G625/G612)*AS91</f>
        <v>0</v>
      </c>
      <c r="H710" s="217">
        <f>(H628/H612)*AS60</f>
        <v>0</v>
      </c>
      <c r="I710" s="215">
        <f>(I629/I612)*AS92</f>
        <v>0</v>
      </c>
      <c r="J710" s="215">
        <f>(J630/J612)*AS93</f>
        <v>0</v>
      </c>
      <c r="K710" s="215">
        <f>(K644/K612)*AS89</f>
        <v>0</v>
      </c>
      <c r="L710" s="215">
        <f>(L647/L612)*AS94</f>
        <v>0</v>
      </c>
      <c r="M710" s="201">
        <f t="shared" si="24"/>
        <v>0</v>
      </c>
      <c r="N710" s="209" t="s">
        <v>691</v>
      </c>
    </row>
    <row r="711" spans="1:14" s="201" customFormat="1" ht="12.6" customHeight="1">
      <c r="A711" s="210">
        <v>7420</v>
      </c>
      <c r="B711" s="209" t="s">
        <v>692</v>
      </c>
      <c r="C711" s="215">
        <f>AT85</f>
        <v>0</v>
      </c>
      <c r="D711" s="215">
        <f>(D615/D612)*AT90</f>
        <v>0</v>
      </c>
      <c r="E711" s="217">
        <f>(E623/E612)*SUM(C711:D711)</f>
        <v>0</v>
      </c>
      <c r="F711" s="217">
        <f>(F624/F612)*AT64</f>
        <v>0</v>
      </c>
      <c r="G711" s="215">
        <f>(G625/G612)*AT91</f>
        <v>0</v>
      </c>
      <c r="H711" s="217">
        <f>(H628/H612)*AT60</f>
        <v>0</v>
      </c>
      <c r="I711" s="215">
        <f>(I629/I612)*AT92</f>
        <v>0</v>
      </c>
      <c r="J711" s="215">
        <f>(J630/J612)*AT93</f>
        <v>0</v>
      </c>
      <c r="K711" s="215">
        <f>(K644/K612)*AT89</f>
        <v>0</v>
      </c>
      <c r="L711" s="215">
        <f>(L647/L612)*AT94</f>
        <v>0</v>
      </c>
      <c r="M711" s="201">
        <f t="shared" si="24"/>
        <v>0</v>
      </c>
      <c r="N711" s="209" t="s">
        <v>693</v>
      </c>
    </row>
    <row r="712" spans="1:14" s="201" customFormat="1" ht="12.6" customHeight="1">
      <c r="A712" s="210">
        <v>7430</v>
      </c>
      <c r="B712" s="209" t="s">
        <v>694</v>
      </c>
      <c r="C712" s="215">
        <f>AU85</f>
        <v>0</v>
      </c>
      <c r="D712" s="215">
        <f>(D615/D612)*AU90</f>
        <v>0</v>
      </c>
      <c r="E712" s="217">
        <f>(E623/E612)*SUM(C712:D712)</f>
        <v>0</v>
      </c>
      <c r="F712" s="217">
        <f>(F624/F612)*AU64</f>
        <v>0</v>
      </c>
      <c r="G712" s="215">
        <f>(G625/G612)*AU91</f>
        <v>0</v>
      </c>
      <c r="H712" s="217">
        <f>(H628/H612)*AU60</f>
        <v>0</v>
      </c>
      <c r="I712" s="215">
        <f>(I629/I612)*AU92</f>
        <v>0</v>
      </c>
      <c r="J712" s="215">
        <f>(J630/J612)*AU93</f>
        <v>0</v>
      </c>
      <c r="K712" s="215">
        <f>(K644/K612)*AU89</f>
        <v>0</v>
      </c>
      <c r="L712" s="215">
        <f>(L647/L612)*AU94</f>
        <v>0</v>
      </c>
      <c r="M712" s="201">
        <f t="shared" si="24"/>
        <v>0</v>
      </c>
      <c r="N712" s="209" t="s">
        <v>695</v>
      </c>
    </row>
    <row r="713" spans="1:14" s="201" customFormat="1" ht="12.6" customHeight="1">
      <c r="A713" s="210">
        <v>7490</v>
      </c>
      <c r="B713" s="209" t="s">
        <v>696</v>
      </c>
      <c r="C713" s="215">
        <f>AV85</f>
        <v>-45219.959999999846</v>
      </c>
      <c r="D713" s="215">
        <f>(D615/D612)*AV90</f>
        <v>120776.6561223288</v>
      </c>
      <c r="E713" s="217">
        <f>(E623/E612)*SUM(C713:D713)</f>
        <v>15710.235791821495</v>
      </c>
      <c r="F713" s="217">
        <f>(F624/F612)*AV64</f>
        <v>2.9442556980028534</v>
      </c>
      <c r="G713" s="215">
        <f>(G625/G612)*AV91</f>
        <v>0</v>
      </c>
      <c r="H713" s="217">
        <f>(H628/H612)*AV60</f>
        <v>3481.8465688573774</v>
      </c>
      <c r="I713" s="215">
        <f>(I629/I612)*AV92</f>
        <v>15614.011501925141</v>
      </c>
      <c r="J713" s="215">
        <f>(J630/J612)*AV93</f>
        <v>0</v>
      </c>
      <c r="K713" s="215">
        <f>(K644/K612)*AV89</f>
        <v>490.82805892531678</v>
      </c>
      <c r="L713" s="215">
        <f>(L647/L612)*AV94</f>
        <v>0</v>
      </c>
      <c r="M713" s="201">
        <f t="shared" si="24"/>
        <v>156077</v>
      </c>
      <c r="N713" s="211" t="s">
        <v>697</v>
      </c>
    </row>
    <row r="714" spans="1:14" s="201" customFormat="1" ht="12.6" customHeight="1"/>
    <row r="715" spans="1:14" s="201" customFormat="1" ht="12.6" customHeight="1">
      <c r="C715" s="212">
        <f>SUM(C614:C647)+SUM(C668:C713)</f>
        <v>771909708.77999997</v>
      </c>
      <c r="D715" s="201">
        <f>SUM(D616:D647)+SUM(D668:D713)</f>
        <v>43895814.500000022</v>
      </c>
      <c r="E715" s="201">
        <f>SUM(E624:E647)+SUM(E668:E713)</f>
        <v>132872698.58416104</v>
      </c>
      <c r="F715" s="201">
        <f>SUM(F625:F648)+SUM(F668:F713)</f>
        <v>221847.49464360939</v>
      </c>
      <c r="G715" s="201">
        <f>SUM(G626:G647)+SUM(G668:G713)</f>
        <v>8795076.7892647255</v>
      </c>
      <c r="H715" s="201">
        <f>SUM(H629:H647)+SUM(H668:H713)</f>
        <v>1730437.2492731325</v>
      </c>
      <c r="I715" s="201">
        <f>SUM(I630:I647)+SUM(I668:I713)</f>
        <v>7732831.5288028158</v>
      </c>
      <c r="J715" s="201">
        <f>SUM(J631:J647)+SUM(J668:J713)</f>
        <v>71061.285789796879</v>
      </c>
      <c r="K715" s="201">
        <f>SUM(K668:K713)</f>
        <v>33689799.170481063</v>
      </c>
      <c r="L715" s="201">
        <f>SUM(L668:L713)</f>
        <v>22511406.957122203</v>
      </c>
      <c r="M715" s="201">
        <f>SUM(M668:M713)</f>
        <v>224900280</v>
      </c>
      <c r="N715" s="209" t="s">
        <v>698</v>
      </c>
    </row>
    <row r="716" spans="1:14" s="201" customFormat="1" ht="12.6" customHeight="1">
      <c r="C716" s="212">
        <f>CE85</f>
        <v>771909708.77999985</v>
      </c>
      <c r="D716" s="201">
        <f>D615</f>
        <v>43895814.5</v>
      </c>
      <c r="E716" s="201">
        <f>E623</f>
        <v>132872698.58416106</v>
      </c>
      <c r="F716" s="201">
        <f>F624</f>
        <v>221847.49464360933</v>
      </c>
      <c r="G716" s="201">
        <f>G625</f>
        <v>8795076.7892647255</v>
      </c>
      <c r="H716" s="201">
        <f>H628</f>
        <v>1730437.2492731323</v>
      </c>
      <c r="I716" s="201">
        <f>I629</f>
        <v>7732831.5288028102</v>
      </c>
      <c r="J716" s="201">
        <f>J630</f>
        <v>71061.285789796864</v>
      </c>
      <c r="K716" s="201">
        <f>K644</f>
        <v>33689799.170481071</v>
      </c>
      <c r="L716" s="201">
        <f>L647</f>
        <v>22511406.957122196</v>
      </c>
      <c r="M716" s="201">
        <f>C648</f>
        <v>224900279.29999998</v>
      </c>
      <c r="N716" s="209" t="s">
        <v>699</v>
      </c>
    </row>
  </sheetData>
  <sheetProtection algorithmName="SHA-512" hashValue="9268Y/+eAlR4BY9stqJYjtE5i+/xlXiO1l3daRZ/zt15TqkFyXFwIFJnsEu7XALWRiTIwNUSFIJmO9Bps8ypcQ==" saltValue="2GhtqFD4CLuvCFFtMEBU8A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/>
  </sheetViews>
  <sheetFormatPr defaultColWidth="10.77734375" defaultRowHeight="15"/>
  <cols>
    <col min="1" max="1" width="2.77734375" style="10" customWidth="1"/>
    <col min="2" max="3" width="10.77734375" style="10" customWidth="1"/>
    <col min="4" max="4" width="2.77734375" style="10" customWidth="1"/>
    <col min="5" max="6" width="10.77734375" style="10" customWidth="1"/>
    <col min="7" max="7" width="2.77734375" style="10" customWidth="1"/>
    <col min="8" max="8" width="10.77734375" style="10" customWidth="1"/>
    <col min="9" max="10" width="8.77734375" style="10" customWidth="1"/>
    <col min="11" max="11" width="2.77734375" style="10" customWidth="1"/>
    <col min="12" max="15" width="10.77734375" style="10" customWidth="1"/>
    <col min="16" max="16384" width="10.77734375" style="10"/>
  </cols>
  <sheetData>
    <row r="1" spans="2:10">
      <c r="J1" s="93" t="s">
        <v>700</v>
      </c>
    </row>
    <row r="2" spans="2:10">
      <c r="B2" s="94"/>
      <c r="C2" s="95"/>
      <c r="D2" s="95"/>
      <c r="E2" s="95"/>
      <c r="F2" s="95"/>
      <c r="G2" s="95"/>
      <c r="H2" s="95"/>
      <c r="I2" s="95"/>
      <c r="J2" s="96"/>
    </row>
    <row r="3" spans="2:10">
      <c r="B3" s="97"/>
      <c r="F3" s="9" t="s">
        <v>701</v>
      </c>
      <c r="G3" s="9"/>
      <c r="J3" s="98"/>
    </row>
    <row r="4" spans="2:10">
      <c r="B4" s="97"/>
      <c r="F4" s="9" t="s">
        <v>702</v>
      </c>
      <c r="G4" s="9"/>
      <c r="J4" s="98"/>
    </row>
    <row r="5" spans="2:10">
      <c r="B5" s="97"/>
      <c r="J5" s="98"/>
    </row>
    <row r="6" spans="2:10">
      <c r="B6" s="99"/>
      <c r="C6" s="100"/>
      <c r="D6" s="100"/>
      <c r="E6" s="100"/>
      <c r="F6" s="100"/>
      <c r="G6" s="100"/>
      <c r="H6" s="100"/>
      <c r="I6" s="100"/>
      <c r="J6" s="101"/>
    </row>
    <row r="7" spans="2:10">
      <c r="B7" s="97"/>
      <c r="J7" s="98"/>
    </row>
    <row r="8" spans="2:10">
      <c r="B8" s="97"/>
      <c r="F8" s="9" t="s">
        <v>703</v>
      </c>
      <c r="G8" s="9"/>
      <c r="J8" s="98"/>
    </row>
    <row r="9" spans="2:10">
      <c r="B9" s="94"/>
      <c r="C9" s="95"/>
      <c r="D9" s="95"/>
      <c r="E9" s="95"/>
      <c r="F9" s="102" t="s">
        <v>704</v>
      </c>
      <c r="G9" s="102"/>
      <c r="H9" s="95"/>
      <c r="I9" s="95"/>
      <c r="J9" s="96"/>
    </row>
    <row r="10" spans="2:10">
      <c r="B10" s="97"/>
      <c r="F10" s="9" t="s">
        <v>705</v>
      </c>
      <c r="G10" s="9"/>
      <c r="J10" s="98"/>
    </row>
    <row r="11" spans="2:10">
      <c r="B11" s="97"/>
      <c r="F11" s="9"/>
      <c r="G11" s="9"/>
      <c r="J11" s="98"/>
    </row>
    <row r="12" spans="2:10">
      <c r="B12" s="97"/>
      <c r="F12" s="9" t="s">
        <v>706</v>
      </c>
      <c r="G12" s="9"/>
      <c r="J12" s="98"/>
    </row>
    <row r="13" spans="2:10">
      <c r="B13" s="97"/>
      <c r="F13" s="9" t="s">
        <v>707</v>
      </c>
      <c r="G13" s="9"/>
      <c r="J13" s="98"/>
    </row>
    <row r="14" spans="2:10">
      <c r="B14" s="99"/>
      <c r="C14" s="100"/>
      <c r="D14" s="100"/>
      <c r="E14" s="100"/>
      <c r="F14" s="100"/>
      <c r="G14" s="100"/>
      <c r="H14" s="100"/>
      <c r="I14" s="100"/>
      <c r="J14" s="101"/>
    </row>
    <row r="15" spans="2:10">
      <c r="B15" s="97"/>
      <c r="J15" s="98"/>
    </row>
    <row r="16" spans="2:10">
      <c r="B16" s="97"/>
      <c r="F16" s="10" t="s">
        <v>708</v>
      </c>
      <c r="J16" s="98"/>
    </row>
    <row r="17" spans="2:10">
      <c r="B17" s="94"/>
      <c r="C17" s="103" t="s">
        <v>709</v>
      </c>
      <c r="D17" s="103"/>
      <c r="E17" s="95" t="str">
        <f>+data!C98</f>
        <v>PeaceHealth St Joseph Medical Center</v>
      </c>
      <c r="F17" s="102"/>
      <c r="G17" s="102"/>
      <c r="H17" s="95"/>
      <c r="I17" s="95"/>
      <c r="J17" s="96"/>
    </row>
    <row r="18" spans="2:10">
      <c r="B18" s="97"/>
      <c r="C18" s="52" t="s">
        <v>710</v>
      </c>
      <c r="D18" s="52"/>
      <c r="E18" s="10" t="str">
        <f>+"H-"&amp;data!C97</f>
        <v>H-145</v>
      </c>
      <c r="F18" s="9"/>
      <c r="G18" s="9"/>
      <c r="J18" s="98"/>
    </row>
    <row r="19" spans="2:10">
      <c r="B19" s="97"/>
      <c r="C19" s="52" t="s">
        <v>711</v>
      </c>
      <c r="D19" s="52"/>
      <c r="E19" s="10" t="str">
        <f>+data!C99</f>
        <v>2901 Squalicum Parkway</v>
      </c>
      <c r="F19" s="9"/>
      <c r="G19" s="9"/>
      <c r="J19" s="98"/>
    </row>
    <row r="20" spans="2:10">
      <c r="B20" s="97"/>
      <c r="C20" s="52" t="s">
        <v>712</v>
      </c>
      <c r="D20" s="52"/>
      <c r="E20" s="10" t="str">
        <f>+data!C99</f>
        <v>2901 Squalicum Parkway</v>
      </c>
      <c r="F20" s="9"/>
      <c r="G20" s="9"/>
      <c r="J20" s="98"/>
    </row>
    <row r="21" spans="2:10">
      <c r="B21" s="97"/>
      <c r="C21" s="52" t="s">
        <v>713</v>
      </c>
      <c r="D21" s="52"/>
      <c r="E21" s="10" t="str">
        <f>CONCATENATE(+data!C100,", ",+data!C101," ",+data!C102)</f>
        <v>Bellingham, WA 98225</v>
      </c>
      <c r="F21" s="9"/>
      <c r="G21" s="9"/>
      <c r="J21" s="98"/>
    </row>
    <row r="22" spans="2:10">
      <c r="B22" s="99"/>
      <c r="C22" s="100"/>
      <c r="D22" s="100"/>
      <c r="E22" s="100"/>
      <c r="F22" s="100"/>
      <c r="G22" s="100"/>
      <c r="H22" s="100"/>
      <c r="I22" s="100"/>
      <c r="J22" s="101"/>
    </row>
    <row r="23" spans="2:10">
      <c r="B23" s="97"/>
      <c r="J23" s="98"/>
    </row>
    <row r="24" spans="2:10">
      <c r="B24" s="97"/>
      <c r="J24" s="98"/>
    </row>
    <row r="25" spans="2:10">
      <c r="B25" s="97"/>
      <c r="J25" s="98"/>
    </row>
    <row r="26" spans="2:10">
      <c r="B26" s="104"/>
      <c r="C26" s="105"/>
      <c r="D26" s="105"/>
      <c r="E26" s="105"/>
      <c r="F26" s="106" t="s">
        <v>714</v>
      </c>
      <c r="G26" s="105"/>
      <c r="H26" s="105"/>
      <c r="I26" s="105"/>
      <c r="J26" s="107"/>
    </row>
    <row r="27" spans="2:10">
      <c r="B27" s="108" t="s">
        <v>715</v>
      </c>
      <c r="C27" s="109"/>
      <c r="D27" s="109"/>
      <c r="E27" s="109"/>
      <c r="F27" s="109"/>
      <c r="G27" s="109"/>
      <c r="H27" s="109"/>
      <c r="I27" s="109"/>
      <c r="J27" s="110"/>
    </row>
    <row r="28" spans="2:10">
      <c r="B28" s="97" t="str">
        <f>+"by the Department of Health for the fiscal year ended "&amp;data!C96&amp;"."</f>
        <v>by the Department of Health for the fiscal year ended 6/30/2024.</v>
      </c>
      <c r="J28" s="98"/>
    </row>
    <row r="29" spans="2:10">
      <c r="B29" s="97" t="s">
        <v>716</v>
      </c>
      <c r="J29" s="98"/>
    </row>
    <row r="30" spans="2:10">
      <c r="B30" s="111" t="s">
        <v>717</v>
      </c>
      <c r="C30" s="112"/>
      <c r="D30" s="112"/>
      <c r="E30" s="112"/>
      <c r="F30" s="112"/>
      <c r="G30" s="112"/>
      <c r="H30" s="112"/>
      <c r="I30" s="112"/>
      <c r="J30" s="113"/>
    </row>
    <row r="31" spans="2:10">
      <c r="B31" s="108"/>
      <c r="C31" s="109"/>
      <c r="D31" s="109"/>
      <c r="E31" s="109"/>
      <c r="F31" s="109"/>
      <c r="G31" s="109"/>
      <c r="H31" s="109"/>
      <c r="I31" s="109"/>
      <c r="J31" s="110"/>
    </row>
    <row r="32" spans="2:10">
      <c r="B32" s="97"/>
      <c r="J32" s="98"/>
    </row>
    <row r="33" spans="2:10">
      <c r="B33" s="114" t="s">
        <v>248</v>
      </c>
      <c r="C33" s="112"/>
      <c r="D33" s="112"/>
      <c r="E33" s="112"/>
      <c r="F33" s="112"/>
      <c r="G33" s="112"/>
      <c r="H33" s="112"/>
      <c r="I33" s="112"/>
      <c r="J33" s="113"/>
    </row>
    <row r="34" spans="2:10">
      <c r="B34" s="104" t="s">
        <v>718</v>
      </c>
      <c r="C34" s="105"/>
      <c r="D34" s="105"/>
      <c r="E34" s="105"/>
      <c r="F34" s="106"/>
      <c r="G34" s="105"/>
      <c r="H34" s="105"/>
      <c r="I34" s="105"/>
      <c r="J34" s="107"/>
    </row>
    <row r="35" spans="2:10">
      <c r="B35" s="104" t="s">
        <v>719</v>
      </c>
      <c r="C35" s="105"/>
      <c r="D35" s="105"/>
      <c r="E35" s="105"/>
      <c r="F35" s="106"/>
      <c r="G35" s="105"/>
      <c r="H35" s="105"/>
      <c r="I35" s="105"/>
      <c r="J35" s="107"/>
    </row>
    <row r="36" spans="2:10">
      <c r="B36" s="104" t="s">
        <v>720</v>
      </c>
      <c r="C36" s="105"/>
      <c r="D36" s="105"/>
      <c r="E36" s="105"/>
      <c r="F36" s="106"/>
      <c r="G36" s="105"/>
      <c r="H36" s="105"/>
      <c r="I36" s="105"/>
      <c r="J36" s="107"/>
    </row>
    <row r="37" spans="2:10">
      <c r="B37" s="108"/>
      <c r="C37" s="109"/>
      <c r="D37" s="109"/>
      <c r="E37" s="109"/>
      <c r="F37" s="109"/>
      <c r="G37" s="109"/>
      <c r="H37" s="109"/>
      <c r="I37" s="109"/>
      <c r="J37" s="110"/>
    </row>
    <row r="38" spans="2:10">
      <c r="B38" s="97"/>
      <c r="J38" s="98"/>
    </row>
    <row r="39" spans="2:10">
      <c r="B39" s="114" t="s">
        <v>248</v>
      </c>
      <c r="C39" s="112"/>
      <c r="D39" s="112"/>
      <c r="E39" s="112"/>
      <c r="F39" s="112"/>
      <c r="G39" s="112"/>
      <c r="H39" s="112"/>
      <c r="I39" s="112"/>
      <c r="J39" s="113"/>
    </row>
    <row r="40" spans="2:10">
      <c r="B40" s="104" t="s">
        <v>721</v>
      </c>
      <c r="C40" s="105"/>
      <c r="D40" s="105"/>
      <c r="E40" s="105"/>
      <c r="F40" s="106"/>
      <c r="G40" s="105"/>
      <c r="H40" s="105"/>
      <c r="I40" s="105"/>
      <c r="J40" s="107"/>
    </row>
    <row r="41" spans="2:10">
      <c r="B41" s="104" t="s">
        <v>719</v>
      </c>
      <c r="C41" s="105"/>
      <c r="D41" s="105"/>
      <c r="E41" s="105"/>
      <c r="F41" s="106"/>
      <c r="G41" s="105"/>
      <c r="H41" s="105"/>
      <c r="I41" s="105"/>
      <c r="J41" s="107"/>
    </row>
    <row r="42" spans="2:10">
      <c r="B42" s="115" t="s">
        <v>720</v>
      </c>
      <c r="C42" s="116"/>
      <c r="D42" s="116"/>
      <c r="E42" s="116"/>
      <c r="F42" s="117"/>
      <c r="G42" s="116"/>
      <c r="H42" s="116"/>
      <c r="I42" s="116"/>
      <c r="J42" s="118"/>
    </row>
  </sheetData>
  <pageMargins left="0.75" right="0.75" top="1" bottom="1" header="0.5" footer="0.5"/>
  <pageSetup scale="93" orientation="portrait" r:id="rId1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/>
  </sheetViews>
  <sheetFormatPr defaultColWidth="8.6640625" defaultRowHeight="1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>
      <c r="A2" s="53" t="s">
        <v>722</v>
      </c>
    </row>
    <row r="3" spans="1:13">
      <c r="A3" s="53"/>
    </row>
    <row r="4" spans="1:13">
      <c r="A4" s="148" t="s">
        <v>723</v>
      </c>
    </row>
    <row r="5" spans="1:13">
      <c r="A5" s="148" t="s">
        <v>724</v>
      </c>
    </row>
    <row r="6" spans="1:13">
      <c r="A6" s="148" t="s">
        <v>725</v>
      </c>
    </row>
    <row r="7" spans="1:13">
      <c r="A7" s="148"/>
    </row>
    <row r="8" spans="1:13">
      <c r="A8" s="2" t="s">
        <v>726</v>
      </c>
    </row>
    <row r="9" spans="1:13">
      <c r="A9" s="148" t="s">
        <v>27</v>
      </c>
    </row>
    <row r="12" spans="1:13">
      <c r="A12" s="1" t="str">
        <f>data!C97</f>
        <v>145</v>
      </c>
      <c r="B12" s="226" t="str">
        <f>RIGHT('Prior Year'!C96,4)</f>
        <v>2023</v>
      </c>
      <c r="C12" s="226" t="str">
        <f>RIGHT(data!C96,4)</f>
        <v>2024</v>
      </c>
      <c r="D12" s="1" t="str">
        <f>RIGHT('Prior Year'!C96,4)</f>
        <v>2023</v>
      </c>
      <c r="E12" s="226" t="str">
        <f>RIGHT(data!C96,4)</f>
        <v>2024</v>
      </c>
      <c r="F12" s="1" t="str">
        <f>RIGHT('Prior Year'!C96,4)</f>
        <v>2023</v>
      </c>
      <c r="G12" s="226" t="str">
        <f>RIGHT(data!C96,4)</f>
        <v>2024</v>
      </c>
      <c r="H12" s="3"/>
    </row>
    <row r="13" spans="1:13">
      <c r="A13" s="2"/>
      <c r="B13" s="226" t="s">
        <v>727</v>
      </c>
      <c r="C13" s="226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>
      <c r="A14" s="1" t="s">
        <v>731</v>
      </c>
      <c r="B14" s="226" t="s">
        <v>366</v>
      </c>
      <c r="C14" s="226" t="s">
        <v>366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7" t="s">
        <v>735</v>
      </c>
      <c r="J14" s="54" t="s">
        <v>736</v>
      </c>
    </row>
    <row r="15" spans="1:13">
      <c r="A15" s="1" t="s">
        <v>737</v>
      </c>
      <c r="B15" s="226">
        <f>ROUND(N('Prior Year'!C85), 0)</f>
        <v>16235844</v>
      </c>
      <c r="C15" s="226">
        <f>data!C85</f>
        <v>13895531.430000002</v>
      </c>
      <c r="D15" s="226">
        <f>ROUND(N('Prior Year'!C59), 0)</f>
        <v>7735</v>
      </c>
      <c r="E15" s="226">
        <f>data!C59</f>
        <v>7969.5</v>
      </c>
      <c r="F15" s="259">
        <f t="shared" ref="F15:F59" si="0">IF(B15=0,"",IF(D15=0,"",B15/D15))</f>
        <v>2099.0102133160958</v>
      </c>
      <c r="G15" s="259">
        <f t="shared" ref="G15:G29" si="1">IF(C15=0,"",IF(E15=0,"",C15/E15))</f>
        <v>1743.5888612836441</v>
      </c>
      <c r="H15" s="260" t="str">
        <f t="shared" ref="H15:H30" si="2">IF(B15 = 0, "", IF(C15 = 0, "", IF(D15 = 0, "", IF(E15 = 0, "", IF(G15 / F15 - 1 &lt; -0.25, G15 / F15 - 1, IF(G15 / F15 - 1 &gt; 0.25, G15 / F15 - 1, ""))))))</f>
        <v/>
      </c>
      <c r="I15" s="226" t="str">
        <f t="shared" ref="I15:I46" si="3">IF(H15 = "", "", IF(ABS(H15) &gt; 25 %, "Please provide explanation for the fluctuation noted here", ""))</f>
        <v/>
      </c>
      <c r="M15" s="6"/>
    </row>
    <row r="16" spans="1:13">
      <c r="A16" s="1" t="s">
        <v>738</v>
      </c>
      <c r="B16" s="226">
        <f>ROUND(N('Prior Year'!D85), 0)</f>
        <v>18420556</v>
      </c>
      <c r="C16" s="226">
        <f>data!D85</f>
        <v>18445033.75</v>
      </c>
      <c r="D16" s="226">
        <f>ROUND(N('Prior Year'!D59), 0)</f>
        <v>18323</v>
      </c>
      <c r="E16" s="226">
        <f>data!D59</f>
        <v>18340.27</v>
      </c>
      <c r="F16" s="259">
        <f t="shared" si="0"/>
        <v>1005.3242372973858</v>
      </c>
      <c r="G16" s="259">
        <f t="shared" si="1"/>
        <v>1005.7122250653889</v>
      </c>
      <c r="H16" s="260" t="str">
        <f t="shared" si="2"/>
        <v/>
      </c>
      <c r="I16" s="226" t="str">
        <f t="shared" si="3"/>
        <v/>
      </c>
      <c r="M16" s="6"/>
    </row>
    <row r="17" spans="1:13">
      <c r="A17" s="1" t="s">
        <v>739</v>
      </c>
      <c r="B17" s="226">
        <f>ROUND(N('Prior Year'!E85), 0)</f>
        <v>39594121</v>
      </c>
      <c r="C17" s="226">
        <f>data!E85</f>
        <v>40122831.129999995</v>
      </c>
      <c r="D17" s="226">
        <f>ROUND(N('Prior Year'!E59), 0)</f>
        <v>47630</v>
      </c>
      <c r="E17" s="226">
        <f>data!E59</f>
        <v>47581.95</v>
      </c>
      <c r="F17" s="259">
        <f t="shared" si="0"/>
        <v>831.28534537056476</v>
      </c>
      <c r="G17" s="259">
        <f t="shared" si="1"/>
        <v>843.23637702952476</v>
      </c>
      <c r="H17" s="260" t="str">
        <f t="shared" si="2"/>
        <v/>
      </c>
      <c r="I17" s="226" t="str">
        <f t="shared" si="3"/>
        <v/>
      </c>
      <c r="M17" s="6"/>
    </row>
    <row r="18" spans="1:13">
      <c r="A18" s="1" t="s">
        <v>740</v>
      </c>
      <c r="B18" s="226">
        <f>ROUND(N('Prior Year'!F85), 0)</f>
        <v>0</v>
      </c>
      <c r="C18" s="226">
        <f>data!F85</f>
        <v>0</v>
      </c>
      <c r="D18" s="226">
        <f>ROUND(N('Prior Year'!F59), 0)</f>
        <v>0</v>
      </c>
      <c r="E18" s="226">
        <f>data!F59</f>
        <v>0</v>
      </c>
      <c r="F18" s="259" t="str">
        <f t="shared" si="0"/>
        <v/>
      </c>
      <c r="G18" s="259" t="str">
        <f t="shared" si="1"/>
        <v/>
      </c>
      <c r="H18" s="260" t="str">
        <f t="shared" si="2"/>
        <v/>
      </c>
      <c r="I18" s="226" t="str">
        <f t="shared" si="3"/>
        <v/>
      </c>
      <c r="M18" s="6"/>
    </row>
    <row r="19" spans="1:13">
      <c r="A19" s="1" t="s">
        <v>741</v>
      </c>
      <c r="B19" s="226">
        <f>ROUND(N('Prior Year'!G85), 0)</f>
        <v>43337</v>
      </c>
      <c r="C19" s="226">
        <f>data!G85</f>
        <v>35392.76</v>
      </c>
      <c r="D19" s="226">
        <f>ROUND(N('Prior Year'!G59), 0)</f>
        <v>0</v>
      </c>
      <c r="E19" s="226">
        <f>data!G59</f>
        <v>0</v>
      </c>
      <c r="F19" s="259" t="str">
        <f t="shared" si="0"/>
        <v/>
      </c>
      <c r="G19" s="259" t="str">
        <f t="shared" si="1"/>
        <v/>
      </c>
      <c r="H19" s="260" t="str">
        <f t="shared" si="2"/>
        <v/>
      </c>
      <c r="I19" s="226" t="str">
        <f t="shared" si="3"/>
        <v/>
      </c>
      <c r="M19" s="6"/>
    </row>
    <row r="20" spans="1:13">
      <c r="A20" s="1" t="s">
        <v>742</v>
      </c>
      <c r="B20" s="226">
        <f>ROUND(N('Prior Year'!H85), 0)</f>
        <v>3992958</v>
      </c>
      <c r="C20" s="226">
        <f>data!H85</f>
        <v>4086968.69</v>
      </c>
      <c r="D20" s="226">
        <f>ROUND(N('Prior Year'!H59), 0)</f>
        <v>5180</v>
      </c>
      <c r="E20" s="226">
        <f>data!H59</f>
        <v>5263</v>
      </c>
      <c r="F20" s="259">
        <f t="shared" si="0"/>
        <v>770.84131274131278</v>
      </c>
      <c r="G20" s="259">
        <f t="shared" si="1"/>
        <v>776.54734752042555</v>
      </c>
      <c r="H20" s="260" t="str">
        <f t="shared" si="2"/>
        <v/>
      </c>
      <c r="I20" s="258" t="str">
        <f t="shared" si="3"/>
        <v/>
      </c>
      <c r="M20" s="6"/>
    </row>
    <row r="21" spans="1:13">
      <c r="A21" s="1" t="s">
        <v>743</v>
      </c>
      <c r="B21" s="226">
        <f>ROUND(N('Prior Year'!I85), 0)</f>
        <v>0</v>
      </c>
      <c r="C21" s="226">
        <f>data!I85</f>
        <v>0</v>
      </c>
      <c r="D21" s="226">
        <f>ROUND(N('Prior Year'!I59), 0)</f>
        <v>0</v>
      </c>
      <c r="E21" s="226">
        <f>data!I59</f>
        <v>0</v>
      </c>
      <c r="F21" s="259" t="str">
        <f t="shared" si="0"/>
        <v/>
      </c>
      <c r="G21" s="259" t="str">
        <f t="shared" si="1"/>
        <v/>
      </c>
      <c r="H21" s="260" t="str">
        <f t="shared" si="2"/>
        <v/>
      </c>
      <c r="I21" s="226" t="str">
        <f t="shared" si="3"/>
        <v/>
      </c>
      <c r="M21" s="6"/>
    </row>
    <row r="22" spans="1:13">
      <c r="A22" s="1" t="s">
        <v>744</v>
      </c>
      <c r="B22" s="226">
        <f>ROUND(N('Prior Year'!J85), 0)</f>
        <v>0</v>
      </c>
      <c r="C22" s="226">
        <f>data!J85</f>
        <v>0</v>
      </c>
      <c r="D22" s="226">
        <f>ROUND(N('Prior Year'!J59), 0)</f>
        <v>0</v>
      </c>
      <c r="E22" s="226">
        <f>data!J59</f>
        <v>0</v>
      </c>
      <c r="F22" s="259" t="str">
        <f t="shared" si="0"/>
        <v/>
      </c>
      <c r="G22" s="259" t="str">
        <f t="shared" si="1"/>
        <v/>
      </c>
      <c r="H22" s="260" t="str">
        <f t="shared" si="2"/>
        <v/>
      </c>
      <c r="I22" s="226" t="str">
        <f t="shared" si="3"/>
        <v/>
      </c>
      <c r="M22" s="6"/>
    </row>
    <row r="23" spans="1:13">
      <c r="A23" s="1" t="s">
        <v>745</v>
      </c>
      <c r="B23" s="226">
        <f>ROUND(N('Prior Year'!K85), 0)</f>
        <v>0</v>
      </c>
      <c r="C23" s="226">
        <f>data!K85</f>
        <v>0</v>
      </c>
      <c r="D23" s="226">
        <f>ROUND(N('Prior Year'!K59), 0)</f>
        <v>0</v>
      </c>
      <c r="E23" s="226">
        <f>data!K59</f>
        <v>0</v>
      </c>
      <c r="F23" s="259" t="str">
        <f t="shared" si="0"/>
        <v/>
      </c>
      <c r="G23" s="259" t="str">
        <f t="shared" si="1"/>
        <v/>
      </c>
      <c r="H23" s="260" t="str">
        <f t="shared" si="2"/>
        <v/>
      </c>
      <c r="I23" s="226" t="str">
        <f t="shared" si="3"/>
        <v/>
      </c>
      <c r="M23" s="6"/>
    </row>
    <row r="24" spans="1:13">
      <c r="A24" s="1" t="s">
        <v>746</v>
      </c>
      <c r="B24" s="226">
        <f>ROUND(N('Prior Year'!L85), 0)</f>
        <v>0</v>
      </c>
      <c r="C24" s="226">
        <f>data!L85</f>
        <v>0</v>
      </c>
      <c r="D24" s="226">
        <f>ROUND(N('Prior Year'!L59), 0)</f>
        <v>0</v>
      </c>
      <c r="E24" s="226">
        <f>data!L59</f>
        <v>0</v>
      </c>
      <c r="F24" s="259" t="str">
        <f t="shared" si="0"/>
        <v/>
      </c>
      <c r="G24" s="259" t="str">
        <f t="shared" si="1"/>
        <v/>
      </c>
      <c r="H24" s="260" t="str">
        <f t="shared" si="2"/>
        <v/>
      </c>
      <c r="I24" s="226" t="str">
        <f t="shared" si="3"/>
        <v/>
      </c>
      <c r="M24" s="6"/>
    </row>
    <row r="25" spans="1:13">
      <c r="A25" s="1" t="s">
        <v>747</v>
      </c>
      <c r="B25" s="226">
        <f>ROUND(N('Prior Year'!M85), 0)</f>
        <v>4471829</v>
      </c>
      <c r="C25" s="226">
        <f>data!M85</f>
        <v>3629435.3999999994</v>
      </c>
      <c r="D25" s="226">
        <f>ROUND(N('Prior Year'!M59), 0)</f>
        <v>3738</v>
      </c>
      <c r="E25" s="226">
        <f>data!M59</f>
        <v>3626</v>
      </c>
      <c r="F25" s="259">
        <f t="shared" si="0"/>
        <v>1196.3159443552702</v>
      </c>
      <c r="G25" s="259">
        <f t="shared" si="1"/>
        <v>1000.9474351902921</v>
      </c>
      <c r="H25" s="260" t="str">
        <f t="shared" si="2"/>
        <v/>
      </c>
      <c r="I25" s="226" t="str">
        <f t="shared" si="3"/>
        <v/>
      </c>
      <c r="M25" s="6"/>
    </row>
    <row r="26" spans="1:13">
      <c r="A26" s="1" t="s">
        <v>748</v>
      </c>
      <c r="B26" s="226">
        <f>ROUND(N('Prior Year'!N85), 0)</f>
        <v>21607403</v>
      </c>
      <c r="C26" s="226">
        <f>data!N85</f>
        <v>26668499.390000001</v>
      </c>
      <c r="D26" s="226">
        <f>ROUND(N('Prior Year'!N59), 0)</f>
        <v>0</v>
      </c>
      <c r="E26" s="226">
        <f>data!N59</f>
        <v>0</v>
      </c>
      <c r="F26" s="259" t="str">
        <f t="shared" si="0"/>
        <v/>
      </c>
      <c r="G26" s="259" t="str">
        <f t="shared" si="1"/>
        <v/>
      </c>
      <c r="H26" s="260" t="str">
        <f t="shared" si="2"/>
        <v/>
      </c>
      <c r="I26" s="226" t="str">
        <f t="shared" si="3"/>
        <v/>
      </c>
      <c r="M26" s="6"/>
    </row>
    <row r="27" spans="1:13">
      <c r="A27" s="1" t="s">
        <v>749</v>
      </c>
      <c r="B27" s="226">
        <f>ROUND(N('Prior Year'!O85), 0)</f>
        <v>9757105</v>
      </c>
      <c r="C27" s="226">
        <f>data!O85</f>
        <v>9624590.6400000006</v>
      </c>
      <c r="D27" s="226">
        <f>ROUND(N('Prior Year'!O59), 0)</f>
        <v>1859</v>
      </c>
      <c r="E27" s="226">
        <f>data!O59</f>
        <v>1869</v>
      </c>
      <c r="F27" s="259">
        <f t="shared" si="0"/>
        <v>5248.5771920387306</v>
      </c>
      <c r="G27" s="259">
        <f t="shared" si="1"/>
        <v>5149.5937078651687</v>
      </c>
      <c r="H27" s="260" t="str">
        <f t="shared" si="2"/>
        <v/>
      </c>
      <c r="I27" s="226" t="str">
        <f t="shared" si="3"/>
        <v/>
      </c>
      <c r="J27" s="204"/>
      <c r="M27" s="6"/>
    </row>
    <row r="28" spans="1:13">
      <c r="A28" s="1" t="s">
        <v>750</v>
      </c>
      <c r="B28" s="226">
        <f>ROUND(N('Prior Year'!P85), 0)</f>
        <v>39745457</v>
      </c>
      <c r="C28" s="226">
        <f>data!P85</f>
        <v>47736691.659999996</v>
      </c>
      <c r="D28" s="226">
        <f>ROUND(N('Prior Year'!P59), 0)</f>
        <v>966339</v>
      </c>
      <c r="E28" s="226">
        <f>data!P59</f>
        <v>1150067</v>
      </c>
      <c r="F28" s="259">
        <f t="shared" si="0"/>
        <v>41.129931628548576</v>
      </c>
      <c r="G28" s="259">
        <f t="shared" si="1"/>
        <v>41.50774838335505</v>
      </c>
      <c r="H28" s="260" t="str">
        <f t="shared" si="2"/>
        <v/>
      </c>
      <c r="I28" s="226" t="str">
        <f t="shared" si="3"/>
        <v/>
      </c>
      <c r="M28" s="6"/>
    </row>
    <row r="29" spans="1:13">
      <c r="A29" s="1" t="s">
        <v>751</v>
      </c>
      <c r="B29" s="226">
        <f>ROUND(N('Prior Year'!Q85), 0)</f>
        <v>10678180</v>
      </c>
      <c r="C29" s="226">
        <f>data!Q85</f>
        <v>11254157.4</v>
      </c>
      <c r="D29" s="226">
        <f>ROUND(N('Prior Year'!Q59), 0)</f>
        <v>2832464</v>
      </c>
      <c r="E29" s="226">
        <f>data!Q59</f>
        <v>3072495</v>
      </c>
      <c r="F29" s="259">
        <f t="shared" si="0"/>
        <v>3.7699261138005635</v>
      </c>
      <c r="G29" s="259">
        <f t="shared" si="1"/>
        <v>3.6628724863669428</v>
      </c>
      <c r="H29" s="260" t="str">
        <f t="shared" si="2"/>
        <v/>
      </c>
      <c r="I29" s="226" t="str">
        <f t="shared" si="3"/>
        <v/>
      </c>
      <c r="M29" s="6"/>
    </row>
    <row r="30" spans="1:13">
      <c r="A30" s="1" t="s">
        <v>752</v>
      </c>
      <c r="B30" s="226">
        <f>ROUND(N('Prior Year'!R85), 0)</f>
        <v>2160076</v>
      </c>
      <c r="C30" s="226">
        <f>data!R85</f>
        <v>5199796.6100000003</v>
      </c>
      <c r="D30" s="226">
        <f>ROUND(N('Prior Year'!R59), 0)</f>
        <v>1802154</v>
      </c>
      <c r="E30" s="226">
        <f>data!R59</f>
        <v>1998792</v>
      </c>
      <c r="F30" s="259">
        <f t="shared" si="0"/>
        <v>1.19860788811611</v>
      </c>
      <c r="G30" s="259">
        <f>IFERROR(IF(C30=0,"",IF(E30=0,"",C30/E30)),"")</f>
        <v>2.6014695926339511</v>
      </c>
      <c r="H30" s="260">
        <f t="shared" si="2"/>
        <v>1.1704092042333905</v>
      </c>
      <c r="I30" s="226" t="s">
        <v>1369</v>
      </c>
      <c r="M30" s="6"/>
    </row>
    <row r="31" spans="1:13">
      <c r="A31" s="1" t="s">
        <v>753</v>
      </c>
      <c r="B31" s="226">
        <f>ROUND(N('Prior Year'!S85), 0)</f>
        <v>6335446</v>
      </c>
      <c r="C31" s="226">
        <f>data!S85</f>
        <v>6072303.9199999999</v>
      </c>
      <c r="D31" s="226" t="s">
        <v>318</v>
      </c>
      <c r="E31" s="261" t="s">
        <v>318</v>
      </c>
      <c r="F31" s="259" t="s">
        <v>5</v>
      </c>
      <c r="G31" s="259" t="str">
        <f>IFERROR(IF(C31=0,"",IF(E31=0,"",C31/E31)),"")</f>
        <v/>
      </c>
      <c r="H31" s="260" t="s">
        <v>5</v>
      </c>
      <c r="I31" s="226" t="str">
        <f t="shared" si="3"/>
        <v/>
      </c>
      <c r="M31" s="6"/>
    </row>
    <row r="32" spans="1:13">
      <c r="A32" s="1" t="s">
        <v>754</v>
      </c>
      <c r="B32" s="226">
        <f>ROUND(N('Prior Year'!T85), 0)</f>
        <v>4729874</v>
      </c>
      <c r="C32" s="226">
        <f>data!T85</f>
        <v>5509797.3700000001</v>
      </c>
      <c r="D32" s="226" t="s">
        <v>318</v>
      </c>
      <c r="E32" s="261" t="s">
        <v>318</v>
      </c>
      <c r="F32" s="259" t="s">
        <v>5</v>
      </c>
      <c r="G32" s="259" t="str">
        <f>IFERROR(IF(C32=0,"",IF(E32=0,"",C32/E32)),"")</f>
        <v/>
      </c>
      <c r="H32" s="260" t="s">
        <v>5</v>
      </c>
      <c r="I32" s="226" t="str">
        <f t="shared" si="3"/>
        <v/>
      </c>
      <c r="M32" s="6"/>
    </row>
    <row r="33" spans="1:13">
      <c r="A33" s="1" t="s">
        <v>755</v>
      </c>
      <c r="B33" s="226">
        <f>ROUND(N('Prior Year'!U85), 0)</f>
        <v>20231364</v>
      </c>
      <c r="C33" s="226">
        <f>data!U85</f>
        <v>19965146.449999999</v>
      </c>
      <c r="D33" s="226">
        <f>ROUND(N('Prior Year'!U59), 0)</f>
        <v>894449</v>
      </c>
      <c r="E33" s="226">
        <f>data!U59</f>
        <v>917261</v>
      </c>
      <c r="F33" s="259">
        <f t="shared" si="0"/>
        <v>22.618801071944851</v>
      </c>
      <c r="G33" s="259">
        <f t="shared" ref="G33:G69" si="4">IF(C33=0,"",IF(E33=0,"",C33/E33))</f>
        <v>21.766047449962443</v>
      </c>
      <c r="H33" s="260" t="str">
        <f t="shared" ref="H33:H39" si="5">IF(B33 = 0, "", IF(C33 = 0, "", IF(D33 = 0, "", IF(E33 = 0, "", IF(G33 / F33 - 1 &lt; -0.25, G33 / F33 - 1, IF(G33 / F33 - 1 &gt; 0.25, G33 / F33 - 1, ""))))))</f>
        <v/>
      </c>
      <c r="I33" s="226" t="str">
        <f t="shared" si="3"/>
        <v/>
      </c>
      <c r="M33" s="6"/>
    </row>
    <row r="34" spans="1:13">
      <c r="A34" s="1" t="s">
        <v>756</v>
      </c>
      <c r="B34" s="226">
        <f>ROUND(N('Prior Year'!V85), 0)</f>
        <v>185965</v>
      </c>
      <c r="C34" s="226">
        <f>data!V85</f>
        <v>200666.33000000002</v>
      </c>
      <c r="D34" s="226">
        <f>ROUND(N('Prior Year'!V59), 0)</f>
        <v>40168</v>
      </c>
      <c r="E34" s="226">
        <f>data!V59</f>
        <v>42543</v>
      </c>
      <c r="F34" s="259">
        <f t="shared" si="0"/>
        <v>4.6296803425612429</v>
      </c>
      <c r="G34" s="259">
        <f t="shared" si="4"/>
        <v>4.7167884258279864</v>
      </c>
      <c r="H34" s="260" t="str">
        <f t="shared" si="5"/>
        <v/>
      </c>
      <c r="I34" s="226" t="str">
        <f t="shared" si="3"/>
        <v/>
      </c>
      <c r="M34" s="6"/>
    </row>
    <row r="35" spans="1:13">
      <c r="A35" s="1" t="s">
        <v>757</v>
      </c>
      <c r="B35" s="226">
        <f>ROUND(N('Prior Year'!W85), 0)</f>
        <v>1473189</v>
      </c>
      <c r="C35" s="226">
        <f>data!W85</f>
        <v>1180305.1299999999</v>
      </c>
      <c r="D35" s="226">
        <f>ROUND(N('Prior Year'!W59), 0)</f>
        <v>4902</v>
      </c>
      <c r="E35" s="226">
        <f>data!W59</f>
        <v>5051</v>
      </c>
      <c r="F35" s="259">
        <f t="shared" si="0"/>
        <v>300.52815177478578</v>
      </c>
      <c r="G35" s="259">
        <f t="shared" si="4"/>
        <v>233.67751534349631</v>
      </c>
      <c r="H35" s="260" t="str">
        <f t="shared" si="5"/>
        <v/>
      </c>
      <c r="I35" s="226" t="str">
        <f t="shared" si="3"/>
        <v/>
      </c>
      <c r="M35" s="6"/>
    </row>
    <row r="36" spans="1:13">
      <c r="A36" s="1" t="s">
        <v>758</v>
      </c>
      <c r="B36" s="226">
        <f>ROUND(N('Prior Year'!X85), 0)</f>
        <v>2527283</v>
      </c>
      <c r="C36" s="226">
        <f>data!X85</f>
        <v>2539141.52</v>
      </c>
      <c r="D36" s="226">
        <f>ROUND(N('Prior Year'!X59), 0)</f>
        <v>37636</v>
      </c>
      <c r="E36" s="226">
        <f>data!X59</f>
        <v>39720</v>
      </c>
      <c r="F36" s="259">
        <f t="shared" si="0"/>
        <v>67.15068019980869</v>
      </c>
      <c r="G36" s="259">
        <f t="shared" si="4"/>
        <v>63.926020140986907</v>
      </c>
      <c r="H36" s="260" t="str">
        <f t="shared" si="5"/>
        <v/>
      </c>
      <c r="I36" s="226" t="str">
        <f t="shared" si="3"/>
        <v/>
      </c>
      <c r="M36" s="6"/>
    </row>
    <row r="37" spans="1:13">
      <c r="A37" s="1" t="s">
        <v>759</v>
      </c>
      <c r="B37" s="226">
        <f>ROUND(N('Prior Year'!Y85), 0)</f>
        <v>42548156</v>
      </c>
      <c r="C37" s="226">
        <f>data!Y85</f>
        <v>38089641.580000006</v>
      </c>
      <c r="D37" s="226">
        <f>ROUND(N('Prior Year'!Y59), 0)</f>
        <v>102673</v>
      </c>
      <c r="E37" s="226">
        <f>data!Y59</f>
        <v>107918</v>
      </c>
      <c r="F37" s="259">
        <f t="shared" si="0"/>
        <v>414.40452699346469</v>
      </c>
      <c r="G37" s="259">
        <f t="shared" si="4"/>
        <v>352.94984692081027</v>
      </c>
      <c r="H37" s="260" t="str">
        <f t="shared" si="5"/>
        <v/>
      </c>
      <c r="I37" s="226" t="str">
        <f t="shared" si="3"/>
        <v/>
      </c>
      <c r="M37" s="6"/>
    </row>
    <row r="38" spans="1:13">
      <c r="A38" s="1" t="s">
        <v>760</v>
      </c>
      <c r="B38" s="226">
        <f>ROUND(N('Prior Year'!Z85), 0)</f>
        <v>3499917</v>
      </c>
      <c r="C38" s="226">
        <f>data!Z85</f>
        <v>3585973.9199999995</v>
      </c>
      <c r="D38" s="226">
        <f>ROUND(N('Prior Year'!Z59), 0)</f>
        <v>11473</v>
      </c>
      <c r="E38" s="226">
        <f>data!Z59</f>
        <v>21124</v>
      </c>
      <c r="F38" s="259">
        <f t="shared" si="0"/>
        <v>305.05682907696331</v>
      </c>
      <c r="G38" s="259">
        <f t="shared" si="4"/>
        <v>169.75828062866879</v>
      </c>
      <c r="H38" s="260">
        <f t="shared" si="5"/>
        <v>-0.4435191595535789</v>
      </c>
      <c r="I38" s="226" t="s">
        <v>1382</v>
      </c>
      <c r="M38" s="6"/>
    </row>
    <row r="39" spans="1:13">
      <c r="A39" s="1" t="s">
        <v>761</v>
      </c>
      <c r="B39" s="226">
        <f>ROUND(N('Prior Year'!AA85), 0)</f>
        <v>2298991</v>
      </c>
      <c r="C39" s="226">
        <f>data!AA85</f>
        <v>2254381.7800000003</v>
      </c>
      <c r="D39" s="226">
        <f>ROUND(N('Prior Year'!AA59), 0)</f>
        <v>3844</v>
      </c>
      <c r="E39" s="226">
        <f>data!AA59</f>
        <v>4183</v>
      </c>
      <c r="F39" s="259">
        <f t="shared" si="0"/>
        <v>598.07258064516134</v>
      </c>
      <c r="G39" s="259">
        <f t="shared" si="4"/>
        <v>538.93898637341624</v>
      </c>
      <c r="H39" s="260" t="str">
        <f t="shared" si="5"/>
        <v/>
      </c>
      <c r="I39" s="226" t="str">
        <f t="shared" si="3"/>
        <v/>
      </c>
      <c r="M39" s="6"/>
    </row>
    <row r="40" spans="1:13">
      <c r="A40" s="1" t="s">
        <v>762</v>
      </c>
      <c r="B40" s="226">
        <f>ROUND(N('Prior Year'!AB85), 0)</f>
        <v>54297790</v>
      </c>
      <c r="C40" s="226">
        <f>data!AB85</f>
        <v>60254754.329999998</v>
      </c>
      <c r="D40" s="226" t="s">
        <v>318</v>
      </c>
      <c r="E40" s="261" t="s">
        <v>318</v>
      </c>
      <c r="F40" s="259" t="s">
        <v>5</v>
      </c>
      <c r="G40" s="259" t="str">
        <f>IFERROR(IF(C40=0,"",IF(E40=0,"",C40/E40)),"")</f>
        <v/>
      </c>
      <c r="H40" s="260" t="s">
        <v>5</v>
      </c>
      <c r="I40" s="226" t="str">
        <f t="shared" si="3"/>
        <v/>
      </c>
      <c r="M40" s="6"/>
    </row>
    <row r="41" spans="1:13">
      <c r="A41" s="1" t="s">
        <v>763</v>
      </c>
      <c r="B41" s="226">
        <f>ROUND(N('Prior Year'!AC85), 0)</f>
        <v>5259830</v>
      </c>
      <c r="C41" s="226">
        <f>data!AC85</f>
        <v>4781349.21</v>
      </c>
      <c r="D41" s="226">
        <f>ROUND(N('Prior Year'!AC59), 0)</f>
        <v>43054</v>
      </c>
      <c r="E41" s="226">
        <f>data!AC59</f>
        <v>47472</v>
      </c>
      <c r="F41" s="259">
        <f t="shared" si="0"/>
        <v>122.16820736749199</v>
      </c>
      <c r="G41" s="259">
        <f t="shared" si="4"/>
        <v>100.71935477755308</v>
      </c>
      <c r="H41" s="260" t="str">
        <f t="shared" ref="H41:H59" si="6">IF(B41 = 0, "", IF(C41 = 0, "", IF(D41 = 0, "", IF(E41 = 0, "", IF(G41 / F41 - 1 &lt; -0.25, G41 / F41 - 1, IF(G41 / F41 - 1 &gt; 0.25, G41 / F41 - 1, ""))))))</f>
        <v/>
      </c>
      <c r="I41" s="226" t="str">
        <f t="shared" si="3"/>
        <v/>
      </c>
      <c r="M41" s="6"/>
    </row>
    <row r="42" spans="1:13">
      <c r="A42" s="1" t="s">
        <v>764</v>
      </c>
      <c r="B42" s="226">
        <f>ROUND(N('Prior Year'!AD85), 0)</f>
        <v>1231075</v>
      </c>
      <c r="C42" s="226">
        <f>data!AD85</f>
        <v>1093435.3099999998</v>
      </c>
      <c r="D42" s="226">
        <f>ROUND(N('Prior Year'!AD59), 0)</f>
        <v>1248</v>
      </c>
      <c r="E42" s="226">
        <f>data!AD59</f>
        <v>1179</v>
      </c>
      <c r="F42" s="259">
        <f t="shared" si="0"/>
        <v>986.43830128205127</v>
      </c>
      <c r="G42" s="259">
        <f t="shared" si="4"/>
        <v>927.42604749787938</v>
      </c>
      <c r="H42" s="260" t="str">
        <f t="shared" si="6"/>
        <v/>
      </c>
      <c r="I42" s="226" t="str">
        <f t="shared" si="3"/>
        <v/>
      </c>
      <c r="M42" s="6"/>
    </row>
    <row r="43" spans="1:13">
      <c r="A43" s="1" t="s">
        <v>765</v>
      </c>
      <c r="B43" s="226">
        <f>ROUND(N('Prior Year'!AE85), 0)</f>
        <v>9008108</v>
      </c>
      <c r="C43" s="226">
        <f>data!AE85</f>
        <v>9735436.2400000021</v>
      </c>
      <c r="D43" s="226">
        <f>ROUND(N('Prior Year'!AE59), 0)</f>
        <v>175814</v>
      </c>
      <c r="E43" s="226">
        <f>data!AE59</f>
        <v>187520</v>
      </c>
      <c r="F43" s="259">
        <f t="shared" si="0"/>
        <v>51.23657956704244</v>
      </c>
      <c r="G43" s="259">
        <f t="shared" si="4"/>
        <v>51.916788822525611</v>
      </c>
      <c r="H43" s="260" t="str">
        <f t="shared" si="6"/>
        <v/>
      </c>
      <c r="I43" s="226" t="str">
        <f t="shared" si="3"/>
        <v/>
      </c>
      <c r="M43" s="6"/>
    </row>
    <row r="44" spans="1:13">
      <c r="A44" s="1" t="s">
        <v>766</v>
      </c>
      <c r="B44" s="226">
        <f>ROUND(N('Prior Year'!AF85), 0)</f>
        <v>0</v>
      </c>
      <c r="C44" s="226">
        <f>data!AF85</f>
        <v>0</v>
      </c>
      <c r="D44" s="226">
        <f>ROUND(N('Prior Year'!AF59), 0)</f>
        <v>0</v>
      </c>
      <c r="E44" s="226">
        <f>data!AF59</f>
        <v>0</v>
      </c>
      <c r="F44" s="259" t="str">
        <f t="shared" si="0"/>
        <v/>
      </c>
      <c r="G44" s="259" t="str">
        <f t="shared" si="4"/>
        <v/>
      </c>
      <c r="H44" s="260" t="str">
        <f t="shared" si="6"/>
        <v/>
      </c>
      <c r="I44" s="226" t="str">
        <f t="shared" si="3"/>
        <v/>
      </c>
      <c r="M44" s="6"/>
    </row>
    <row r="45" spans="1:13">
      <c r="A45" s="1" t="s">
        <v>767</v>
      </c>
      <c r="B45" s="226">
        <f>ROUND(N('Prior Year'!AG85), 0)</f>
        <v>23282276</v>
      </c>
      <c r="C45" s="226">
        <f>data!AG85</f>
        <v>21950846.980000004</v>
      </c>
      <c r="D45" s="226">
        <f>ROUND(N('Prior Year'!AG59), 0)</f>
        <v>74869</v>
      </c>
      <c r="E45" s="226">
        <f>data!AG59</f>
        <v>77162</v>
      </c>
      <c r="F45" s="259">
        <f t="shared" si="0"/>
        <v>310.97351373732789</v>
      </c>
      <c r="G45" s="259">
        <f t="shared" si="4"/>
        <v>284.47742386148627</v>
      </c>
      <c r="H45" s="260" t="str">
        <f t="shared" si="6"/>
        <v/>
      </c>
      <c r="I45" s="226" t="str">
        <f t="shared" si="3"/>
        <v/>
      </c>
      <c r="M45" s="6"/>
    </row>
    <row r="46" spans="1:13">
      <c r="A46" s="1" t="s">
        <v>768</v>
      </c>
      <c r="B46" s="226">
        <f>ROUND(N('Prior Year'!AH85), 0)</f>
        <v>0</v>
      </c>
      <c r="C46" s="226">
        <f>data!AH85</f>
        <v>0</v>
      </c>
      <c r="D46" s="226">
        <f>ROUND(N('Prior Year'!AH59), 0)</f>
        <v>0</v>
      </c>
      <c r="E46" s="226">
        <f>data!AH59</f>
        <v>0</v>
      </c>
      <c r="F46" s="259" t="str">
        <f t="shared" si="0"/>
        <v/>
      </c>
      <c r="G46" s="259" t="str">
        <f t="shared" si="4"/>
        <v/>
      </c>
      <c r="H46" s="260" t="str">
        <f t="shared" si="6"/>
        <v/>
      </c>
      <c r="I46" s="226" t="str">
        <f t="shared" si="3"/>
        <v/>
      </c>
      <c r="M46" s="6"/>
    </row>
    <row r="47" spans="1:13">
      <c r="A47" s="1" t="s">
        <v>769</v>
      </c>
      <c r="B47" s="226">
        <f>ROUND(N('Prior Year'!AI85), 0)</f>
        <v>13236196</v>
      </c>
      <c r="C47" s="226">
        <f>data!AI85</f>
        <v>13559477.48</v>
      </c>
      <c r="D47" s="226">
        <f>ROUND(N('Prior Year'!AI59), 0)</f>
        <v>11935</v>
      </c>
      <c r="E47" s="226">
        <f>data!AI59</f>
        <v>15624.000000000011</v>
      </c>
      <c r="F47" s="259">
        <f t="shared" si="0"/>
        <v>1109.0235441977377</v>
      </c>
      <c r="G47" s="259">
        <f t="shared" si="4"/>
        <v>867.86210189452072</v>
      </c>
      <c r="H47" s="260" t="str">
        <f t="shared" si="6"/>
        <v/>
      </c>
      <c r="I47" s="226" t="str">
        <f t="shared" ref="I47:I78" si="7">IF(H47 = "", "", IF(ABS(H47) &gt; 25 %, "Please provide explanation for the fluctuation noted here", ""))</f>
        <v/>
      </c>
      <c r="M47" s="6"/>
    </row>
    <row r="48" spans="1:13">
      <c r="A48" s="1" t="s">
        <v>770</v>
      </c>
      <c r="B48" s="226">
        <f>ROUND(N('Prior Year'!AJ85), 0)</f>
        <v>151434388</v>
      </c>
      <c r="C48" s="226">
        <f>data!AJ85</f>
        <v>169162002.86999997</v>
      </c>
      <c r="D48" s="226">
        <f>ROUND(N('Prior Year'!AJ59), 0)</f>
        <v>484390</v>
      </c>
      <c r="E48" s="226">
        <f>data!AJ59</f>
        <v>511066</v>
      </c>
      <c r="F48" s="259">
        <f t="shared" si="0"/>
        <v>312.62905510022915</v>
      </c>
      <c r="G48" s="259">
        <f t="shared" si="4"/>
        <v>330.99835025221785</v>
      </c>
      <c r="H48" s="260" t="str">
        <f t="shared" si="6"/>
        <v/>
      </c>
      <c r="I48" s="226" t="str">
        <f t="shared" si="7"/>
        <v/>
      </c>
      <c r="M48" s="6"/>
    </row>
    <row r="49" spans="1:13">
      <c r="A49" s="1" t="s">
        <v>771</v>
      </c>
      <c r="B49" s="226">
        <f>ROUND(N('Prior Year'!AK85), 0)</f>
        <v>0</v>
      </c>
      <c r="C49" s="226">
        <f>data!AK85</f>
        <v>0</v>
      </c>
      <c r="D49" s="226">
        <f>ROUND(N('Prior Year'!AK59), 0)</f>
        <v>0</v>
      </c>
      <c r="E49" s="226">
        <f>data!AK59</f>
        <v>0</v>
      </c>
      <c r="F49" s="259" t="str">
        <f t="shared" si="0"/>
        <v/>
      </c>
      <c r="G49" s="259" t="str">
        <f t="shared" si="4"/>
        <v/>
      </c>
      <c r="H49" s="260" t="str">
        <f t="shared" si="6"/>
        <v/>
      </c>
      <c r="I49" s="226" t="str">
        <f t="shared" si="7"/>
        <v/>
      </c>
      <c r="M49" s="6"/>
    </row>
    <row r="50" spans="1:13">
      <c r="A50" s="1" t="s">
        <v>772</v>
      </c>
      <c r="B50" s="226">
        <f>ROUND(N('Prior Year'!AL85), 0)</f>
        <v>0</v>
      </c>
      <c r="C50" s="226">
        <f>data!AL85</f>
        <v>0</v>
      </c>
      <c r="D50" s="226">
        <f>ROUND(N('Prior Year'!AL59), 0)</f>
        <v>0</v>
      </c>
      <c r="E50" s="226">
        <f>data!AL59</f>
        <v>0</v>
      </c>
      <c r="F50" s="259" t="str">
        <f t="shared" si="0"/>
        <v/>
      </c>
      <c r="G50" s="259" t="str">
        <f t="shared" si="4"/>
        <v/>
      </c>
      <c r="H50" s="260" t="str">
        <f t="shared" si="6"/>
        <v/>
      </c>
      <c r="I50" s="226" t="str">
        <f t="shared" si="7"/>
        <v/>
      </c>
      <c r="M50" s="6"/>
    </row>
    <row r="51" spans="1:13">
      <c r="A51" s="1" t="s">
        <v>773</v>
      </c>
      <c r="B51" s="226">
        <f>ROUND(N('Prior Year'!AM85), 0)</f>
        <v>0</v>
      </c>
      <c r="C51" s="226">
        <f>data!AM85</f>
        <v>0</v>
      </c>
      <c r="D51" s="226">
        <f>ROUND(N('Prior Year'!AM59), 0)</f>
        <v>0</v>
      </c>
      <c r="E51" s="226">
        <f>data!AM59</f>
        <v>0</v>
      </c>
      <c r="F51" s="259" t="str">
        <f t="shared" si="0"/>
        <v/>
      </c>
      <c r="G51" s="259" t="str">
        <f t="shared" si="4"/>
        <v/>
      </c>
      <c r="H51" s="260" t="str">
        <f t="shared" si="6"/>
        <v/>
      </c>
      <c r="I51" s="226" t="str">
        <f t="shared" si="7"/>
        <v/>
      </c>
      <c r="M51" s="6"/>
    </row>
    <row r="52" spans="1:13">
      <c r="A52" s="1" t="s">
        <v>774</v>
      </c>
      <c r="B52" s="226">
        <f>ROUND(N('Prior Year'!AN85), 0)</f>
        <v>0</v>
      </c>
      <c r="C52" s="226">
        <f>data!AN85</f>
        <v>0</v>
      </c>
      <c r="D52" s="226">
        <f>ROUND(N('Prior Year'!AN59), 0)</f>
        <v>0</v>
      </c>
      <c r="E52" s="226">
        <f>data!AN59</f>
        <v>0</v>
      </c>
      <c r="F52" s="259" t="str">
        <f t="shared" si="0"/>
        <v/>
      </c>
      <c r="G52" s="259" t="str">
        <f t="shared" si="4"/>
        <v/>
      </c>
      <c r="H52" s="260" t="str">
        <f t="shared" si="6"/>
        <v/>
      </c>
      <c r="I52" s="226" t="str">
        <f t="shared" si="7"/>
        <v/>
      </c>
      <c r="M52" s="6"/>
    </row>
    <row r="53" spans="1:13">
      <c r="A53" s="1" t="s">
        <v>775</v>
      </c>
      <c r="B53" s="226">
        <f>ROUND(N('Prior Year'!AO85), 0)</f>
        <v>0</v>
      </c>
      <c r="C53" s="226">
        <f>data!AO85</f>
        <v>0</v>
      </c>
      <c r="D53" s="226">
        <f>ROUND(N('Prior Year'!AO59), 0)</f>
        <v>0</v>
      </c>
      <c r="E53" s="226">
        <f>data!AO59</f>
        <v>0</v>
      </c>
      <c r="F53" s="259" t="str">
        <f t="shared" si="0"/>
        <v/>
      </c>
      <c r="G53" s="259" t="str">
        <f t="shared" si="4"/>
        <v/>
      </c>
      <c r="H53" s="260" t="str">
        <f t="shared" si="6"/>
        <v/>
      </c>
      <c r="I53" s="226" t="str">
        <f t="shared" si="7"/>
        <v/>
      </c>
      <c r="M53" s="6"/>
    </row>
    <row r="54" spans="1:13">
      <c r="A54" s="1" t="s">
        <v>776</v>
      </c>
      <c r="B54" s="226">
        <f>ROUND(N('Prior Year'!AP85), 0)</f>
        <v>3763964</v>
      </c>
      <c r="C54" s="226">
        <f>data!AP85</f>
        <v>2435075.88</v>
      </c>
      <c r="D54" s="226">
        <f>ROUND(N('Prior Year'!AP59), 0)</f>
        <v>28569</v>
      </c>
      <c r="E54" s="226">
        <f>data!AP59</f>
        <v>12511</v>
      </c>
      <c r="F54" s="259">
        <f t="shared" si="0"/>
        <v>131.7499387447933</v>
      </c>
      <c r="G54" s="259">
        <f t="shared" si="4"/>
        <v>194.63479178323075</v>
      </c>
      <c r="H54" s="260">
        <f t="shared" si="6"/>
        <v>0.47730460930421215</v>
      </c>
      <c r="I54" s="226" t="s">
        <v>1370</v>
      </c>
      <c r="M54" s="6"/>
    </row>
    <row r="55" spans="1:13">
      <c r="A55" s="1" t="s">
        <v>777</v>
      </c>
      <c r="B55" s="226">
        <f>ROUND(N('Prior Year'!AQ85), 0)</f>
        <v>1371</v>
      </c>
      <c r="C55" s="226">
        <f>data!AQ85</f>
        <v>3120.5299999999997</v>
      </c>
      <c r="D55" s="226">
        <f>ROUND(N('Prior Year'!AQ59), 0)</f>
        <v>520</v>
      </c>
      <c r="E55" s="226">
        <f>data!AQ59</f>
        <v>511</v>
      </c>
      <c r="F55" s="259">
        <f t="shared" si="0"/>
        <v>2.6365384615384615</v>
      </c>
      <c r="G55" s="259">
        <f t="shared" si="4"/>
        <v>6.1067123287671228</v>
      </c>
      <c r="H55" s="260">
        <f t="shared" si="6"/>
        <v>1.3161855659802364</v>
      </c>
      <c r="I55" s="226" t="s">
        <v>1368</v>
      </c>
      <c r="M55" s="6"/>
    </row>
    <row r="56" spans="1:13">
      <c r="A56" s="1" t="s">
        <v>778</v>
      </c>
      <c r="B56" s="226">
        <f>ROUND(N('Prior Year'!AR85), 0)</f>
        <v>2449427</v>
      </c>
      <c r="C56" s="226">
        <f>data!AR85</f>
        <v>3982863.75</v>
      </c>
      <c r="D56" s="226">
        <f>ROUND(N('Prior Year'!AR59), 0)</f>
        <v>6313</v>
      </c>
      <c r="E56" s="226">
        <f>data!AR59</f>
        <v>13391</v>
      </c>
      <c r="F56" s="259">
        <f t="shared" si="0"/>
        <v>387.99730714398862</v>
      </c>
      <c r="G56" s="259">
        <f t="shared" si="4"/>
        <v>297.42840340527221</v>
      </c>
      <c r="H56" s="260" t="str">
        <f t="shared" si="6"/>
        <v/>
      </c>
      <c r="I56" s="226" t="str">
        <f t="shared" si="7"/>
        <v/>
      </c>
      <c r="M56" s="6"/>
    </row>
    <row r="57" spans="1:13">
      <c r="A57" s="1" t="s">
        <v>779</v>
      </c>
      <c r="B57" s="226">
        <f>ROUND(N('Prior Year'!AS85), 0)</f>
        <v>0</v>
      </c>
      <c r="C57" s="226">
        <f>data!AS85</f>
        <v>0</v>
      </c>
      <c r="D57" s="226">
        <f>ROUND(N('Prior Year'!AS59), 0)</f>
        <v>0</v>
      </c>
      <c r="E57" s="226">
        <f>data!AS59</f>
        <v>0</v>
      </c>
      <c r="F57" s="259" t="str">
        <f t="shared" si="0"/>
        <v/>
      </c>
      <c r="G57" s="259" t="str">
        <f t="shared" si="4"/>
        <v/>
      </c>
      <c r="H57" s="260" t="str">
        <f t="shared" si="6"/>
        <v/>
      </c>
      <c r="I57" s="226" t="str">
        <f t="shared" si="7"/>
        <v/>
      </c>
      <c r="M57" s="6"/>
    </row>
    <row r="58" spans="1:13">
      <c r="A58" s="1" t="s">
        <v>780</v>
      </c>
      <c r="B58" s="226">
        <f>ROUND(N('Prior Year'!AT85), 0)</f>
        <v>0</v>
      </c>
      <c r="C58" s="226">
        <f>data!AT85</f>
        <v>0</v>
      </c>
      <c r="D58" s="226">
        <f>ROUND(N('Prior Year'!AT59), 0)</f>
        <v>0</v>
      </c>
      <c r="E58" s="226">
        <f>data!AT59</f>
        <v>0</v>
      </c>
      <c r="F58" s="259" t="str">
        <f t="shared" si="0"/>
        <v/>
      </c>
      <c r="G58" s="259" t="str">
        <f t="shared" si="4"/>
        <v/>
      </c>
      <c r="H58" s="260" t="str">
        <f t="shared" si="6"/>
        <v/>
      </c>
      <c r="I58" s="226" t="str">
        <f t="shared" si="7"/>
        <v/>
      </c>
      <c r="M58" s="6"/>
    </row>
    <row r="59" spans="1:13">
      <c r="A59" s="1" t="s">
        <v>781</v>
      </c>
      <c r="B59" s="226">
        <f>ROUND(N('Prior Year'!AU85), 0)</f>
        <v>0</v>
      </c>
      <c r="C59" s="226">
        <f>data!AU85</f>
        <v>0</v>
      </c>
      <c r="D59" s="226">
        <f>ROUND(N('Prior Year'!AU59), 0)</f>
        <v>0</v>
      </c>
      <c r="E59" s="226">
        <f>data!AU59</f>
        <v>0</v>
      </c>
      <c r="F59" s="259" t="str">
        <f t="shared" si="0"/>
        <v/>
      </c>
      <c r="G59" s="259" t="str">
        <f t="shared" si="4"/>
        <v/>
      </c>
      <c r="H59" s="260" t="str">
        <f t="shared" si="6"/>
        <v/>
      </c>
      <c r="I59" s="226" t="str">
        <f t="shared" si="7"/>
        <v/>
      </c>
      <c r="M59" s="6"/>
    </row>
    <row r="60" spans="1:13">
      <c r="A60" s="1" t="s">
        <v>782</v>
      </c>
      <c r="B60" s="226">
        <f>ROUND(N('Prior Year'!AV85), 0)</f>
        <v>-126771</v>
      </c>
      <c r="C60" s="226">
        <f>data!AV85</f>
        <v>-45219.959999999846</v>
      </c>
      <c r="D60" s="226" t="s">
        <v>318</v>
      </c>
      <c r="E60" s="261" t="s">
        <v>318</v>
      </c>
      <c r="F60" s="259" t="s">
        <v>5</v>
      </c>
      <c r="G60" s="259"/>
      <c r="H60" s="260" t="s">
        <v>5</v>
      </c>
      <c r="I60" s="226" t="str">
        <f t="shared" si="7"/>
        <v/>
      </c>
      <c r="M60" s="6"/>
    </row>
    <row r="61" spans="1:13">
      <c r="A61" s="1" t="s">
        <v>783</v>
      </c>
      <c r="B61" s="226">
        <f>ROUND(N('Prior Year'!AW85), 0)</f>
        <v>324</v>
      </c>
      <c r="C61" s="226">
        <f>data!AW85</f>
        <v>831</v>
      </c>
      <c r="D61" s="226" t="s">
        <v>318</v>
      </c>
      <c r="E61" s="261" t="s">
        <v>318</v>
      </c>
      <c r="F61" s="259" t="s">
        <v>5</v>
      </c>
      <c r="G61" s="259"/>
      <c r="H61" s="260" t="s">
        <v>5</v>
      </c>
      <c r="I61" s="226" t="str">
        <f t="shared" si="7"/>
        <v/>
      </c>
      <c r="M61" s="6"/>
    </row>
    <row r="62" spans="1:13">
      <c r="A62" s="1" t="s">
        <v>784</v>
      </c>
      <c r="B62" s="226">
        <f>ROUND(N('Prior Year'!AX85), 0)</f>
        <v>422</v>
      </c>
      <c r="C62" s="226">
        <f>data!AX85</f>
        <v>0</v>
      </c>
      <c r="D62" s="226" t="s">
        <v>318</v>
      </c>
      <c r="E62" s="261" t="s">
        <v>318</v>
      </c>
      <c r="F62" s="259" t="s">
        <v>5</v>
      </c>
      <c r="G62" s="259"/>
      <c r="H62" s="260" t="s">
        <v>5</v>
      </c>
      <c r="I62" s="226" t="str">
        <f t="shared" si="7"/>
        <v/>
      </c>
      <c r="M62" s="6"/>
    </row>
    <row r="63" spans="1:13">
      <c r="A63" s="1" t="s">
        <v>785</v>
      </c>
      <c r="B63" s="226">
        <f>ROUND(N('Prior Year'!AY85), 0)</f>
        <v>6457654</v>
      </c>
      <c r="C63" s="226">
        <f>data!AY85</f>
        <v>6538893.9199999999</v>
      </c>
      <c r="D63" s="226">
        <f>ROUND(N('Prior Year'!AY59), 0)</f>
        <v>212406</v>
      </c>
      <c r="E63" s="226">
        <f>data!AY59</f>
        <v>209498</v>
      </c>
      <c r="F63" s="259">
        <f>IF(B63=0,"",IF(D63=0,"",B63/D63))</f>
        <v>30.402408594860784</v>
      </c>
      <c r="G63" s="259">
        <f t="shared" si="4"/>
        <v>31.212202121261299</v>
      </c>
      <c r="H63" s="260" t="str">
        <f>IF(B63 = 0, "", IF(C63 = 0, "", IF(D63 = 0, "", IF(E63 = 0, "", IF(G63 / F63 - 1 &lt; -0.25, G63 / F63 - 1, IF(G63 / F63 - 1 &gt; 0.25, G63 / F63 - 1, ""))))))</f>
        <v/>
      </c>
      <c r="I63" s="226" t="str">
        <f t="shared" si="7"/>
        <v/>
      </c>
      <c r="M63" s="6"/>
    </row>
    <row r="64" spans="1:13">
      <c r="A64" s="1" t="s">
        <v>786</v>
      </c>
      <c r="B64" s="226">
        <f>ROUND(N('Prior Year'!AZ85), 0)</f>
        <v>0</v>
      </c>
      <c r="C64" s="226">
        <f>data!AZ85</f>
        <v>0</v>
      </c>
      <c r="D64" s="226">
        <f>ROUND(N('Prior Year'!AZ59), 0)</f>
        <v>0</v>
      </c>
      <c r="E64" s="226">
        <f>data!AZ59</f>
        <v>0</v>
      </c>
      <c r="F64" s="259" t="str">
        <f>IF(B64=0,"",IF(D64=0,"",B64/D64))</f>
        <v/>
      </c>
      <c r="G64" s="259" t="str">
        <f t="shared" si="4"/>
        <v/>
      </c>
      <c r="H64" s="260" t="str">
        <f>IF(B64 = 0, "", IF(C64 = 0, "", IF(D64 = 0, "", IF(E64 = 0, "", IF(G64 / F64 - 1 &lt; -0.25, G64 / F64 - 1, IF(G64 / F64 - 1 &gt; 0.25, G64 / F64 - 1, ""))))))</f>
        <v/>
      </c>
      <c r="I64" s="226" t="str">
        <f t="shared" si="7"/>
        <v/>
      </c>
      <c r="M64" s="6"/>
    </row>
    <row r="65" spans="1:13">
      <c r="A65" s="1" t="s">
        <v>787</v>
      </c>
      <c r="B65" s="226">
        <f>ROUND(N('Prior Year'!BA85), 0)</f>
        <v>665</v>
      </c>
      <c r="C65" s="226">
        <f>data!BA85</f>
        <v>1706</v>
      </c>
      <c r="D65" s="226">
        <f>ROUND(N('Prior Year'!BA59), 0)</f>
        <v>0</v>
      </c>
      <c r="E65" s="226">
        <f>data!BA59</f>
        <v>0</v>
      </c>
      <c r="F65" s="259" t="str">
        <f>IF(B65=0,"",IF(D65=0,"",B65/D65))</f>
        <v/>
      </c>
      <c r="G65" s="259" t="str">
        <f t="shared" si="4"/>
        <v/>
      </c>
      <c r="H65" s="260" t="str">
        <f>IF(B65 = 0, "", IF(C65 = 0, "", IF(D65 = 0, "", IF(E65 = 0, "", IF(G65 / F65 - 1 &lt; -0.25, G65 / F65 - 1, IF(G65 / F65 - 1 &gt; 0.25, G65 / F65 - 1, ""))))))</f>
        <v/>
      </c>
      <c r="I65" s="226" t="str">
        <f t="shared" si="7"/>
        <v/>
      </c>
      <c r="M65" s="6"/>
    </row>
    <row r="66" spans="1:13">
      <c r="A66" s="1" t="s">
        <v>788</v>
      </c>
      <c r="B66" s="226">
        <f>ROUND(N('Prior Year'!BB85), 0)</f>
        <v>0</v>
      </c>
      <c r="C66" s="226">
        <f>data!BB85</f>
        <v>0</v>
      </c>
      <c r="D66" s="226" t="s">
        <v>318</v>
      </c>
      <c r="E66" s="261" t="s">
        <v>318</v>
      </c>
      <c r="F66" s="259" t="s">
        <v>5</v>
      </c>
      <c r="G66" s="259" t="str">
        <f>IFERROR(IF(C66=0,"",IF(E66=0,"",C66/E66)),"")</f>
        <v/>
      </c>
      <c r="H66" s="260" t="s">
        <v>5</v>
      </c>
      <c r="I66" s="226" t="str">
        <f t="shared" si="7"/>
        <v/>
      </c>
      <c r="M66" s="6"/>
    </row>
    <row r="67" spans="1:13">
      <c r="A67" s="1" t="s">
        <v>789</v>
      </c>
      <c r="B67" s="226">
        <f>ROUND(N('Prior Year'!BC85), 0)</f>
        <v>0</v>
      </c>
      <c r="C67" s="226">
        <f>data!BC85</f>
        <v>0</v>
      </c>
      <c r="D67" s="226" t="s">
        <v>318</v>
      </c>
      <c r="E67" s="261" t="s">
        <v>318</v>
      </c>
      <c r="F67" s="259" t="s">
        <v>5</v>
      </c>
      <c r="G67" s="259" t="str">
        <f>IFERROR(IF(C67=0,"",IF(E67=0,"",C67/E67)),"")</f>
        <v/>
      </c>
      <c r="H67" s="260" t="s">
        <v>5</v>
      </c>
      <c r="I67" s="226" t="str">
        <f t="shared" si="7"/>
        <v/>
      </c>
      <c r="M67" s="6"/>
    </row>
    <row r="68" spans="1:13">
      <c r="A68" s="1" t="s">
        <v>790</v>
      </c>
      <c r="B68" s="226">
        <f>ROUND(N('Prior Year'!BD85), 0)</f>
        <v>2256</v>
      </c>
      <c r="C68" s="226">
        <f>data!BD85</f>
        <v>5786</v>
      </c>
      <c r="D68" s="226" t="s">
        <v>318</v>
      </c>
      <c r="E68" s="261" t="s">
        <v>318</v>
      </c>
      <c r="F68" s="259" t="s">
        <v>5</v>
      </c>
      <c r="G68" s="259" t="str">
        <f>IFERROR(IF(C68=0,"",IF(E68=0,"",C68/E68)),"")</f>
        <v/>
      </c>
      <c r="H68" s="260" t="s">
        <v>5</v>
      </c>
      <c r="I68" s="226" t="str">
        <f t="shared" si="7"/>
        <v/>
      </c>
      <c r="M68" s="6"/>
    </row>
    <row r="69" spans="1:13">
      <c r="A69" s="1" t="s">
        <v>791</v>
      </c>
      <c r="B69" s="226">
        <f>ROUND(N('Prior Year'!BE85), 0)</f>
        <v>26302724</v>
      </c>
      <c r="C69" s="226">
        <f>data!BE85</f>
        <v>23942691.379999999</v>
      </c>
      <c r="D69" s="226">
        <f>ROUND(N('Prior Year'!BE59), 0)</f>
        <v>744457</v>
      </c>
      <c r="E69" s="226">
        <f>data!BE59</f>
        <v>744457</v>
      </c>
      <c r="F69" s="259">
        <f>IF(B69=0,"",IF(D69=0,"",B69/D69))</f>
        <v>35.331421425280439</v>
      </c>
      <c r="G69" s="259">
        <f t="shared" si="4"/>
        <v>32.161281820172285</v>
      </c>
      <c r="H69" s="260" t="str">
        <f>IF(B69 = 0, "", IF(C69 = 0, "", IF(D69 = 0, "", IF(E69 = 0, "", IF(G69 / F69 - 1 &lt; -0.25, G69 / F69 - 1, IF(G69 / F69 - 1 &gt; 0.25, G69 / F69 - 1, ""))))))</f>
        <v/>
      </c>
      <c r="I69" s="258" t="str">
        <f t="shared" si="7"/>
        <v/>
      </c>
      <c r="M69" s="6"/>
    </row>
    <row r="70" spans="1:13">
      <c r="A70" s="1" t="s">
        <v>792</v>
      </c>
      <c r="B70" s="226">
        <f>ROUND(N('Prior Year'!BF85), 0)</f>
        <v>7174478</v>
      </c>
      <c r="C70" s="226">
        <f>data!BF85</f>
        <v>6098663.0100000007</v>
      </c>
      <c r="D70" s="226" t="s">
        <v>318</v>
      </c>
      <c r="E70" s="261" t="s">
        <v>318</v>
      </c>
      <c r="F70" s="259" t="s">
        <v>5</v>
      </c>
      <c r="G70" s="259" t="str">
        <f t="shared" ref="G70:G94" si="8">IFERROR(IF(C70=0,"",IF(E70=0,"",C70/E70)),"")</f>
        <v/>
      </c>
      <c r="H70" s="260" t="s">
        <v>5</v>
      </c>
      <c r="I70" s="226" t="str">
        <f t="shared" si="7"/>
        <v/>
      </c>
      <c r="M70" s="6"/>
    </row>
    <row r="71" spans="1:13">
      <c r="A71" s="1" t="s">
        <v>793</v>
      </c>
      <c r="B71" s="226">
        <f>ROUND(N('Prior Year'!BG85), 0)</f>
        <v>745042</v>
      </c>
      <c r="C71" s="226">
        <f>data!BG85</f>
        <v>890270.3</v>
      </c>
      <c r="D71" s="226" t="s">
        <v>318</v>
      </c>
      <c r="E71" s="261" t="s">
        <v>318</v>
      </c>
      <c r="F71" s="259" t="s">
        <v>5</v>
      </c>
      <c r="G71" s="259" t="str">
        <f t="shared" si="8"/>
        <v/>
      </c>
      <c r="H71" s="260" t="s">
        <v>5</v>
      </c>
      <c r="I71" s="226" t="str">
        <f t="shared" si="7"/>
        <v/>
      </c>
      <c r="M71" s="6"/>
    </row>
    <row r="72" spans="1:13">
      <c r="A72" s="1" t="s">
        <v>794</v>
      </c>
      <c r="B72" s="226">
        <f>ROUND(N('Prior Year'!BH85), 0)</f>
        <v>8635</v>
      </c>
      <c r="C72" s="226">
        <f>data!BH85</f>
        <v>23233</v>
      </c>
      <c r="D72" s="226" t="s">
        <v>318</v>
      </c>
      <c r="E72" s="261" t="s">
        <v>318</v>
      </c>
      <c r="F72" s="259" t="s">
        <v>5</v>
      </c>
      <c r="G72" s="259" t="str">
        <f t="shared" si="8"/>
        <v/>
      </c>
      <c r="H72" s="260" t="s">
        <v>5</v>
      </c>
      <c r="I72" s="226" t="str">
        <f t="shared" si="7"/>
        <v/>
      </c>
      <c r="M72" s="6"/>
    </row>
    <row r="73" spans="1:13">
      <c r="A73" s="1" t="s">
        <v>795</v>
      </c>
      <c r="B73" s="226">
        <f>ROUND(N('Prior Year'!BI85), 0)</f>
        <v>6198663</v>
      </c>
      <c r="C73" s="226">
        <f>data!BI85</f>
        <v>6609741.4699999997</v>
      </c>
      <c r="D73" s="226" t="s">
        <v>318</v>
      </c>
      <c r="E73" s="261" t="s">
        <v>318</v>
      </c>
      <c r="F73" s="259" t="s">
        <v>5</v>
      </c>
      <c r="G73" s="259" t="str">
        <f t="shared" si="8"/>
        <v/>
      </c>
      <c r="H73" s="260" t="s">
        <v>5</v>
      </c>
      <c r="I73" s="226" t="str">
        <f t="shared" si="7"/>
        <v/>
      </c>
      <c r="M73" s="6"/>
    </row>
    <row r="74" spans="1:13">
      <c r="A74" s="1" t="s">
        <v>796</v>
      </c>
      <c r="B74" s="226">
        <f>ROUND(N('Prior Year'!BJ85), 0)</f>
        <v>2083</v>
      </c>
      <c r="C74" s="226">
        <f>data!BJ85</f>
        <v>5343</v>
      </c>
      <c r="D74" s="226" t="s">
        <v>318</v>
      </c>
      <c r="E74" s="261" t="s">
        <v>318</v>
      </c>
      <c r="F74" s="259" t="s">
        <v>5</v>
      </c>
      <c r="G74" s="259" t="str">
        <f t="shared" si="8"/>
        <v/>
      </c>
      <c r="H74" s="260" t="s">
        <v>5</v>
      </c>
      <c r="I74" s="226" t="str">
        <f t="shared" si="7"/>
        <v/>
      </c>
      <c r="M74" s="6"/>
    </row>
    <row r="75" spans="1:13">
      <c r="A75" s="1" t="s">
        <v>797</v>
      </c>
      <c r="B75" s="226">
        <f>ROUND(N('Prior Year'!BK85), 0)</f>
        <v>0</v>
      </c>
      <c r="C75" s="226">
        <f>data!BK85</f>
        <v>0</v>
      </c>
      <c r="D75" s="226" t="s">
        <v>318</v>
      </c>
      <c r="E75" s="261" t="s">
        <v>318</v>
      </c>
      <c r="F75" s="259" t="s">
        <v>5</v>
      </c>
      <c r="G75" s="259" t="str">
        <f t="shared" si="8"/>
        <v/>
      </c>
      <c r="H75" s="260" t="s">
        <v>5</v>
      </c>
      <c r="I75" s="226" t="str">
        <f t="shared" si="7"/>
        <v/>
      </c>
      <c r="M75" s="6"/>
    </row>
    <row r="76" spans="1:13">
      <c r="A76" s="1" t="s">
        <v>798</v>
      </c>
      <c r="B76" s="226">
        <f>ROUND(N('Prior Year'!BL85), 0)</f>
        <v>1456</v>
      </c>
      <c r="C76" s="226">
        <f>data!BL85</f>
        <v>3735</v>
      </c>
      <c r="D76" s="226" t="s">
        <v>318</v>
      </c>
      <c r="E76" s="261" t="s">
        <v>318</v>
      </c>
      <c r="F76" s="259" t="s">
        <v>5</v>
      </c>
      <c r="G76" s="259" t="str">
        <f t="shared" si="8"/>
        <v/>
      </c>
      <c r="H76" s="260" t="s">
        <v>5</v>
      </c>
      <c r="I76" s="226" t="str">
        <f t="shared" si="7"/>
        <v/>
      </c>
      <c r="M76" s="6"/>
    </row>
    <row r="77" spans="1:13">
      <c r="A77" s="1" t="s">
        <v>799</v>
      </c>
      <c r="B77" s="226">
        <f>ROUND(N('Prior Year'!BM85), 0)</f>
        <v>0</v>
      </c>
      <c r="C77" s="226">
        <f>data!BM85</f>
        <v>0</v>
      </c>
      <c r="D77" s="226" t="s">
        <v>318</v>
      </c>
      <c r="E77" s="261" t="s">
        <v>318</v>
      </c>
      <c r="F77" s="259" t="s">
        <v>5</v>
      </c>
      <c r="G77" s="259" t="str">
        <f t="shared" si="8"/>
        <v/>
      </c>
      <c r="H77" s="260" t="s">
        <v>5</v>
      </c>
      <c r="I77" s="226" t="str">
        <f t="shared" si="7"/>
        <v/>
      </c>
      <c r="M77" s="6"/>
    </row>
    <row r="78" spans="1:13">
      <c r="A78" s="1" t="s">
        <v>800</v>
      </c>
      <c r="B78" s="226">
        <f>ROUND(N('Prior Year'!BN85), 0)</f>
        <v>115803187</v>
      </c>
      <c r="C78" s="226">
        <f>data!BN85</f>
        <v>121939457.08000001</v>
      </c>
      <c r="D78" s="226" t="s">
        <v>318</v>
      </c>
      <c r="E78" s="261" t="s">
        <v>318</v>
      </c>
      <c r="F78" s="259" t="s">
        <v>5</v>
      </c>
      <c r="G78" s="259" t="str">
        <f t="shared" si="8"/>
        <v/>
      </c>
      <c r="H78" s="260" t="s">
        <v>5</v>
      </c>
      <c r="I78" s="226" t="str">
        <f t="shared" si="7"/>
        <v/>
      </c>
      <c r="M78" s="6"/>
    </row>
    <row r="79" spans="1:13">
      <c r="A79" s="1" t="s">
        <v>801</v>
      </c>
      <c r="B79" s="226">
        <f>ROUND(N('Prior Year'!BO85), 0)</f>
        <v>1354</v>
      </c>
      <c r="C79" s="226">
        <f>data!BO85</f>
        <v>3473</v>
      </c>
      <c r="D79" s="226" t="s">
        <v>318</v>
      </c>
      <c r="E79" s="261" t="s">
        <v>318</v>
      </c>
      <c r="F79" s="259" t="s">
        <v>5</v>
      </c>
      <c r="G79" s="259" t="str">
        <f t="shared" si="8"/>
        <v/>
      </c>
      <c r="H79" s="260" t="s">
        <v>5</v>
      </c>
      <c r="I79" s="226" t="str">
        <f t="shared" ref="I79:I94" si="9">IF(H79 = "", "", IF(ABS(H79) &gt; 25 %, "Please provide explanation for the fluctuation noted here", ""))</f>
        <v/>
      </c>
      <c r="M79" s="6"/>
    </row>
    <row r="80" spans="1:13">
      <c r="A80" s="1" t="s">
        <v>802</v>
      </c>
      <c r="B80" s="226">
        <f>ROUND(N('Prior Year'!BP85), 0)</f>
        <v>1371</v>
      </c>
      <c r="C80" s="226">
        <f>data!BP85</f>
        <v>3517</v>
      </c>
      <c r="D80" s="226" t="s">
        <v>318</v>
      </c>
      <c r="E80" s="261" t="s">
        <v>318</v>
      </c>
      <c r="F80" s="259" t="s">
        <v>5</v>
      </c>
      <c r="G80" s="259" t="str">
        <f t="shared" si="8"/>
        <v/>
      </c>
      <c r="H80" s="260" t="s">
        <v>5</v>
      </c>
      <c r="I80" s="226" t="str">
        <f t="shared" si="9"/>
        <v/>
      </c>
      <c r="M80" s="6"/>
    </row>
    <row r="81" spans="1:13">
      <c r="A81" s="1" t="s">
        <v>803</v>
      </c>
      <c r="B81" s="226">
        <f>ROUND(N('Prior Year'!BQ85), 0)</f>
        <v>0</v>
      </c>
      <c r="C81" s="226">
        <f>data!BQ85</f>
        <v>0</v>
      </c>
      <c r="D81" s="226" t="s">
        <v>318</v>
      </c>
      <c r="E81" s="261" t="s">
        <v>318</v>
      </c>
      <c r="F81" s="259" t="s">
        <v>5</v>
      </c>
      <c r="G81" s="259" t="str">
        <f t="shared" si="8"/>
        <v/>
      </c>
      <c r="H81" s="260" t="s">
        <v>5</v>
      </c>
      <c r="I81" s="226" t="str">
        <f t="shared" si="9"/>
        <v/>
      </c>
      <c r="M81" s="6"/>
    </row>
    <row r="82" spans="1:13">
      <c r="A82" s="1" t="s">
        <v>804</v>
      </c>
      <c r="B82" s="226">
        <f>ROUND(N('Prior Year'!BR85), 0)</f>
        <v>823432</v>
      </c>
      <c r="C82" s="226">
        <f>data!BR85</f>
        <v>1236888.22</v>
      </c>
      <c r="D82" s="226" t="s">
        <v>318</v>
      </c>
      <c r="E82" s="261" t="s">
        <v>318</v>
      </c>
      <c r="F82" s="259" t="s">
        <v>5</v>
      </c>
      <c r="G82" s="259" t="str">
        <f t="shared" si="8"/>
        <v/>
      </c>
      <c r="H82" s="260" t="s">
        <v>5</v>
      </c>
      <c r="I82" s="226" t="str">
        <f t="shared" si="9"/>
        <v/>
      </c>
      <c r="M82" s="6"/>
    </row>
    <row r="83" spans="1:13">
      <c r="A83" s="1" t="s">
        <v>805</v>
      </c>
      <c r="B83" s="226">
        <f>ROUND(N('Prior Year'!BS85), 0)</f>
        <v>300807</v>
      </c>
      <c r="C83" s="226">
        <f>data!BS85</f>
        <v>301515.32000000007</v>
      </c>
      <c r="D83" s="226" t="s">
        <v>318</v>
      </c>
      <c r="E83" s="261" t="s">
        <v>318</v>
      </c>
      <c r="F83" s="259" t="s">
        <v>5</v>
      </c>
      <c r="G83" s="259" t="str">
        <f t="shared" si="8"/>
        <v/>
      </c>
      <c r="H83" s="260" t="s">
        <v>5</v>
      </c>
      <c r="I83" s="226" t="str">
        <f t="shared" si="9"/>
        <v/>
      </c>
      <c r="M83" s="6"/>
    </row>
    <row r="84" spans="1:13">
      <c r="A84" s="1" t="s">
        <v>806</v>
      </c>
      <c r="B84" s="226">
        <f>ROUND(N('Prior Year'!BT85), 0)</f>
        <v>920386</v>
      </c>
      <c r="C84" s="226">
        <f>data!BT85</f>
        <v>806696.92999999993</v>
      </c>
      <c r="D84" s="226" t="s">
        <v>318</v>
      </c>
      <c r="E84" s="261" t="s">
        <v>318</v>
      </c>
      <c r="F84" s="259" t="s">
        <v>5</v>
      </c>
      <c r="G84" s="259" t="str">
        <f t="shared" si="8"/>
        <v/>
      </c>
      <c r="H84" s="260" t="s">
        <v>5</v>
      </c>
      <c r="I84" s="226" t="str">
        <f t="shared" si="9"/>
        <v/>
      </c>
      <c r="M84" s="6"/>
    </row>
    <row r="85" spans="1:13">
      <c r="A85" s="1" t="s">
        <v>807</v>
      </c>
      <c r="B85" s="226">
        <f>ROUND(N('Prior Year'!BU85), 0)</f>
        <v>82110</v>
      </c>
      <c r="C85" s="226">
        <f>data!BU85</f>
        <v>91882.790000000008</v>
      </c>
      <c r="D85" s="226" t="s">
        <v>318</v>
      </c>
      <c r="E85" s="261" t="s">
        <v>318</v>
      </c>
      <c r="F85" s="259" t="s">
        <v>5</v>
      </c>
      <c r="G85" s="259" t="str">
        <f t="shared" si="8"/>
        <v/>
      </c>
      <c r="H85" s="260" t="s">
        <v>5</v>
      </c>
      <c r="I85" s="226" t="str">
        <f t="shared" si="9"/>
        <v/>
      </c>
      <c r="M85" s="6"/>
    </row>
    <row r="86" spans="1:13">
      <c r="A86" s="1" t="s">
        <v>808</v>
      </c>
      <c r="B86" s="226">
        <f>ROUND(N('Prior Year'!BV85), 0)</f>
        <v>17071</v>
      </c>
      <c r="C86" s="226">
        <f>data!BV85</f>
        <v>53810</v>
      </c>
      <c r="D86" s="226" t="s">
        <v>318</v>
      </c>
      <c r="E86" s="261" t="s">
        <v>318</v>
      </c>
      <c r="F86" s="259" t="s">
        <v>5</v>
      </c>
      <c r="G86" s="259" t="str">
        <f t="shared" si="8"/>
        <v/>
      </c>
      <c r="H86" s="260" t="s">
        <v>5</v>
      </c>
      <c r="I86" s="226" t="str">
        <f t="shared" si="9"/>
        <v/>
      </c>
      <c r="M86" s="6"/>
    </row>
    <row r="87" spans="1:13">
      <c r="A87" s="1" t="s">
        <v>809</v>
      </c>
      <c r="B87" s="226">
        <f>ROUND(N('Prior Year'!BW85), 0)</f>
        <v>1188747</v>
      </c>
      <c r="C87" s="226">
        <f>data!BW85</f>
        <v>1051995.5899999999</v>
      </c>
      <c r="D87" s="226" t="s">
        <v>318</v>
      </c>
      <c r="E87" s="261" t="s">
        <v>318</v>
      </c>
      <c r="F87" s="259" t="s">
        <v>5</v>
      </c>
      <c r="G87" s="259" t="str">
        <f t="shared" si="8"/>
        <v/>
      </c>
      <c r="H87" s="260" t="s">
        <v>5</v>
      </c>
      <c r="I87" s="226" t="str">
        <f t="shared" si="9"/>
        <v/>
      </c>
      <c r="M87" s="6"/>
    </row>
    <row r="88" spans="1:13">
      <c r="A88" s="1" t="s">
        <v>810</v>
      </c>
      <c r="B88" s="226">
        <f>ROUND(N('Prior Year'!BX85), 0)</f>
        <v>13383097</v>
      </c>
      <c r="C88" s="226">
        <f>data!BX85</f>
        <v>12020996.899999999</v>
      </c>
      <c r="D88" s="226" t="s">
        <v>318</v>
      </c>
      <c r="E88" s="261" t="s">
        <v>318</v>
      </c>
      <c r="F88" s="259" t="s">
        <v>5</v>
      </c>
      <c r="G88" s="259" t="str">
        <f t="shared" si="8"/>
        <v/>
      </c>
      <c r="H88" s="260" t="s">
        <v>5</v>
      </c>
      <c r="I88" s="226" t="str">
        <f t="shared" si="9"/>
        <v/>
      </c>
      <c r="M88" s="6"/>
    </row>
    <row r="89" spans="1:13">
      <c r="A89" s="1" t="s">
        <v>811</v>
      </c>
      <c r="B89" s="226">
        <f>ROUND(N('Prior Year'!BY85), 0)</f>
        <v>8435736</v>
      </c>
      <c r="C89" s="226">
        <f>data!BY85</f>
        <v>8144084.8000000007</v>
      </c>
      <c r="D89" s="226" t="s">
        <v>318</v>
      </c>
      <c r="E89" s="261" t="s">
        <v>318</v>
      </c>
      <c r="F89" s="259" t="s">
        <v>5</v>
      </c>
      <c r="G89" s="259" t="str">
        <f t="shared" si="8"/>
        <v/>
      </c>
      <c r="H89" s="260" t="s">
        <v>5</v>
      </c>
      <c r="I89" s="226" t="str">
        <f t="shared" si="9"/>
        <v/>
      </c>
      <c r="M89" s="6"/>
    </row>
    <row r="90" spans="1:13">
      <c r="A90" s="1" t="s">
        <v>812</v>
      </c>
      <c r="B90" s="226">
        <f>ROUND(N('Prior Year'!BZ85), 0)</f>
        <v>5572845</v>
      </c>
      <c r="C90" s="226">
        <f>data!BZ85</f>
        <v>6319570.4299999997</v>
      </c>
      <c r="D90" s="226" t="s">
        <v>318</v>
      </c>
      <c r="E90" s="261" t="s">
        <v>318</v>
      </c>
      <c r="F90" s="259" t="s">
        <v>5</v>
      </c>
      <c r="G90" s="259" t="str">
        <f t="shared" si="8"/>
        <v/>
      </c>
      <c r="H90" s="260" t="s">
        <v>5</v>
      </c>
      <c r="I90" s="226" t="str">
        <f t="shared" si="9"/>
        <v/>
      </c>
      <c r="M90" s="6"/>
    </row>
    <row r="91" spans="1:13">
      <c r="A91" s="1" t="s">
        <v>813</v>
      </c>
      <c r="B91" s="226">
        <f>ROUND(N('Prior Year'!CA85), 0)</f>
        <v>3453864</v>
      </c>
      <c r="C91" s="226">
        <f>data!CA85</f>
        <v>3779076.73</v>
      </c>
      <c r="D91" s="226" t="s">
        <v>318</v>
      </c>
      <c r="E91" s="261" t="s">
        <v>318</v>
      </c>
      <c r="F91" s="259" t="s">
        <v>5</v>
      </c>
      <c r="G91" s="259" t="str">
        <f t="shared" si="8"/>
        <v/>
      </c>
      <c r="H91" s="260" t="s">
        <v>5</v>
      </c>
      <c r="I91" s="226" t="str">
        <f t="shared" si="9"/>
        <v/>
      </c>
      <c r="M91" s="6"/>
    </row>
    <row r="92" spans="1:13">
      <c r="A92" s="1" t="s">
        <v>814</v>
      </c>
      <c r="B92" s="226">
        <f>ROUND(N('Prior Year'!CB85), 0)</f>
        <v>115868</v>
      </c>
      <c r="C92" s="226">
        <f>data!CB85</f>
        <v>172865.51</v>
      </c>
      <c r="D92" s="226" t="s">
        <v>318</v>
      </c>
      <c r="E92" s="261" t="s">
        <v>318</v>
      </c>
      <c r="F92" s="259" t="s">
        <v>5</v>
      </c>
      <c r="G92" s="259" t="str">
        <f t="shared" si="8"/>
        <v/>
      </c>
      <c r="H92" s="260" t="s">
        <v>5</v>
      </c>
      <c r="I92" s="226" t="str">
        <f t="shared" si="9"/>
        <v/>
      </c>
      <c r="M92" s="6"/>
    </row>
    <row r="93" spans="1:13">
      <c r="A93" s="1" t="s">
        <v>815</v>
      </c>
      <c r="B93" s="226">
        <f>ROUND(N('Prior Year'!CC85), 0)</f>
        <v>4893384</v>
      </c>
      <c r="C93" s="226">
        <f>data!CC85</f>
        <v>4900431.8</v>
      </c>
      <c r="D93" s="226" t="s">
        <v>318</v>
      </c>
      <c r="E93" s="261" t="s">
        <v>318</v>
      </c>
      <c r="F93" s="259" t="s">
        <v>5</v>
      </c>
      <c r="G93" s="259" t="str">
        <f t="shared" si="8"/>
        <v/>
      </c>
      <c r="H93" s="260" t="s">
        <v>5</v>
      </c>
      <c r="I93" s="226" t="str">
        <f t="shared" si="9"/>
        <v/>
      </c>
      <c r="M93" s="6"/>
    </row>
    <row r="94" spans="1:13">
      <c r="A94" s="1" t="s">
        <v>816</v>
      </c>
      <c r="B94" s="226">
        <f>ROUND(N('Prior Year'!CD85), 0)</f>
        <v>9805212</v>
      </c>
      <c r="C94" s="226">
        <f>data!CD85</f>
        <v>19953123.119999997</v>
      </c>
      <c r="D94" s="226" t="s">
        <v>318</v>
      </c>
      <c r="E94" s="261" t="s">
        <v>318</v>
      </c>
      <c r="F94" s="259" t="s">
        <v>5</v>
      </c>
      <c r="G94" s="259" t="str">
        <f t="shared" si="8"/>
        <v/>
      </c>
      <c r="H94" s="260" t="s">
        <v>5</v>
      </c>
      <c r="I94" s="226" t="str">
        <f t="shared" si="9"/>
        <v/>
      </c>
      <c r="M94" s="6"/>
    </row>
  </sheetData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8"/>
  <sheetViews>
    <sheetView workbookViewId="0"/>
  </sheetViews>
  <sheetFormatPr defaultRowHeight="15"/>
  <cols>
    <col min="1" max="3" width="12.77734375" customWidth="1"/>
  </cols>
  <sheetData>
    <row r="1" spans="1:4" ht="15.75">
      <c r="A1" s="280" t="s">
        <v>817</v>
      </c>
      <c r="B1" s="279"/>
      <c r="C1" s="279"/>
      <c r="D1" s="279"/>
    </row>
    <row r="2" spans="1:4" ht="15.75">
      <c r="A2" s="279"/>
      <c r="B2" s="279"/>
      <c r="C2" s="279"/>
      <c r="D2" s="279"/>
    </row>
    <row r="3" spans="1:4" ht="15.75">
      <c r="A3" s="282" t="s">
        <v>818</v>
      </c>
      <c r="B3" s="279"/>
      <c r="C3" s="279"/>
      <c r="D3" s="279"/>
    </row>
    <row r="4" spans="1:4" ht="15.75">
      <c r="A4" s="279" t="s">
        <v>819</v>
      </c>
      <c r="B4" s="279"/>
      <c r="C4" s="279"/>
      <c r="D4" s="279"/>
    </row>
    <row r="5" spans="1:4" ht="15.75">
      <c r="A5" s="279" t="s">
        <v>820</v>
      </c>
      <c r="B5" s="279"/>
      <c r="C5" s="279"/>
      <c r="D5" s="279"/>
    </row>
    <row r="6" spans="1:4" ht="15.75">
      <c r="A6" s="279"/>
      <c r="B6" s="279"/>
      <c r="C6" s="279"/>
      <c r="D6" s="279"/>
    </row>
    <row r="7" spans="1:4" ht="15.75">
      <c r="A7" s="279" t="s">
        <v>821</v>
      </c>
      <c r="B7" s="279"/>
      <c r="C7" s="279"/>
      <c r="D7" s="279"/>
    </row>
    <row r="8" spans="1:4" ht="15.75">
      <c r="A8" s="279" t="s">
        <v>822</v>
      </c>
      <c r="B8" s="279"/>
      <c r="C8" s="279"/>
      <c r="D8" s="279"/>
    </row>
    <row r="9" spans="1:4" ht="15.75">
      <c r="A9" s="279"/>
      <c r="B9" s="279"/>
      <c r="C9" s="279"/>
      <c r="D9" s="279"/>
    </row>
    <row r="10" spans="1:4" ht="15.75">
      <c r="A10" s="279"/>
      <c r="B10" s="279"/>
      <c r="C10" s="279"/>
      <c r="D10" s="279"/>
    </row>
    <row r="11" spans="1:4" ht="15.75">
      <c r="A11" s="281" t="s">
        <v>823</v>
      </c>
      <c r="B11" s="279"/>
      <c r="C11" s="279"/>
      <c r="D11" s="279">
        <f>N(data!C380)</f>
        <v>1149912.27</v>
      </c>
    </row>
    <row r="12" spans="1:4" ht="15.75">
      <c r="A12" s="281" t="s">
        <v>824</v>
      </c>
      <c r="B12" s="279"/>
      <c r="C12" s="279"/>
      <c r="D12" s="279" t="str">
        <f>IF(OR(N(data!C380) &gt; 1000000, N(data!C380) / (N(data!D360) + N(data!D383)) &gt; 0.01), "Yes", "No")</f>
        <v>Yes</v>
      </c>
    </row>
    <row r="13" spans="1:4" ht="15.75">
      <c r="A13" s="279"/>
      <c r="B13" s="279"/>
      <c r="C13" s="279"/>
      <c r="D13" s="279"/>
    </row>
    <row r="14" spans="1:4" ht="15.75">
      <c r="A14" s="281" t="s">
        <v>825</v>
      </c>
      <c r="B14" s="279"/>
      <c r="C14" s="279"/>
      <c r="D14" s="281" t="s">
        <v>826</v>
      </c>
    </row>
    <row r="15" spans="1:4" ht="15.75">
      <c r="A15" s="279" t="s">
        <v>1367</v>
      </c>
      <c r="C15" s="279"/>
      <c r="D15" s="279">
        <v>108724</v>
      </c>
    </row>
    <row r="16" spans="1:4" ht="15.75">
      <c r="A16" s="279" t="s">
        <v>1366</v>
      </c>
      <c r="C16" s="279"/>
      <c r="D16" s="279">
        <v>38755</v>
      </c>
    </row>
    <row r="17" spans="1:4" ht="15.75">
      <c r="A17" s="279" t="s">
        <v>1365</v>
      </c>
      <c r="C17" s="279"/>
      <c r="D17" s="279">
        <v>996409</v>
      </c>
    </row>
    <row r="18" spans="1:4" ht="15.75">
      <c r="A18" s="279" t="s">
        <v>1364</v>
      </c>
      <c r="C18" s="279"/>
      <c r="D18" s="279">
        <v>2</v>
      </c>
    </row>
    <row r="19" spans="1:4" ht="15.75">
      <c r="A19" s="279" t="s">
        <v>1363</v>
      </c>
      <c r="C19" s="279"/>
      <c r="D19" s="279">
        <v>6023</v>
      </c>
    </row>
    <row r="20" spans="1:4" ht="15.75">
      <c r="A20" s="279"/>
      <c r="B20" s="279"/>
      <c r="C20" s="279"/>
      <c r="D20" s="279"/>
    </row>
    <row r="21" spans="1:4" ht="15.75">
      <c r="A21" s="279"/>
      <c r="B21" s="279"/>
      <c r="C21" s="279"/>
      <c r="D21" s="279"/>
    </row>
    <row r="22" spans="1:4" ht="15.75">
      <c r="A22" s="279"/>
      <c r="B22" s="279"/>
      <c r="C22" s="279"/>
      <c r="D22" s="279"/>
    </row>
    <row r="23" spans="1:4" ht="15.75">
      <c r="A23" s="279"/>
      <c r="B23" s="279"/>
      <c r="C23" s="279"/>
      <c r="D23" s="279"/>
    </row>
    <row r="24" spans="1:4" ht="15.75">
      <c r="A24" s="281" t="s">
        <v>827</v>
      </c>
      <c r="B24" s="279"/>
      <c r="C24" s="279"/>
      <c r="D24" s="279">
        <f>N(data!C414)</f>
        <v>1757900.5800000003</v>
      </c>
    </row>
    <row r="25" spans="1:4" ht="15.75">
      <c r="A25" s="281" t="s">
        <v>824</v>
      </c>
      <c r="B25" s="279"/>
      <c r="C25" s="279"/>
      <c r="D25" s="279" t="str">
        <f>IF(OR(N(data!C414)&gt;1000000,N(data!C414)/(N(data!D416))&gt;0.01),"Yes","No")</f>
        <v>Yes</v>
      </c>
    </row>
    <row r="26" spans="1:4" ht="15.75">
      <c r="A26" s="279"/>
      <c r="B26" s="279"/>
      <c r="C26" s="279"/>
      <c r="D26" s="279"/>
    </row>
    <row r="27" spans="1:4" ht="15.75">
      <c r="A27" s="281" t="s">
        <v>825</v>
      </c>
      <c r="B27" s="279"/>
      <c r="C27" s="279"/>
      <c r="D27" s="281" t="s">
        <v>826</v>
      </c>
    </row>
    <row r="28" spans="1:4" ht="15.75">
      <c r="A28" s="1" t="s">
        <v>1381</v>
      </c>
      <c r="B28" s="279"/>
      <c r="C28" s="279"/>
      <c r="D28" s="279">
        <v>697681.81</v>
      </c>
    </row>
    <row r="29" spans="1:4" ht="15.75">
      <c r="A29" s="279" t="s">
        <v>1371</v>
      </c>
      <c r="B29" s="279"/>
      <c r="C29" s="279"/>
      <c r="D29" s="279">
        <v>19.309999999999999</v>
      </c>
    </row>
    <row r="30" spans="1:4" ht="15.75">
      <c r="A30" s="279" t="s">
        <v>1372</v>
      </c>
      <c r="B30" s="279"/>
      <c r="C30" s="279"/>
      <c r="D30" s="279">
        <v>114601.44</v>
      </c>
    </row>
    <row r="31" spans="1:4" ht="15.75">
      <c r="A31" s="279" t="s">
        <v>1373</v>
      </c>
      <c r="B31" s="279"/>
      <c r="C31" s="279"/>
      <c r="D31" s="279">
        <v>189418.52</v>
      </c>
    </row>
    <row r="32" spans="1:4" ht="15.75">
      <c r="A32" s="279" t="s">
        <v>1374</v>
      </c>
      <c r="B32" s="279"/>
      <c r="C32" s="279"/>
      <c r="D32" s="279">
        <v>56434.46</v>
      </c>
    </row>
    <row r="33" spans="1:4" ht="15.75">
      <c r="A33" s="279" t="s">
        <v>1375</v>
      </c>
      <c r="B33" s="279"/>
      <c r="C33" s="279"/>
      <c r="D33" s="279">
        <v>427036.83</v>
      </c>
    </row>
    <row r="34" spans="1:4" ht="15.75">
      <c r="A34" s="279" t="s">
        <v>1376</v>
      </c>
      <c r="B34" s="279"/>
      <c r="C34" s="279"/>
      <c r="D34" s="279">
        <v>21600</v>
      </c>
    </row>
    <row r="35" spans="1:4" ht="15.75">
      <c r="A35" s="279" t="s">
        <v>1377</v>
      </c>
      <c r="B35" s="279"/>
      <c r="C35" s="279"/>
      <c r="D35" s="279">
        <v>31752.86</v>
      </c>
    </row>
    <row r="36" spans="1:4" ht="15.75">
      <c r="A36" s="279" t="s">
        <v>1378</v>
      </c>
      <c r="B36" s="279"/>
      <c r="C36" s="279"/>
      <c r="D36" s="279">
        <v>70</v>
      </c>
    </row>
    <row r="37" spans="1:4" ht="15.75">
      <c r="A37" s="279" t="s">
        <v>1379</v>
      </c>
      <c r="B37" s="279"/>
      <c r="C37" s="279"/>
      <c r="D37" s="279">
        <v>235298.48</v>
      </c>
    </row>
    <row r="38" spans="1:4" ht="15.75">
      <c r="A38" s="279" t="s">
        <v>1380</v>
      </c>
      <c r="B38" s="279"/>
      <c r="C38" s="279"/>
      <c r="D38" s="279">
        <v>-16013.13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/>
  </sheetViews>
  <sheetFormatPr defaultColWidth="8.77734375" defaultRowHeight="18" customHeight="1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>
      <c r="G1" s="60" t="s">
        <v>828</v>
      </c>
    </row>
    <row r="2" spans="1:7" ht="20.100000000000001" customHeight="1">
      <c r="A2" s="61" t="s">
        <v>829</v>
      </c>
      <c r="B2" s="61"/>
      <c r="C2" s="61"/>
      <c r="D2" s="61"/>
      <c r="E2" s="61"/>
      <c r="F2" s="61"/>
    </row>
    <row r="3" spans="1:7" ht="20.100000000000001" customHeight="1">
      <c r="B3" s="61"/>
      <c r="C3" s="61"/>
      <c r="D3" s="61"/>
      <c r="E3" s="61"/>
      <c r="F3" s="61"/>
      <c r="G3" s="61"/>
    </row>
    <row r="4" spans="1:7" ht="20.100000000000001" customHeight="1">
      <c r="A4" s="62">
        <v>1</v>
      </c>
      <c r="B4" s="64" t="str">
        <f>"Fiscal Year Ended:  "&amp;data!C96</f>
        <v>Fiscal Year Ended:  6/30/2024</v>
      </c>
      <c r="C4" s="63"/>
      <c r="D4" s="64"/>
      <c r="E4" s="65"/>
      <c r="F4" s="63" t="str">
        <f>"License Number:  "&amp;"H-"&amp;FIXED(data!C97,0)</f>
        <v>License Number:  H-145</v>
      </c>
      <c r="G4" s="66"/>
    </row>
    <row r="5" spans="1:7" ht="20.100000000000001" customHeight="1">
      <c r="A5" s="62">
        <v>2</v>
      </c>
      <c r="B5" s="63" t="s">
        <v>301</v>
      </c>
      <c r="C5" s="66"/>
      <c r="D5" s="63" t="str">
        <f>"  "&amp;data!C98</f>
        <v xml:space="preserve">  PeaceHealth St Joseph Medical Center</v>
      </c>
      <c r="E5" s="65"/>
      <c r="F5" s="65"/>
      <c r="G5" s="66"/>
    </row>
    <row r="6" spans="1:7" ht="20.100000000000001" customHeight="1">
      <c r="A6" s="62">
        <v>3</v>
      </c>
      <c r="B6" s="63" t="s">
        <v>311</v>
      </c>
      <c r="C6" s="66"/>
      <c r="D6" s="63" t="str">
        <f>"  "&amp;data!C103</f>
        <v xml:space="preserve">  Whatcom</v>
      </c>
      <c r="E6" s="65"/>
      <c r="F6" s="65"/>
      <c r="G6" s="66"/>
    </row>
    <row r="7" spans="1:7" ht="20.100000000000001" customHeight="1">
      <c r="A7" s="62">
        <v>4</v>
      </c>
      <c r="B7" s="63" t="s">
        <v>830</v>
      </c>
      <c r="C7" s="66"/>
      <c r="D7" s="63" t="str">
        <f>"  "&amp;data!C104</f>
        <v xml:space="preserve">  Charles Prosper</v>
      </c>
      <c r="E7" s="65"/>
      <c r="F7" s="65"/>
      <c r="G7" s="66"/>
    </row>
    <row r="8" spans="1:7" ht="20.100000000000001" customHeight="1">
      <c r="A8" s="62">
        <v>5</v>
      </c>
      <c r="B8" s="63" t="s">
        <v>831</v>
      </c>
      <c r="C8" s="66"/>
      <c r="D8" s="63" t="str">
        <f>"  "&amp;data!C105</f>
        <v xml:space="preserve">  Krista Touros</v>
      </c>
      <c r="E8" s="65"/>
      <c r="F8" s="65"/>
      <c r="G8" s="66"/>
    </row>
    <row r="9" spans="1:7" ht="20.100000000000001" customHeight="1">
      <c r="A9" s="62">
        <v>6</v>
      </c>
      <c r="B9" s="63" t="s">
        <v>832</v>
      </c>
      <c r="C9" s="66"/>
      <c r="D9" s="63" t="str">
        <f>"  "&amp;data!C106</f>
        <v xml:space="preserve">  N/A</v>
      </c>
      <c r="E9" s="65"/>
      <c r="F9" s="65"/>
      <c r="G9" s="66"/>
    </row>
    <row r="10" spans="1:7" ht="20.100000000000001" customHeight="1">
      <c r="A10" s="62">
        <v>7</v>
      </c>
      <c r="B10" s="63" t="s">
        <v>833</v>
      </c>
      <c r="C10" s="66"/>
      <c r="D10" s="63" t="str">
        <f>"  "&amp;data!C107</f>
        <v xml:space="preserve">  360-734-5400</v>
      </c>
      <c r="E10" s="65"/>
      <c r="F10" s="65"/>
      <c r="G10" s="66"/>
    </row>
    <row r="11" spans="1:7" ht="20.100000000000001" customHeight="1">
      <c r="A11" s="62">
        <v>8</v>
      </c>
      <c r="B11" s="63" t="s">
        <v>834</v>
      </c>
      <c r="C11" s="66"/>
      <c r="D11" s="63" t="str">
        <f>"  "&amp;data!C108</f>
        <v xml:space="preserve">  360-715-6406</v>
      </c>
      <c r="E11" s="65"/>
      <c r="F11" s="65"/>
      <c r="G11" s="66"/>
    </row>
    <row r="12" spans="1:7" ht="20.100000000000001" customHeight="1">
      <c r="A12" s="67"/>
      <c r="B12" s="68"/>
      <c r="C12" s="68"/>
      <c r="D12" s="68"/>
      <c r="E12" s="68"/>
      <c r="F12" s="68"/>
      <c r="G12" s="69"/>
    </row>
    <row r="13" spans="1:7" ht="20.100000000000001" customHeight="1">
      <c r="A13" s="70"/>
      <c r="G13" s="71"/>
    </row>
    <row r="14" spans="1:7" ht="20.100000000000001" customHeight="1">
      <c r="A14" s="62">
        <v>9</v>
      </c>
      <c r="B14" s="63" t="s">
        <v>835</v>
      </c>
      <c r="C14" s="63"/>
      <c r="D14" s="63"/>
      <c r="E14" s="63"/>
      <c r="F14" s="63"/>
      <c r="G14" s="69"/>
    </row>
    <row r="15" spans="1:7" ht="20.100000000000001" customHeight="1">
      <c r="A15" s="72" t="s">
        <v>328</v>
      </c>
      <c r="B15" s="73"/>
      <c r="C15" s="74" t="s">
        <v>330</v>
      </c>
      <c r="D15" s="73"/>
      <c r="E15" s="74" t="s">
        <v>332</v>
      </c>
      <c r="F15" s="75"/>
      <c r="G15" s="76"/>
    </row>
    <row r="16" spans="1:7" ht="20.100000000000001" customHeight="1">
      <c r="A16" s="77" t="str">
        <f>IF(data!C113&gt;0," X","")</f>
        <v/>
      </c>
      <c r="B16" s="66" t="s">
        <v>307</v>
      </c>
      <c r="C16" s="78" t="str">
        <f>IF(data!C117&gt;0," X","")</f>
        <v/>
      </c>
      <c r="D16" s="79" t="s">
        <v>836</v>
      </c>
      <c r="E16" s="227" t="str">
        <f>IF(data!C120&gt;0," X","")</f>
        <v/>
      </c>
      <c r="F16" s="80" t="s">
        <v>333</v>
      </c>
      <c r="G16" s="66"/>
    </row>
    <row r="17" spans="1:7" ht="20.100000000000001" customHeight="1">
      <c r="A17" s="77" t="str">
        <f>IF(data!C114&gt;0," X","")</f>
        <v/>
      </c>
      <c r="B17" s="66" t="s">
        <v>311</v>
      </c>
      <c r="C17" s="78" t="str">
        <f>IF(data!C118&gt;0," X","")</f>
        <v xml:space="preserve"> X</v>
      </c>
      <c r="D17" s="79" t="s">
        <v>413</v>
      </c>
      <c r="E17" s="227" t="str">
        <f>IF(data!C121&gt;0," X","")</f>
        <v/>
      </c>
      <c r="F17" s="80" t="s">
        <v>334</v>
      </c>
      <c r="G17" s="66"/>
    </row>
    <row r="18" spans="1:7" ht="20.100000000000001" customHeight="1">
      <c r="A18" s="62"/>
      <c r="B18" s="66" t="s">
        <v>837</v>
      </c>
      <c r="C18" s="66"/>
      <c r="D18" s="66"/>
      <c r="E18" s="227" t="str">
        <f>IF(data!C122&gt;0," X","")</f>
        <v/>
      </c>
      <c r="F18" s="80" t="s">
        <v>335</v>
      </c>
      <c r="G18" s="66"/>
    </row>
    <row r="19" spans="1:7" ht="20.100000000000001" customHeight="1">
      <c r="A19" s="77" t="str">
        <f>IF(data!C115&gt;0," X","")</f>
        <v/>
      </c>
      <c r="B19" s="79" t="s">
        <v>838</v>
      </c>
      <c r="C19" s="66"/>
      <c r="D19" s="66"/>
      <c r="E19" s="66"/>
      <c r="F19" s="80"/>
      <c r="G19" s="66"/>
    </row>
    <row r="20" spans="1:7" ht="20.100000000000001" customHeight="1">
      <c r="A20" s="67"/>
      <c r="B20" s="68"/>
      <c r="C20" s="68"/>
      <c r="D20" s="68"/>
      <c r="E20" s="68"/>
      <c r="F20" s="68"/>
      <c r="G20" s="69"/>
    </row>
    <row r="21" spans="1:7" ht="20.100000000000001" customHeight="1">
      <c r="A21" s="70"/>
      <c r="G21" s="81"/>
    </row>
    <row r="22" spans="1:7" ht="20.100000000000001" customHeight="1">
      <c r="A22" s="62">
        <v>10</v>
      </c>
      <c r="B22" s="63" t="s">
        <v>839</v>
      </c>
      <c r="C22" s="63"/>
      <c r="D22" s="63"/>
      <c r="E22" s="63"/>
      <c r="F22" s="77" t="s">
        <v>338</v>
      </c>
      <c r="G22" s="78" t="s">
        <v>242</v>
      </c>
    </row>
    <row r="23" spans="1:7" ht="20.100000000000001" customHeight="1">
      <c r="A23" s="62"/>
      <c r="B23" s="63" t="s">
        <v>840</v>
      </c>
      <c r="C23" s="63"/>
      <c r="D23" s="63"/>
      <c r="E23" s="63"/>
      <c r="F23" s="62">
        <f>data!C127</f>
        <v>16183</v>
      </c>
      <c r="G23" s="66">
        <f>data!D127</f>
        <v>72577</v>
      </c>
    </row>
    <row r="24" spans="1:7" ht="20.100000000000001" customHeight="1">
      <c r="A24" s="62"/>
      <c r="B24" s="63" t="s">
        <v>841</v>
      </c>
      <c r="C24" s="63"/>
      <c r="D24" s="63"/>
      <c r="E24" s="63"/>
      <c r="F24" s="62">
        <f>data!C128</f>
        <v>0</v>
      </c>
      <c r="G24" s="66">
        <f>data!D128</f>
        <v>0</v>
      </c>
    </row>
    <row r="25" spans="1:7" ht="20.100000000000001" customHeight="1">
      <c r="A25" s="62"/>
      <c r="B25" s="63" t="s">
        <v>842</v>
      </c>
      <c r="C25" s="63"/>
      <c r="D25" s="63"/>
      <c r="E25" s="63"/>
      <c r="F25" s="62">
        <f>data!C129</f>
        <v>0</v>
      </c>
      <c r="G25" s="66">
        <f>data!D129</f>
        <v>0</v>
      </c>
    </row>
    <row r="26" spans="1:7" ht="20.100000000000001" customHeight="1">
      <c r="A26" s="62">
        <v>11</v>
      </c>
      <c r="B26" s="63" t="s">
        <v>342</v>
      </c>
      <c r="C26" s="63"/>
      <c r="D26" s="63"/>
      <c r="E26" s="63"/>
      <c r="F26" s="62">
        <f>data!C130</f>
        <v>1869</v>
      </c>
      <c r="G26" s="66">
        <f>data!D130</f>
        <v>3195</v>
      </c>
    </row>
    <row r="27" spans="1:7" ht="20.100000000000001" customHeight="1">
      <c r="A27" s="67"/>
      <c r="B27" s="68"/>
      <c r="C27" s="68"/>
      <c r="D27" s="68"/>
      <c r="E27" s="68"/>
      <c r="F27" s="68"/>
      <c r="G27" s="69"/>
    </row>
    <row r="28" spans="1:7" ht="20.100000000000001" customHeight="1">
      <c r="A28" s="70"/>
      <c r="G28" s="81"/>
    </row>
    <row r="29" spans="1:7" ht="20.100000000000001" customHeight="1">
      <c r="A29" s="62">
        <v>12</v>
      </c>
      <c r="B29" s="82" t="s">
        <v>843</v>
      </c>
      <c r="C29" s="66"/>
      <c r="D29" s="78" t="s">
        <v>194</v>
      </c>
      <c r="E29" s="82" t="s">
        <v>843</v>
      </c>
      <c r="F29" s="66"/>
      <c r="G29" s="78" t="s">
        <v>194</v>
      </c>
    </row>
    <row r="30" spans="1:7" ht="20.100000000000001" customHeight="1">
      <c r="A30" s="62"/>
      <c r="B30" s="63" t="s">
        <v>344</v>
      </c>
      <c r="C30" s="66"/>
      <c r="D30" s="66">
        <f>data!C132</f>
        <v>24</v>
      </c>
      <c r="E30" s="63" t="s">
        <v>350</v>
      </c>
      <c r="F30" s="66"/>
      <c r="G30" s="66">
        <f>data!C139</f>
        <v>0</v>
      </c>
    </row>
    <row r="31" spans="1:7" ht="20.100000000000001" customHeight="1">
      <c r="A31" s="62"/>
      <c r="B31" s="82" t="s">
        <v>844</v>
      </c>
      <c r="C31" s="66"/>
      <c r="D31" s="66">
        <f>data!C133</f>
        <v>56</v>
      </c>
      <c r="E31" s="63" t="s">
        <v>351</v>
      </c>
      <c r="F31" s="66"/>
      <c r="G31" s="66">
        <f>data!C140</f>
        <v>0</v>
      </c>
    </row>
    <row r="32" spans="1:7" ht="20.100000000000001" customHeight="1">
      <c r="A32" s="62"/>
      <c r="B32" s="82" t="s">
        <v>845</v>
      </c>
      <c r="C32" s="66"/>
      <c r="D32" s="66">
        <f>data!C134</f>
        <v>114</v>
      </c>
      <c r="E32" s="63" t="s">
        <v>846</v>
      </c>
      <c r="F32" s="66"/>
      <c r="G32" s="66">
        <f>data!C141</f>
        <v>0</v>
      </c>
    </row>
    <row r="33" spans="1:7" ht="20.100000000000001" customHeight="1">
      <c r="A33" s="62"/>
      <c r="B33" s="82" t="s">
        <v>847</v>
      </c>
      <c r="C33" s="66"/>
      <c r="D33" s="66">
        <f>data!C135</f>
        <v>14</v>
      </c>
      <c r="E33" s="63" t="s">
        <v>848</v>
      </c>
      <c r="F33" s="66"/>
      <c r="G33" s="66">
        <f>data!C142</f>
        <v>0</v>
      </c>
    </row>
    <row r="34" spans="1:7" ht="20.100000000000001" customHeight="1">
      <c r="A34" s="62"/>
      <c r="B34" s="82" t="s">
        <v>849</v>
      </c>
      <c r="C34" s="66"/>
      <c r="D34" s="66">
        <f>data!C136</f>
        <v>13</v>
      </c>
      <c r="E34" s="63" t="s">
        <v>353</v>
      </c>
      <c r="F34" s="66"/>
      <c r="G34" s="66">
        <f>data!E143</f>
        <v>255</v>
      </c>
    </row>
    <row r="35" spans="1:7" ht="20.100000000000001" customHeight="1">
      <c r="A35" s="62"/>
      <c r="B35" s="82" t="s">
        <v>850</v>
      </c>
      <c r="C35" s="66"/>
      <c r="D35" s="66">
        <f>data!C137</f>
        <v>14</v>
      </c>
      <c r="E35" s="63" t="s">
        <v>851</v>
      </c>
      <c r="F35" s="83"/>
      <c r="G35" s="66"/>
    </row>
    <row r="36" spans="1:7" ht="20.100000000000001" customHeight="1">
      <c r="A36" s="62"/>
      <c r="B36" s="63" t="s">
        <v>123</v>
      </c>
      <c r="C36" s="66"/>
      <c r="D36" s="66">
        <f>data!C138</f>
        <v>20</v>
      </c>
      <c r="E36" s="63" t="s">
        <v>354</v>
      </c>
      <c r="F36" s="66"/>
      <c r="G36" s="66">
        <f>data!C144</f>
        <v>255</v>
      </c>
    </row>
    <row r="37" spans="1:7" ht="20.100000000000001" customHeight="1">
      <c r="A37" s="62"/>
      <c r="E37" s="63" t="s">
        <v>355</v>
      </c>
      <c r="F37" s="66"/>
      <c r="G37" s="66">
        <f>data!C145</f>
        <v>14</v>
      </c>
    </row>
    <row r="38" spans="1:7" ht="20.100000000000001" customHeight="1">
      <c r="A38" s="62"/>
      <c r="B38" s="63"/>
      <c r="C38" s="63"/>
      <c r="D38" s="63"/>
      <c r="E38" s="63"/>
      <c r="F38" s="63"/>
      <c r="G38" s="66"/>
    </row>
    <row r="39" spans="1:7" ht="20.100000000000001" customHeight="1">
      <c r="A39" s="84">
        <v>13</v>
      </c>
      <c r="B39" s="85" t="s">
        <v>350</v>
      </c>
      <c r="C39" s="81"/>
      <c r="D39" s="81"/>
      <c r="E39" s="86"/>
      <c r="F39" s="86"/>
      <c r="G39" s="87"/>
    </row>
    <row r="40" spans="1:7" ht="20.100000000000001" customHeight="1">
      <c r="A40" s="88"/>
      <c r="B40" s="89" t="s">
        <v>852</v>
      </c>
      <c r="C40" s="90" t="s">
        <v>299</v>
      </c>
      <c r="D40" s="71">
        <f>data!C147</f>
        <v>0</v>
      </c>
      <c r="E40" s="91"/>
      <c r="F40" s="91"/>
      <c r="G40" s="9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/>
  </sheetViews>
  <sheetFormatPr defaultColWidth="8.77734375" defaultRowHeight="20.100000000000001" customHeight="1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>
      <c r="A1" s="119" t="s">
        <v>853</v>
      </c>
      <c r="G1" s="60" t="s">
        <v>854</v>
      </c>
    </row>
    <row r="2" spans="1:7" ht="20.100000000000001" customHeight="1">
      <c r="A2" s="1" t="str">
        <f>"Hospital: "&amp;data!C98</f>
        <v>Hospital: PeaceHealth St Joseph Medical Center</v>
      </c>
      <c r="G2" s="4" t="s">
        <v>855</v>
      </c>
    </row>
    <row r="3" spans="1:7" ht="20.100000000000001" customHeight="1">
      <c r="G3" s="4" t="str">
        <f>"FYE: "&amp;data!C96</f>
        <v>FYE: 6/30/2024</v>
      </c>
    </row>
    <row r="4" spans="1:7" ht="20.100000000000001" customHeight="1">
      <c r="A4" s="120" t="s">
        <v>856</v>
      </c>
      <c r="B4" s="121"/>
      <c r="C4" s="121"/>
      <c r="D4" s="121"/>
      <c r="E4" s="121"/>
      <c r="F4" s="121"/>
      <c r="G4" s="122"/>
    </row>
    <row r="5" spans="1:7" ht="20.100000000000001" customHeight="1">
      <c r="A5" s="123"/>
      <c r="B5" s="73" t="s">
        <v>857</v>
      </c>
      <c r="C5" s="73"/>
      <c r="D5" s="73"/>
      <c r="E5" s="124" t="s">
        <v>365</v>
      </c>
      <c r="F5" s="73"/>
      <c r="G5" s="73"/>
    </row>
    <row r="6" spans="1:7" ht="20.100000000000001" customHeight="1">
      <c r="A6" s="125" t="s">
        <v>858</v>
      </c>
      <c r="B6" s="78" t="s">
        <v>338</v>
      </c>
      <c r="C6" s="78" t="s">
        <v>859</v>
      </c>
      <c r="D6" s="78" t="s">
        <v>361</v>
      </c>
      <c r="E6" s="78" t="s">
        <v>195</v>
      </c>
      <c r="F6" s="78" t="s">
        <v>158</v>
      </c>
      <c r="G6" s="78" t="s">
        <v>230</v>
      </c>
    </row>
    <row r="7" spans="1:7" ht="20.100000000000001" customHeight="1">
      <c r="A7" s="62" t="s">
        <v>359</v>
      </c>
      <c r="B7" s="126">
        <f>data!B154</f>
        <v>8912</v>
      </c>
      <c r="C7" s="126">
        <f>data!B155</f>
        <v>43509</v>
      </c>
      <c r="D7" s="126">
        <f>data!B156</f>
        <v>51432</v>
      </c>
      <c r="E7" s="126">
        <f>data!B157</f>
        <v>802619550</v>
      </c>
      <c r="F7" s="126">
        <f>data!B158</f>
        <v>758808087</v>
      </c>
      <c r="G7" s="126">
        <f>data!B157+data!B158</f>
        <v>1561427637</v>
      </c>
    </row>
    <row r="8" spans="1:7" ht="20.100000000000001" customHeight="1">
      <c r="A8" s="62" t="s">
        <v>360</v>
      </c>
      <c r="B8" s="126">
        <f>data!C154</f>
        <v>3074</v>
      </c>
      <c r="C8" s="126">
        <f>data!C155</f>
        <v>13759</v>
      </c>
      <c r="D8" s="126">
        <f>data!C156</f>
        <v>26962</v>
      </c>
      <c r="E8" s="126">
        <f>data!C157</f>
        <v>215056410</v>
      </c>
      <c r="F8" s="126">
        <f>data!C158</f>
        <v>224557606</v>
      </c>
      <c r="G8" s="126">
        <f>data!C157+data!C158</f>
        <v>439614016</v>
      </c>
    </row>
    <row r="9" spans="1:7" ht="20.100000000000001" customHeight="1">
      <c r="A9" s="62" t="s">
        <v>860</v>
      </c>
      <c r="B9" s="126">
        <f>data!D154</f>
        <v>4197</v>
      </c>
      <c r="C9" s="126">
        <f>data!D155</f>
        <v>15309</v>
      </c>
      <c r="D9" s="126">
        <f>data!D156</f>
        <v>40542</v>
      </c>
      <c r="E9" s="126">
        <f>data!D157</f>
        <v>288452128</v>
      </c>
      <c r="F9" s="126">
        <f>data!D158</f>
        <v>510462685</v>
      </c>
      <c r="G9" s="126">
        <f>data!D157+data!D158</f>
        <v>798914813</v>
      </c>
    </row>
    <row r="10" spans="1:7" ht="20.100000000000001" customHeight="1">
      <c r="A10" s="77" t="s">
        <v>230</v>
      </c>
      <c r="B10" s="126">
        <f>data!E154</f>
        <v>16183</v>
      </c>
      <c r="C10" s="126">
        <f>data!E155</f>
        <v>72577</v>
      </c>
      <c r="D10" s="126">
        <f>data!E156</f>
        <v>118936</v>
      </c>
      <c r="E10" s="126">
        <f>data!E157</f>
        <v>1306128088</v>
      </c>
      <c r="F10" s="126">
        <f>data!E158</f>
        <v>1493828378</v>
      </c>
      <c r="G10" s="126">
        <f>E10+F10</f>
        <v>2799956466</v>
      </c>
    </row>
    <row r="11" spans="1:7" ht="20.100000000000001" customHeight="1">
      <c r="A11" s="127"/>
      <c r="B11" s="128"/>
      <c r="C11" s="128"/>
      <c r="D11" s="128"/>
      <c r="E11" s="128"/>
      <c r="F11" s="128"/>
      <c r="G11" s="129"/>
    </row>
    <row r="12" spans="1:7" ht="20.100000000000001" customHeight="1">
      <c r="A12" s="67"/>
      <c r="B12" s="68"/>
      <c r="C12" s="68"/>
      <c r="D12" s="68"/>
      <c r="E12" s="68"/>
      <c r="F12" s="68"/>
      <c r="G12" s="69"/>
    </row>
    <row r="13" spans="1:7" ht="20.100000000000001" customHeight="1">
      <c r="A13" s="130" t="s">
        <v>861</v>
      </c>
      <c r="B13" s="61"/>
      <c r="C13" s="61"/>
      <c r="D13" s="61"/>
      <c r="E13" s="61"/>
      <c r="F13" s="61"/>
      <c r="G13" s="131"/>
    </row>
    <row r="14" spans="1:7" ht="20.100000000000001" customHeight="1">
      <c r="A14" s="123"/>
      <c r="B14" s="132" t="s">
        <v>857</v>
      </c>
      <c r="C14" s="132"/>
      <c r="D14" s="132"/>
      <c r="E14" s="132" t="s">
        <v>365</v>
      </c>
      <c r="F14" s="132"/>
      <c r="G14" s="132"/>
    </row>
    <row r="15" spans="1:7" ht="20.100000000000001" customHeight="1">
      <c r="A15" s="125" t="s">
        <v>858</v>
      </c>
      <c r="B15" s="78" t="s">
        <v>338</v>
      </c>
      <c r="C15" s="78" t="s">
        <v>859</v>
      </c>
      <c r="D15" s="78" t="s">
        <v>361</v>
      </c>
      <c r="E15" s="78" t="s">
        <v>195</v>
      </c>
      <c r="F15" s="78" t="s">
        <v>158</v>
      </c>
      <c r="G15" s="78" t="s">
        <v>230</v>
      </c>
    </row>
    <row r="16" spans="1:7" ht="20.100000000000001" customHeight="1">
      <c r="A16" s="62" t="s">
        <v>359</v>
      </c>
      <c r="B16" s="126">
        <f>data!B160</f>
        <v>0</v>
      </c>
      <c r="C16" s="126">
        <f>data!B161</f>
        <v>0</v>
      </c>
      <c r="D16" s="126">
        <f>data!B162</f>
        <v>0</v>
      </c>
      <c r="E16" s="126">
        <f>data!B163</f>
        <v>0</v>
      </c>
      <c r="F16" s="126">
        <f>data!B164</f>
        <v>0</v>
      </c>
      <c r="G16" s="126">
        <f>data!B163+data!B164</f>
        <v>0</v>
      </c>
    </row>
    <row r="17" spans="1:7" ht="20.100000000000001" customHeight="1">
      <c r="A17" s="62" t="s">
        <v>360</v>
      </c>
      <c r="B17" s="126">
        <f>data!C160</f>
        <v>0</v>
      </c>
      <c r="C17" s="126">
        <f>data!C161</f>
        <v>0</v>
      </c>
      <c r="D17" s="126">
        <f>data!C162</f>
        <v>0</v>
      </c>
      <c r="E17" s="126">
        <f>data!C163</f>
        <v>0</v>
      </c>
      <c r="F17" s="126">
        <f>data!C164</f>
        <v>0</v>
      </c>
      <c r="G17" s="126">
        <f>data!C163+data!C164</f>
        <v>0</v>
      </c>
    </row>
    <row r="18" spans="1:7" ht="20.100000000000001" customHeight="1">
      <c r="A18" s="62" t="s">
        <v>860</v>
      </c>
      <c r="B18" s="126">
        <f>data!D160</f>
        <v>0</v>
      </c>
      <c r="C18" s="126">
        <f>data!D161</f>
        <v>0</v>
      </c>
      <c r="D18" s="126">
        <f>data!D162</f>
        <v>0</v>
      </c>
      <c r="E18" s="126">
        <f>data!D163</f>
        <v>0</v>
      </c>
      <c r="F18" s="126">
        <f>data!D164</f>
        <v>0</v>
      </c>
      <c r="G18" s="126">
        <f>data!D163+data!D164</f>
        <v>0</v>
      </c>
    </row>
    <row r="19" spans="1:7" ht="20.100000000000001" customHeight="1">
      <c r="A19" s="77" t="s">
        <v>230</v>
      </c>
      <c r="B19" s="126">
        <f>data!E160</f>
        <v>0</v>
      </c>
      <c r="C19" s="126">
        <f>data!E161</f>
        <v>0</v>
      </c>
      <c r="D19" s="126">
        <f>data!E162</f>
        <v>0</v>
      </c>
      <c r="E19" s="126">
        <f>data!E163</f>
        <v>0</v>
      </c>
      <c r="F19" s="126">
        <f>data!E164</f>
        <v>0</v>
      </c>
      <c r="G19" s="126">
        <f>data!E163+data!E164</f>
        <v>0</v>
      </c>
    </row>
    <row r="20" spans="1:7" ht="20.100000000000001" customHeight="1">
      <c r="A20" s="127"/>
      <c r="B20" s="128"/>
      <c r="C20" s="128"/>
      <c r="D20" s="128"/>
      <c r="E20" s="128"/>
      <c r="F20" s="128"/>
      <c r="G20" s="129"/>
    </row>
    <row r="21" spans="1:7" ht="20.100000000000001" customHeight="1">
      <c r="A21" s="67"/>
      <c r="B21" s="68"/>
      <c r="C21" s="68"/>
      <c r="D21" s="68"/>
      <c r="E21" s="68"/>
      <c r="F21" s="68"/>
      <c r="G21" s="69"/>
    </row>
    <row r="22" spans="1:7" ht="20.100000000000001" customHeight="1">
      <c r="A22" s="130" t="s">
        <v>862</v>
      </c>
      <c r="B22" s="61"/>
      <c r="C22" s="61"/>
      <c r="D22" s="61"/>
      <c r="E22" s="61"/>
      <c r="F22" s="61"/>
      <c r="G22" s="131"/>
    </row>
    <row r="23" spans="1:7" ht="20.100000000000001" customHeight="1">
      <c r="A23" s="123"/>
      <c r="B23" s="73" t="s">
        <v>857</v>
      </c>
      <c r="C23" s="73"/>
      <c r="D23" s="73"/>
      <c r="E23" s="73" t="s">
        <v>365</v>
      </c>
      <c r="F23" s="73"/>
      <c r="G23" s="73"/>
    </row>
    <row r="24" spans="1:7" ht="20.100000000000001" customHeight="1">
      <c r="A24" s="125" t="s">
        <v>858</v>
      </c>
      <c r="B24" s="78" t="s">
        <v>338</v>
      </c>
      <c r="C24" s="78" t="s">
        <v>859</v>
      </c>
      <c r="D24" s="78" t="s">
        <v>361</v>
      </c>
      <c r="E24" s="78" t="s">
        <v>195</v>
      </c>
      <c r="F24" s="78" t="s">
        <v>158</v>
      </c>
      <c r="G24" s="78" t="s">
        <v>230</v>
      </c>
    </row>
    <row r="25" spans="1:7" ht="20.100000000000001" customHeight="1">
      <c r="A25" s="62" t="s">
        <v>359</v>
      </c>
      <c r="B25" s="126">
        <f>data!B166</f>
        <v>0</v>
      </c>
      <c r="C25" s="126">
        <f>data!B167</f>
        <v>0</v>
      </c>
      <c r="D25" s="126">
        <f>data!B168</f>
        <v>0</v>
      </c>
      <c r="E25" s="126">
        <f>data!B169</f>
        <v>0</v>
      </c>
      <c r="F25" s="126">
        <f>data!B170</f>
        <v>0</v>
      </c>
      <c r="G25" s="126">
        <f>data!B169+data!B170</f>
        <v>0</v>
      </c>
    </row>
    <row r="26" spans="1:7" ht="20.100000000000001" customHeight="1">
      <c r="A26" s="62" t="s">
        <v>360</v>
      </c>
      <c r="B26" s="126">
        <f>data!C166</f>
        <v>0</v>
      </c>
      <c r="C26" s="126">
        <f>data!C167</f>
        <v>0</v>
      </c>
      <c r="D26" s="126">
        <f>data!C168</f>
        <v>0</v>
      </c>
      <c r="E26" s="126">
        <f>data!C169</f>
        <v>0</v>
      </c>
      <c r="F26" s="126">
        <f>data!C170</f>
        <v>0</v>
      </c>
      <c r="G26" s="126">
        <f>data!C169+data!C170</f>
        <v>0</v>
      </c>
    </row>
    <row r="27" spans="1:7" ht="20.100000000000001" customHeight="1">
      <c r="A27" s="62" t="s">
        <v>860</v>
      </c>
      <c r="B27" s="126">
        <f>data!D166</f>
        <v>0</v>
      </c>
      <c r="C27" s="126">
        <f>data!D167</f>
        <v>0</v>
      </c>
      <c r="D27" s="126">
        <f>data!D168</f>
        <v>0</v>
      </c>
      <c r="E27" s="126">
        <f>data!D169</f>
        <v>0</v>
      </c>
      <c r="F27" s="126">
        <f>data!D170</f>
        <v>0</v>
      </c>
      <c r="G27" s="126">
        <f>data!D169+data!D170</f>
        <v>0</v>
      </c>
    </row>
    <row r="28" spans="1:7" ht="20.100000000000001" customHeight="1">
      <c r="A28" s="77" t="s">
        <v>230</v>
      </c>
      <c r="B28" s="126">
        <f>data!E166</f>
        <v>0</v>
      </c>
      <c r="C28" s="126">
        <f>data!E167</f>
        <v>0</v>
      </c>
      <c r="D28" s="126">
        <f>data!E168</f>
        <v>0</v>
      </c>
      <c r="E28" s="126">
        <f>data!E169</f>
        <v>0</v>
      </c>
      <c r="F28" s="126">
        <f>data!E170</f>
        <v>0</v>
      </c>
      <c r="G28" s="126">
        <f>data!E169+data!E170</f>
        <v>0</v>
      </c>
    </row>
    <row r="29" spans="1:7" ht="20.100000000000001" customHeight="1">
      <c r="A29" s="127"/>
      <c r="B29" s="128"/>
      <c r="C29" s="128"/>
      <c r="D29" s="128"/>
      <c r="E29" s="128"/>
      <c r="F29" s="128"/>
      <c r="G29" s="129"/>
    </row>
    <row r="30" spans="1:7" ht="20.100000000000001" customHeight="1">
      <c r="A30" s="67"/>
      <c r="B30" s="80"/>
      <c r="C30" s="68"/>
      <c r="D30" s="68"/>
      <c r="E30" s="68"/>
      <c r="F30" s="68"/>
      <c r="G30" s="69"/>
    </row>
    <row r="31" spans="1:7" ht="20.100000000000001" customHeight="1">
      <c r="A31" s="133" t="s">
        <v>863</v>
      </c>
      <c r="B31" s="134"/>
      <c r="C31" s="65"/>
      <c r="D31" s="64"/>
      <c r="E31" s="64"/>
      <c r="F31" s="64"/>
      <c r="G31" s="135"/>
    </row>
    <row r="32" spans="1:7" ht="20.100000000000001" customHeight="1">
      <c r="A32" s="136"/>
      <c r="B32" s="137" t="s">
        <v>864</v>
      </c>
      <c r="C32" s="138">
        <f>data!B173</f>
        <v>70514443.680000007</v>
      </c>
      <c r="D32" s="65"/>
      <c r="E32" s="65"/>
      <c r="F32" s="65"/>
      <c r="G32" s="83"/>
    </row>
    <row r="33" spans="1:7" ht="20.100000000000001" customHeight="1">
      <c r="A33" s="136"/>
      <c r="B33" s="139" t="s">
        <v>865</v>
      </c>
      <c r="C33" s="134">
        <f>data!C173</f>
        <v>51271201.109999999</v>
      </c>
      <c r="D33" s="134"/>
      <c r="E33" s="134"/>
      <c r="F33" s="134"/>
      <c r="G33" s="7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workbookViewId="0"/>
  </sheetViews>
  <sheetFormatPr defaultColWidth="8.77734375" defaultRowHeight="1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>
      <c r="A1" s="140" t="s">
        <v>368</v>
      </c>
      <c r="B1" s="61"/>
      <c r="C1" s="60" t="s">
        <v>866</v>
      </c>
    </row>
    <row r="2" spans="1:3" ht="20.100000000000001" customHeight="1">
      <c r="A2" s="85"/>
    </row>
    <row r="3" spans="1:3" ht="20.100000000000001" customHeight="1">
      <c r="A3" s="119" t="str">
        <f>"Hospital: "&amp;data!C98</f>
        <v>Hospital: PeaceHealth St Joseph Medical Center</v>
      </c>
      <c r="B3" s="68"/>
      <c r="C3" s="141" t="str">
        <f>"FYE: "&amp;data!C96</f>
        <v>FYE: 6/30/2024</v>
      </c>
    </row>
    <row r="4" spans="1:3" ht="20.100000000000001" customHeight="1">
      <c r="A4" s="68"/>
    </row>
    <row r="5" spans="1:3" ht="20.100000000000001" customHeight="1">
      <c r="A5" s="62">
        <v>1</v>
      </c>
      <c r="B5" s="74" t="s">
        <v>369</v>
      </c>
      <c r="C5" s="122"/>
    </row>
    <row r="6" spans="1:3" ht="20.100000000000001" customHeight="1">
      <c r="A6" s="142">
        <v>2</v>
      </c>
      <c r="B6" s="63" t="s">
        <v>867</v>
      </c>
      <c r="C6" s="62">
        <f>data!C181</f>
        <v>21076568.109999999</v>
      </c>
    </row>
    <row r="7" spans="1:3" ht="20.100000000000001" customHeight="1">
      <c r="A7" s="143">
        <v>3</v>
      </c>
      <c r="B7" s="82" t="s">
        <v>371</v>
      </c>
      <c r="C7" s="62">
        <f>data!C182</f>
        <v>451470.96</v>
      </c>
    </row>
    <row r="8" spans="1:3" ht="20.100000000000001" customHeight="1">
      <c r="A8" s="143">
        <v>4</v>
      </c>
      <c r="B8" s="63" t="s">
        <v>372</v>
      </c>
      <c r="C8" s="62">
        <f>data!C183</f>
        <v>993179.12</v>
      </c>
    </row>
    <row r="9" spans="1:3" ht="20.100000000000001" customHeight="1">
      <c r="A9" s="143">
        <v>5</v>
      </c>
      <c r="B9" s="63" t="s">
        <v>373</v>
      </c>
      <c r="C9" s="62">
        <f>data!C184</f>
        <v>39322484.590000004</v>
      </c>
    </row>
    <row r="10" spans="1:3" ht="20.100000000000001" customHeight="1">
      <c r="A10" s="143">
        <v>6</v>
      </c>
      <c r="B10" s="63" t="s">
        <v>374</v>
      </c>
      <c r="C10" s="62">
        <f>data!C185</f>
        <v>245999.02</v>
      </c>
    </row>
    <row r="11" spans="1:3" ht="20.100000000000001" customHeight="1">
      <c r="A11" s="143">
        <v>7</v>
      </c>
      <c r="B11" s="63" t="s">
        <v>375</v>
      </c>
      <c r="C11" s="62">
        <f>data!C186</f>
        <v>17783345.059999999</v>
      </c>
    </row>
    <row r="12" spans="1:3" ht="20.100000000000001" customHeight="1">
      <c r="A12" s="143">
        <v>8</v>
      </c>
      <c r="B12" s="63" t="s">
        <v>376</v>
      </c>
      <c r="C12" s="62">
        <f>data!C187</f>
        <v>2709623.36</v>
      </c>
    </row>
    <row r="13" spans="1:3" ht="20.100000000000001" customHeight="1">
      <c r="A13" s="143">
        <v>9</v>
      </c>
      <c r="B13" s="63" t="s">
        <v>376</v>
      </c>
      <c r="C13" s="62">
        <f>data!C188</f>
        <v>1156642.46</v>
      </c>
    </row>
    <row r="14" spans="1:3" ht="20.100000000000001" customHeight="1">
      <c r="A14" s="143">
        <v>10</v>
      </c>
      <c r="B14" s="63" t="s">
        <v>868</v>
      </c>
      <c r="C14" s="62">
        <f>data!D189</f>
        <v>83739312.679999992</v>
      </c>
    </row>
    <row r="15" spans="1:3" ht="20.100000000000001" customHeight="1">
      <c r="A15" s="67"/>
      <c r="B15" s="68"/>
      <c r="C15" s="69"/>
    </row>
    <row r="16" spans="1:3" ht="20.100000000000001" customHeight="1">
      <c r="A16" s="67"/>
      <c r="B16" s="68"/>
      <c r="C16" s="69"/>
    </row>
    <row r="17" spans="1:3" ht="20.100000000000001" customHeight="1">
      <c r="A17" s="144">
        <v>11</v>
      </c>
      <c r="B17" s="75" t="s">
        <v>377</v>
      </c>
      <c r="C17" s="76"/>
    </row>
    <row r="18" spans="1:3" ht="20.100000000000001" customHeight="1">
      <c r="A18" s="62">
        <v>12</v>
      </c>
      <c r="B18" s="63" t="s">
        <v>869</v>
      </c>
      <c r="C18" s="62">
        <f>data!C191</f>
        <v>5777759.4000000004</v>
      </c>
    </row>
    <row r="19" spans="1:3" ht="20.100000000000001" customHeight="1">
      <c r="A19" s="62">
        <v>13</v>
      </c>
      <c r="B19" s="63" t="s">
        <v>870</v>
      </c>
      <c r="C19" s="62">
        <f>data!C192</f>
        <v>1723165.54</v>
      </c>
    </row>
    <row r="20" spans="1:3" ht="20.100000000000001" customHeight="1">
      <c r="A20" s="62">
        <v>14</v>
      </c>
      <c r="B20" s="63" t="s">
        <v>871</v>
      </c>
      <c r="C20" s="62">
        <f>data!D193</f>
        <v>7500924.9400000004</v>
      </c>
    </row>
    <row r="21" spans="1:3" ht="20.100000000000001" customHeight="1">
      <c r="A21" s="67"/>
      <c r="B21" s="68"/>
      <c r="C21" s="69"/>
    </row>
    <row r="22" spans="1:3" ht="20.100000000000001" customHeight="1">
      <c r="A22" s="67"/>
      <c r="C22" s="145"/>
    </row>
    <row r="23" spans="1:3" ht="20.100000000000001" customHeight="1">
      <c r="A23" s="123">
        <v>15</v>
      </c>
      <c r="B23" s="146" t="s">
        <v>380</v>
      </c>
      <c r="C23" s="122"/>
    </row>
    <row r="24" spans="1:3" ht="20.100000000000001" customHeight="1">
      <c r="A24" s="62">
        <v>16</v>
      </c>
      <c r="B24" s="74" t="s">
        <v>872</v>
      </c>
      <c r="C24" s="147"/>
    </row>
    <row r="25" spans="1:3" ht="20.100000000000001" customHeight="1">
      <c r="A25" s="62">
        <v>17</v>
      </c>
      <c r="B25" s="63" t="s">
        <v>873</v>
      </c>
      <c r="C25" s="62">
        <f>data!C195</f>
        <v>5359100.5199999996</v>
      </c>
    </row>
    <row r="26" spans="1:3" ht="20.100000000000001" customHeight="1">
      <c r="A26" s="62">
        <v>18</v>
      </c>
      <c r="B26" s="63" t="s">
        <v>382</v>
      </c>
      <c r="C26" s="62">
        <f>data!C196</f>
        <v>2005091.36</v>
      </c>
    </row>
    <row r="27" spans="1:3" ht="20.100000000000001" customHeight="1">
      <c r="A27" s="62">
        <v>19</v>
      </c>
      <c r="B27" s="63" t="s">
        <v>874</v>
      </c>
      <c r="C27" s="62">
        <f>data!D197</f>
        <v>7364191.8799999999</v>
      </c>
    </row>
    <row r="28" spans="1:3" ht="20.100000000000001" customHeight="1">
      <c r="A28" s="67"/>
      <c r="B28" s="68"/>
      <c r="C28" s="69"/>
    </row>
    <row r="29" spans="1:3" ht="20.100000000000001" customHeight="1">
      <c r="A29" s="67"/>
      <c r="B29" s="68"/>
      <c r="C29" s="69"/>
    </row>
    <row r="30" spans="1:3" ht="20.100000000000001" customHeight="1">
      <c r="A30" s="123">
        <v>20</v>
      </c>
      <c r="B30" s="146" t="s">
        <v>875</v>
      </c>
      <c r="C30" s="132"/>
    </row>
    <row r="31" spans="1:3" ht="20.100000000000001" customHeight="1">
      <c r="A31" s="62">
        <v>21</v>
      </c>
      <c r="B31" s="63" t="s">
        <v>384</v>
      </c>
      <c r="C31" s="62">
        <f>data!C199</f>
        <v>413987.69</v>
      </c>
    </row>
    <row r="32" spans="1:3" ht="20.100000000000001" customHeight="1">
      <c r="A32" s="62">
        <v>22</v>
      </c>
      <c r="B32" s="63" t="s">
        <v>876</v>
      </c>
      <c r="C32" s="62">
        <f>data!C200</f>
        <v>28657225.66</v>
      </c>
    </row>
    <row r="33" spans="1:3" ht="20.100000000000001" customHeight="1">
      <c r="A33" s="62">
        <v>23</v>
      </c>
      <c r="B33" s="63" t="s">
        <v>159</v>
      </c>
      <c r="C33" s="62">
        <f>data!C201</f>
        <v>0</v>
      </c>
    </row>
    <row r="34" spans="1:3" ht="20.100000000000001" customHeight="1">
      <c r="A34" s="62">
        <v>24</v>
      </c>
      <c r="B34" s="63" t="s">
        <v>877</v>
      </c>
      <c r="C34" s="62">
        <f>data!D202</f>
        <v>29071213.350000001</v>
      </c>
    </row>
    <row r="35" spans="1:3" ht="20.100000000000001" customHeight="1">
      <c r="A35" s="67"/>
      <c r="B35" s="68"/>
      <c r="C35" s="69"/>
    </row>
    <row r="36" spans="1:3" ht="20.100000000000001" customHeight="1">
      <c r="A36" s="67"/>
      <c r="B36" s="68"/>
      <c r="C36" s="69"/>
    </row>
    <row r="37" spans="1:3" ht="20.100000000000001" customHeight="1">
      <c r="A37" s="123">
        <v>25</v>
      </c>
      <c r="B37" s="146" t="s">
        <v>386</v>
      </c>
      <c r="C37" s="122"/>
    </row>
    <row r="38" spans="1:3" ht="20.100000000000001" customHeight="1">
      <c r="A38" s="62">
        <v>26</v>
      </c>
      <c r="B38" s="63" t="s">
        <v>878</v>
      </c>
      <c r="C38" s="62">
        <f>data!C204</f>
        <v>0</v>
      </c>
    </row>
    <row r="39" spans="1:3" ht="20.100000000000001" customHeight="1">
      <c r="A39" s="62">
        <v>27</v>
      </c>
      <c r="B39" s="63" t="s">
        <v>388</v>
      </c>
      <c r="C39" s="62">
        <f>data!C205</f>
        <v>92138.85</v>
      </c>
    </row>
    <row r="40" spans="1:3" ht="20.100000000000001" customHeight="1">
      <c r="A40" s="62">
        <v>28</v>
      </c>
      <c r="B40" s="63" t="s">
        <v>879</v>
      </c>
      <c r="C40" s="62">
        <f>data!D206</f>
        <v>92138.85</v>
      </c>
    </row>
    <row r="41" spans="1:3">
      <c r="A41" s="68"/>
      <c r="B41" s="68"/>
      <c r="C41" s="6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/>
  </sheetViews>
  <sheetFormatPr defaultColWidth="8.77734375" defaultRowHeight="20.100000000000001" customHeight="1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>
      <c r="A1" s="140" t="s">
        <v>389</v>
      </c>
      <c r="B1" s="61"/>
      <c r="C1" s="61"/>
      <c r="D1" s="61"/>
      <c r="E1" s="61"/>
      <c r="F1" s="60" t="s">
        <v>880</v>
      </c>
    </row>
    <row r="3" spans="1:6" ht="20.100000000000001" customHeight="1">
      <c r="A3" s="119" t="str">
        <f>"Hospital: "&amp;data!C98</f>
        <v>Hospital: PeaceHealth St Joseph Medical Center</v>
      </c>
      <c r="F3" s="141" t="str">
        <f>"FYE: "&amp;data!C96</f>
        <v>FYE: 6/30/2024</v>
      </c>
    </row>
    <row r="4" spans="1:6" ht="20.100000000000001" customHeight="1">
      <c r="A4" s="147" t="s">
        <v>390</v>
      </c>
      <c r="B4" s="73"/>
      <c r="C4" s="73"/>
      <c r="D4" s="74"/>
      <c r="E4" s="74"/>
      <c r="F4" s="73"/>
    </row>
    <row r="5" spans="1:6" ht="20.100000000000001" customHeight="1">
      <c r="A5" s="123"/>
      <c r="B5" s="149"/>
      <c r="C5" s="150" t="s">
        <v>881</v>
      </c>
      <c r="D5" s="150"/>
      <c r="E5" s="150"/>
      <c r="F5" s="150" t="s">
        <v>882</v>
      </c>
    </row>
    <row r="6" spans="1:6" ht="20.100000000000001" customHeight="1">
      <c r="A6" s="151"/>
      <c r="B6" s="69"/>
      <c r="C6" s="152" t="s">
        <v>883</v>
      </c>
      <c r="D6" s="152" t="s">
        <v>392</v>
      </c>
      <c r="E6" s="152" t="s">
        <v>884</v>
      </c>
      <c r="F6" s="152" t="s">
        <v>883</v>
      </c>
    </row>
    <row r="7" spans="1:6" ht="20.100000000000001" customHeight="1">
      <c r="A7" s="62">
        <v>1</v>
      </c>
      <c r="B7" s="66" t="s">
        <v>395</v>
      </c>
      <c r="C7" s="66">
        <f>data!B211</f>
        <v>26784391</v>
      </c>
      <c r="D7" s="66">
        <f>data!C211</f>
        <v>0</v>
      </c>
      <c r="E7" s="66">
        <f>data!D211</f>
        <v>0</v>
      </c>
      <c r="F7" s="66">
        <f>data!E211</f>
        <v>26784391</v>
      </c>
    </row>
    <row r="8" spans="1:6" ht="20.100000000000001" customHeight="1">
      <c r="A8" s="62">
        <v>2</v>
      </c>
      <c r="B8" s="66" t="s">
        <v>396</v>
      </c>
      <c r="C8" s="66">
        <f>data!B212</f>
        <v>8219956</v>
      </c>
      <c r="D8" s="66">
        <f>data!C212</f>
        <v>14158</v>
      </c>
      <c r="E8" s="66">
        <f>data!D212</f>
        <v>0</v>
      </c>
      <c r="F8" s="66">
        <f>data!E212</f>
        <v>8234114</v>
      </c>
    </row>
    <row r="9" spans="1:6" ht="20.100000000000001" customHeight="1">
      <c r="A9" s="62">
        <v>3</v>
      </c>
      <c r="B9" s="66" t="s">
        <v>397</v>
      </c>
      <c r="C9" s="66">
        <f>data!B213</f>
        <v>195974770</v>
      </c>
      <c r="D9" s="66">
        <f>data!C213</f>
        <v>294154</v>
      </c>
      <c r="E9" s="66">
        <f>data!D213</f>
        <v>0</v>
      </c>
      <c r="F9" s="66">
        <f>data!E213</f>
        <v>196268924</v>
      </c>
    </row>
    <row r="10" spans="1:6" ht="20.100000000000001" customHeight="1">
      <c r="A10" s="62">
        <v>4</v>
      </c>
      <c r="B10" s="66" t="s">
        <v>885</v>
      </c>
      <c r="C10" s="66">
        <f>data!B214</f>
        <v>0</v>
      </c>
      <c r="D10" s="66">
        <f>data!C214</f>
        <v>0</v>
      </c>
      <c r="E10" s="66">
        <f>data!D214</f>
        <v>0</v>
      </c>
      <c r="F10" s="66">
        <f>data!E214</f>
        <v>0</v>
      </c>
    </row>
    <row r="11" spans="1:6" ht="20.100000000000001" customHeight="1">
      <c r="A11" s="62">
        <v>5</v>
      </c>
      <c r="B11" s="66" t="s">
        <v>886</v>
      </c>
      <c r="C11" s="66">
        <f>data!B215</f>
        <v>88072017</v>
      </c>
      <c r="D11" s="66">
        <f>data!C215</f>
        <v>1099848</v>
      </c>
      <c r="E11" s="66">
        <f>data!D215</f>
        <v>0</v>
      </c>
      <c r="F11" s="66">
        <f>data!E215</f>
        <v>89171865</v>
      </c>
    </row>
    <row r="12" spans="1:6" ht="20.100000000000001" customHeight="1">
      <c r="A12" s="62">
        <v>6</v>
      </c>
      <c r="B12" s="66" t="s">
        <v>887</v>
      </c>
      <c r="C12" s="66">
        <f>data!B216</f>
        <v>130134473</v>
      </c>
      <c r="D12" s="66">
        <f>data!C216</f>
        <v>2031762</v>
      </c>
      <c r="E12" s="66">
        <f>data!D216</f>
        <v>322907</v>
      </c>
      <c r="F12" s="66">
        <f>data!E216</f>
        <v>131843328</v>
      </c>
    </row>
    <row r="13" spans="1:6" ht="20.100000000000001" customHeight="1">
      <c r="A13" s="62">
        <v>7</v>
      </c>
      <c r="B13" s="66" t="s">
        <v>888</v>
      </c>
      <c r="C13" s="66">
        <f>data!B217</f>
        <v>0</v>
      </c>
      <c r="D13" s="66">
        <f>data!C217</f>
        <v>0</v>
      </c>
      <c r="E13" s="66">
        <f>data!D217</f>
        <v>0</v>
      </c>
      <c r="F13" s="66">
        <f>data!E217</f>
        <v>0</v>
      </c>
    </row>
    <row r="14" spans="1:6" ht="20.100000000000001" customHeight="1">
      <c r="A14" s="62">
        <v>8</v>
      </c>
      <c r="B14" s="66" t="s">
        <v>402</v>
      </c>
      <c r="C14" s="66">
        <f>data!B218</f>
        <v>5581986</v>
      </c>
      <c r="D14" s="66">
        <f>data!C218</f>
        <v>236233</v>
      </c>
      <c r="E14" s="66">
        <f>data!D218</f>
        <v>0</v>
      </c>
      <c r="F14" s="66">
        <f>data!E218</f>
        <v>5818219</v>
      </c>
    </row>
    <row r="15" spans="1:6" ht="20.100000000000001" customHeight="1">
      <c r="A15" s="62">
        <v>9</v>
      </c>
      <c r="B15" s="66" t="s">
        <v>889</v>
      </c>
      <c r="C15" s="66">
        <f>data!B219</f>
        <v>72553432</v>
      </c>
      <c r="D15" s="66">
        <f>data!C219</f>
        <v>23817902</v>
      </c>
      <c r="E15" s="66">
        <f>data!D219</f>
        <v>0</v>
      </c>
      <c r="F15" s="66">
        <f>data!E219</f>
        <v>96371334</v>
      </c>
    </row>
    <row r="16" spans="1:6" ht="20.100000000000001" customHeight="1">
      <c r="A16" s="62">
        <v>10</v>
      </c>
      <c r="B16" s="66" t="s">
        <v>616</v>
      </c>
      <c r="C16" s="66">
        <f>data!B220</f>
        <v>527321025</v>
      </c>
      <c r="D16" s="66">
        <f>data!C220</f>
        <v>27494057</v>
      </c>
      <c r="E16" s="66">
        <f>data!D220</f>
        <v>322907</v>
      </c>
      <c r="F16" s="66">
        <f>data!E220</f>
        <v>554492175</v>
      </c>
    </row>
    <row r="17" spans="1:6" ht="20.100000000000001" customHeight="1">
      <c r="A17" s="67"/>
      <c r="B17" s="68"/>
      <c r="C17" s="68"/>
      <c r="D17" s="68"/>
      <c r="E17" s="68"/>
      <c r="F17" s="69"/>
    </row>
    <row r="18" spans="1:6" ht="20.100000000000001" customHeight="1">
      <c r="A18" s="70"/>
      <c r="F18" s="81"/>
    </row>
    <row r="19" spans="1:6" ht="20.100000000000001" customHeight="1">
      <c r="A19" s="70"/>
      <c r="F19" s="81"/>
    </row>
    <row r="20" spans="1:6" ht="20.100000000000001" customHeight="1">
      <c r="A20" s="147" t="s">
        <v>404</v>
      </c>
      <c r="B20" s="73"/>
      <c r="C20" s="73"/>
      <c r="D20" s="73"/>
      <c r="E20" s="73"/>
      <c r="F20" s="73"/>
    </row>
    <row r="21" spans="1:6" ht="20.100000000000001" customHeight="1">
      <c r="A21" s="153"/>
      <c r="B21" s="145"/>
      <c r="C21" s="152" t="s">
        <v>881</v>
      </c>
      <c r="D21" s="4" t="s">
        <v>230</v>
      </c>
      <c r="E21" s="152"/>
      <c r="F21" s="152" t="s">
        <v>882</v>
      </c>
    </row>
    <row r="22" spans="1:6" ht="20.100000000000001" customHeight="1">
      <c r="A22" s="153"/>
      <c r="B22" s="145"/>
      <c r="C22" s="152" t="s">
        <v>883</v>
      </c>
      <c r="D22" s="152" t="s">
        <v>890</v>
      </c>
      <c r="E22" s="152" t="s">
        <v>884</v>
      </c>
      <c r="F22" s="152" t="s">
        <v>883</v>
      </c>
    </row>
    <row r="23" spans="1:6" ht="20.100000000000001" customHeight="1">
      <c r="A23" s="62">
        <v>11</v>
      </c>
      <c r="B23" s="154" t="s">
        <v>395</v>
      </c>
      <c r="C23" s="154"/>
      <c r="D23" s="154"/>
      <c r="E23" s="154"/>
      <c r="F23" s="154"/>
    </row>
    <row r="24" spans="1:6" ht="20.100000000000001" customHeight="1">
      <c r="A24" s="62">
        <v>12</v>
      </c>
      <c r="B24" s="66" t="s">
        <v>396</v>
      </c>
      <c r="C24" s="66">
        <f>data!B225</f>
        <v>0</v>
      </c>
      <c r="D24" s="66">
        <f>data!C225</f>
        <v>0</v>
      </c>
      <c r="E24" s="66">
        <f>data!D225</f>
        <v>0</v>
      </c>
      <c r="F24" s="66">
        <f>data!E225</f>
        <v>0</v>
      </c>
    </row>
    <row r="25" spans="1:6" ht="20.100000000000001" customHeight="1">
      <c r="A25" s="62">
        <v>13</v>
      </c>
      <c r="B25" s="66" t="s">
        <v>397</v>
      </c>
      <c r="C25" s="66">
        <f>data!B226</f>
        <v>7198101</v>
      </c>
      <c r="D25" s="66">
        <f>data!C226</f>
        <v>118258</v>
      </c>
      <c r="E25" s="66">
        <f>data!D226</f>
        <v>0</v>
      </c>
      <c r="F25" s="66">
        <f>data!E226</f>
        <v>7316359</v>
      </c>
    </row>
    <row r="26" spans="1:6" ht="20.100000000000001" customHeight="1">
      <c r="A26" s="62">
        <v>14</v>
      </c>
      <c r="B26" s="66" t="s">
        <v>885</v>
      </c>
      <c r="C26" s="66">
        <f>data!B227</f>
        <v>135314134</v>
      </c>
      <c r="D26" s="66">
        <f>data!C227</f>
        <v>4891531</v>
      </c>
      <c r="E26" s="66">
        <f>data!D227</f>
        <v>0</v>
      </c>
      <c r="F26" s="66">
        <f>data!E227</f>
        <v>140205665</v>
      </c>
    </row>
    <row r="27" spans="1:6" ht="20.100000000000001" customHeight="1">
      <c r="A27" s="62">
        <v>15</v>
      </c>
      <c r="B27" s="66" t="s">
        <v>886</v>
      </c>
      <c r="C27" s="66">
        <f>data!B228</f>
        <v>0</v>
      </c>
      <c r="D27" s="66">
        <f>data!C228</f>
        <v>0</v>
      </c>
      <c r="E27" s="66">
        <f>data!D228</f>
        <v>0</v>
      </c>
      <c r="F27" s="66">
        <f>data!E228</f>
        <v>0</v>
      </c>
    </row>
    <row r="28" spans="1:6" ht="20.100000000000001" customHeight="1">
      <c r="A28" s="62">
        <v>16</v>
      </c>
      <c r="B28" s="66" t="s">
        <v>887</v>
      </c>
      <c r="C28" s="66">
        <f>data!B229</f>
        <v>58183358</v>
      </c>
      <c r="D28" s="66">
        <f>data!C229</f>
        <v>3561723</v>
      </c>
      <c r="E28" s="66">
        <f>data!D229</f>
        <v>0</v>
      </c>
      <c r="F28" s="66">
        <f>data!E229</f>
        <v>61745081</v>
      </c>
    </row>
    <row r="29" spans="1:6" ht="20.100000000000001" customHeight="1">
      <c r="A29" s="62">
        <v>17</v>
      </c>
      <c r="B29" s="66" t="s">
        <v>888</v>
      </c>
      <c r="C29" s="66">
        <f>data!B230</f>
        <v>101150168</v>
      </c>
      <c r="D29" s="66">
        <f>data!C230</f>
        <v>7238332</v>
      </c>
      <c r="E29" s="66">
        <f>data!D230</f>
        <v>320505</v>
      </c>
      <c r="F29" s="66">
        <f>data!E230</f>
        <v>108067995</v>
      </c>
    </row>
    <row r="30" spans="1:6" ht="20.100000000000001" customHeight="1">
      <c r="A30" s="62">
        <v>18</v>
      </c>
      <c r="B30" s="66" t="s">
        <v>402</v>
      </c>
      <c r="C30" s="66">
        <f>data!B231</f>
        <v>0</v>
      </c>
      <c r="D30" s="66">
        <f>data!C231</f>
        <v>0</v>
      </c>
      <c r="E30" s="66">
        <f>data!D231</f>
        <v>0</v>
      </c>
      <c r="F30" s="66">
        <f>data!E231</f>
        <v>0</v>
      </c>
    </row>
    <row r="31" spans="1:6" ht="20.100000000000001" customHeight="1">
      <c r="A31" s="62">
        <v>19</v>
      </c>
      <c r="B31" s="66" t="s">
        <v>889</v>
      </c>
      <c r="C31" s="66">
        <f>data!B232</f>
        <v>3829883</v>
      </c>
      <c r="D31" s="66">
        <f>data!C232</f>
        <v>540706</v>
      </c>
      <c r="E31" s="66">
        <f>data!D232</f>
        <v>0</v>
      </c>
      <c r="F31" s="66">
        <f>data!E232</f>
        <v>4370589</v>
      </c>
    </row>
    <row r="32" spans="1:6" ht="20.100000000000001" customHeight="1">
      <c r="A32" s="62">
        <v>20</v>
      </c>
      <c r="B32" s="66" t="s">
        <v>616</v>
      </c>
      <c r="C32" s="66">
        <f>data!B233</f>
        <v>305675644</v>
      </c>
      <c r="D32" s="66">
        <f>data!C233</f>
        <v>16350550</v>
      </c>
      <c r="E32" s="66">
        <f>data!D233</f>
        <v>320505</v>
      </c>
      <c r="F32" s="66">
        <f>data!E233</f>
        <v>321705689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/>
  </sheetViews>
  <sheetFormatPr defaultColWidth="8.77734375" defaultRowHeight="20.100000000000001" customHeight="1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>
      <c r="A1" s="61" t="s">
        <v>891</v>
      </c>
      <c r="B1" s="61"/>
      <c r="C1" s="61"/>
      <c r="D1" s="60" t="s">
        <v>892</v>
      </c>
    </row>
    <row r="2" spans="1:4" ht="20.100000000000001" customHeight="1">
      <c r="A2" s="119" t="str">
        <f>"Hospital: "&amp;data!C98</f>
        <v>Hospital: PeaceHealth St Joseph Medical Center</v>
      </c>
      <c r="B2" s="68"/>
      <c r="C2" s="68"/>
      <c r="D2" s="141" t="str">
        <f>"FYE: "&amp;data!C96</f>
        <v>FYE: 6/30/2024</v>
      </c>
    </row>
    <row r="3" spans="1:4" ht="20.100000000000001" customHeight="1">
      <c r="A3" s="123"/>
      <c r="B3" s="149"/>
      <c r="C3" s="149"/>
      <c r="D3" s="149"/>
    </row>
    <row r="4" spans="1:4" ht="20.100000000000001" customHeight="1">
      <c r="A4" s="143"/>
      <c r="B4" s="155" t="s">
        <v>893</v>
      </c>
      <c r="C4" s="155" t="s">
        <v>894</v>
      </c>
      <c r="D4" s="156"/>
    </row>
    <row r="5" spans="1:4" ht="20.100000000000001" customHeight="1">
      <c r="A5" s="123">
        <v>1</v>
      </c>
      <c r="B5" s="157"/>
      <c r="C5" s="79" t="s">
        <v>406</v>
      </c>
      <c r="D5" s="66">
        <f>data!D237</f>
        <v>14546379.76</v>
      </c>
    </row>
    <row r="6" spans="1:4" ht="20.100000000000001" customHeight="1">
      <c r="A6" s="62">
        <v>2</v>
      </c>
      <c r="B6" s="68"/>
      <c r="C6" s="141" t="s">
        <v>502</v>
      </c>
      <c r="D6" s="152"/>
    </row>
    <row r="7" spans="1:4" ht="20.100000000000001" customHeight="1">
      <c r="A7" s="62">
        <v>3</v>
      </c>
      <c r="B7" s="157">
        <v>5810</v>
      </c>
      <c r="C7" s="66" t="s">
        <v>359</v>
      </c>
      <c r="D7" s="66">
        <f>data!C239</f>
        <v>1221769703.0999999</v>
      </c>
    </row>
    <row r="8" spans="1:4" ht="20.100000000000001" customHeight="1">
      <c r="A8" s="62">
        <v>4</v>
      </c>
      <c r="B8" s="157">
        <v>5820</v>
      </c>
      <c r="C8" s="66" t="s">
        <v>360</v>
      </c>
      <c r="D8" s="66">
        <f>data!C240</f>
        <v>349847533.24000001</v>
      </c>
    </row>
    <row r="9" spans="1:4" ht="20.100000000000001" customHeight="1">
      <c r="A9" s="62">
        <v>5</v>
      </c>
      <c r="B9" s="157">
        <v>5830</v>
      </c>
      <c r="C9" s="66" t="s">
        <v>372</v>
      </c>
      <c r="D9" s="66">
        <f>data!C241</f>
        <v>11263602.49</v>
      </c>
    </row>
    <row r="10" spans="1:4" ht="20.100000000000001" customHeight="1">
      <c r="A10" s="62">
        <v>6</v>
      </c>
      <c r="B10" s="157">
        <v>5840</v>
      </c>
      <c r="C10" s="66" t="s">
        <v>411</v>
      </c>
      <c r="D10" s="66">
        <f>data!C242</f>
        <v>50876113.280000001</v>
      </c>
    </row>
    <row r="11" spans="1:4" ht="20.100000000000001" customHeight="1">
      <c r="A11" s="62">
        <v>7</v>
      </c>
      <c r="B11" s="157">
        <v>5850</v>
      </c>
      <c r="C11" s="66" t="s">
        <v>895</v>
      </c>
      <c r="D11" s="66">
        <f>data!C243</f>
        <v>222336399.78999999</v>
      </c>
    </row>
    <row r="12" spans="1:4" ht="20.100000000000001" customHeight="1">
      <c r="A12" s="62">
        <v>8</v>
      </c>
      <c r="B12" s="157">
        <v>5860</v>
      </c>
      <c r="C12" s="66" t="s">
        <v>159</v>
      </c>
      <c r="D12" s="66">
        <f>data!C244</f>
        <v>8839845.2200000007</v>
      </c>
    </row>
    <row r="13" spans="1:4" ht="20.100000000000001" customHeight="1">
      <c r="A13" s="62">
        <v>9</v>
      </c>
      <c r="B13" s="66"/>
      <c r="C13" s="66" t="s">
        <v>896</v>
      </c>
      <c r="D13" s="66">
        <f>data!D245</f>
        <v>1864933197.1199999</v>
      </c>
    </row>
    <row r="14" spans="1:4" ht="20.100000000000001" customHeight="1">
      <c r="A14" s="151">
        <v>10</v>
      </c>
      <c r="B14" s="78"/>
      <c r="C14" s="78"/>
      <c r="D14" s="78"/>
    </row>
    <row r="15" spans="1:4" ht="20.100000000000001" customHeight="1">
      <c r="A15" s="62">
        <v>11</v>
      </c>
      <c r="B15" s="158"/>
      <c r="C15" s="158" t="s">
        <v>415</v>
      </c>
      <c r="D15" s="152"/>
    </row>
    <row r="16" spans="1:4" ht="20.100000000000001" customHeight="1">
      <c r="A16" s="151">
        <v>12</v>
      </c>
      <c r="B16" s="78"/>
      <c r="C16" s="63" t="s">
        <v>897</v>
      </c>
      <c r="D16" s="62">
        <f>data!C247</f>
        <v>47419</v>
      </c>
    </row>
    <row r="17" spans="1:4" ht="20.100000000000001" customHeight="1">
      <c r="A17" s="62">
        <v>13</v>
      </c>
      <c r="B17" s="158"/>
      <c r="C17" s="68"/>
      <c r="D17" s="69"/>
    </row>
    <row r="18" spans="1:4" ht="20.100000000000001" customHeight="1">
      <c r="A18" s="62">
        <v>14</v>
      </c>
      <c r="B18" s="159">
        <v>5900</v>
      </c>
      <c r="C18" s="66" t="s">
        <v>417</v>
      </c>
      <c r="D18" s="66">
        <f>data!C249</f>
        <v>27525167.629999999</v>
      </c>
    </row>
    <row r="19" spans="1:4" ht="20.100000000000001" customHeight="1">
      <c r="A19" s="160">
        <v>15</v>
      </c>
      <c r="B19" s="157">
        <v>5910</v>
      </c>
      <c r="C19" s="79" t="s">
        <v>898</v>
      </c>
      <c r="D19" s="66">
        <f>data!C250</f>
        <v>40831823.990000002</v>
      </c>
    </row>
    <row r="20" spans="1:4" ht="20.100000000000001" customHeight="1">
      <c r="A20" s="62">
        <v>16</v>
      </c>
      <c r="B20" s="66"/>
      <c r="C20" s="66"/>
      <c r="D20" s="78"/>
    </row>
    <row r="21" spans="1:4" ht="20.100000000000001" customHeight="1">
      <c r="A21" s="62">
        <v>17</v>
      </c>
      <c r="B21" s="78"/>
      <c r="C21" s="78"/>
      <c r="D21" s="78"/>
    </row>
    <row r="22" spans="1:4" ht="20.100000000000001" customHeight="1">
      <c r="A22" s="151">
        <v>18</v>
      </c>
      <c r="B22" s="78"/>
      <c r="C22" s="78" t="s">
        <v>899</v>
      </c>
      <c r="D22" s="66">
        <f>data!D252</f>
        <v>68356991.620000005</v>
      </c>
    </row>
    <row r="23" spans="1:4" ht="20.100000000000001" customHeight="1">
      <c r="A23" s="160">
        <v>19</v>
      </c>
      <c r="B23" s="158"/>
      <c r="C23" s="158"/>
      <c r="D23" s="152"/>
    </row>
    <row r="24" spans="1:4" ht="20.100000000000001" customHeight="1">
      <c r="A24" s="161">
        <v>20</v>
      </c>
      <c r="B24" s="157">
        <v>5970</v>
      </c>
      <c r="C24" s="66" t="s">
        <v>421</v>
      </c>
      <c r="D24" s="66">
        <f>data!C254</f>
        <v>2475842.04</v>
      </c>
    </row>
    <row r="25" spans="1:4" ht="20.100000000000001" customHeight="1">
      <c r="A25" s="160">
        <v>21</v>
      </c>
      <c r="B25" s="68"/>
      <c r="C25" s="68"/>
      <c r="D25" s="152"/>
    </row>
    <row r="26" spans="1:4" ht="20.100000000000001" customHeight="1">
      <c r="A26" s="62">
        <v>22</v>
      </c>
      <c r="B26" s="157">
        <v>5980</v>
      </c>
      <c r="C26" s="66" t="s">
        <v>900</v>
      </c>
      <c r="D26" s="66">
        <f>data!C255</f>
        <v>0</v>
      </c>
    </row>
    <row r="27" spans="1:4" ht="20.100000000000001" customHeight="1">
      <c r="A27" s="143">
        <v>23</v>
      </c>
      <c r="B27" s="162" t="s">
        <v>901</v>
      </c>
      <c r="C27" s="78"/>
      <c r="D27" s="66">
        <f>data!D256</f>
        <v>2475842.04</v>
      </c>
    </row>
    <row r="28" spans="1:4" ht="20.100000000000001" customHeight="1">
      <c r="A28" s="71">
        <v>24</v>
      </c>
      <c r="B28" s="137" t="s">
        <v>902</v>
      </c>
      <c r="C28" s="80"/>
      <c r="D28" s="156"/>
    </row>
    <row r="29" spans="1:4" ht="20.100000000000001" customHeight="1">
      <c r="A29" s="163"/>
      <c r="B29" s="164"/>
      <c r="C29" s="164"/>
      <c r="D29" s="78"/>
    </row>
    <row r="30" spans="1:4" ht="20.100000000000001" customHeight="1">
      <c r="A30" s="165"/>
      <c r="B30" s="63"/>
      <c r="C30" s="63"/>
      <c r="D30" s="78"/>
    </row>
    <row r="31" spans="1:4" ht="20.100000000000001" customHeight="1">
      <c r="A31" s="165"/>
      <c r="B31" s="63"/>
      <c r="C31" s="63"/>
      <c r="D31" s="78"/>
    </row>
    <row r="32" spans="1:4" ht="20.100000000000001" customHeight="1">
      <c r="A32" s="165"/>
      <c r="B32" s="63"/>
      <c r="C32" s="63"/>
      <c r="D32" s="78"/>
    </row>
    <row r="33" spans="1:4" ht="20.100000000000001" customHeight="1">
      <c r="A33" s="165"/>
      <c r="B33" s="63"/>
      <c r="C33" s="63"/>
      <c r="D33" s="66"/>
    </row>
    <row r="34" spans="1:4" ht="20.100000000000001" customHeight="1">
      <c r="A34" s="166"/>
      <c r="B34" s="65"/>
      <c r="C34" s="65"/>
      <c r="D34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/>
  </sheetViews>
  <sheetFormatPr defaultColWidth="57.44140625" defaultRowHeight="15"/>
  <cols>
    <col min="1" max="1" width="5.77734375" style="10" customWidth="1"/>
    <col min="2" max="2" width="55.77734375" style="10" customWidth="1"/>
    <col min="3" max="3" width="22" style="10" customWidth="1"/>
    <col min="4" max="4" width="5.6640625" style="10" customWidth="1"/>
    <col min="5" max="8" width="57.44140625" style="10" customWidth="1"/>
    <col min="9" max="16384" width="57.44140625" style="10"/>
  </cols>
  <sheetData>
    <row r="1" spans="1:3" ht="20.100000000000001" customHeight="1">
      <c r="A1" s="167" t="s">
        <v>903</v>
      </c>
      <c r="B1" s="168"/>
      <c r="C1" s="168"/>
    </row>
    <row r="2" spans="1:3" ht="20.100000000000001" customHeight="1">
      <c r="A2" s="167"/>
      <c r="B2" s="168"/>
      <c r="C2" s="93" t="s">
        <v>904</v>
      </c>
    </row>
    <row r="3" spans="1:3" ht="20.100000000000001" customHeight="1">
      <c r="A3" s="119" t="str">
        <f>"Hospital: "&amp;data!C98</f>
        <v>Hospital: PeaceHealth St Joseph Medical Center</v>
      </c>
      <c r="B3" s="169"/>
      <c r="C3" s="141" t="str">
        <f>"FYE: "&amp;data!C96</f>
        <v>FYE: 6/30/2024</v>
      </c>
    </row>
    <row r="4" spans="1:3" ht="20.100000000000001" customHeight="1">
      <c r="A4" s="170"/>
      <c r="B4" s="171" t="s">
        <v>905</v>
      </c>
      <c r="C4" s="172"/>
    </row>
    <row r="5" spans="1:3" ht="20.100000000000001" customHeight="1">
      <c r="A5" s="173">
        <v>1</v>
      </c>
      <c r="B5" s="174" t="s">
        <v>425</v>
      </c>
      <c r="C5" s="174"/>
    </row>
    <row r="6" spans="1:3" ht="20.100000000000001" customHeight="1">
      <c r="A6" s="173">
        <v>2</v>
      </c>
      <c r="B6" s="175" t="s">
        <v>426</v>
      </c>
      <c r="C6" s="175">
        <f>data!C266</f>
        <v>0</v>
      </c>
    </row>
    <row r="7" spans="1:3" ht="20.100000000000001" customHeight="1">
      <c r="A7" s="173">
        <v>3</v>
      </c>
      <c r="B7" s="175" t="s">
        <v>427</v>
      </c>
      <c r="C7" s="175">
        <f>data!C267</f>
        <v>0</v>
      </c>
    </row>
    <row r="8" spans="1:3" ht="20.100000000000001" customHeight="1">
      <c r="A8" s="173">
        <v>4</v>
      </c>
      <c r="B8" s="175" t="s">
        <v>428</v>
      </c>
      <c r="C8" s="175">
        <f>data!C268</f>
        <v>498084311</v>
      </c>
    </row>
    <row r="9" spans="1:3" ht="20.100000000000001" customHeight="1">
      <c r="A9" s="173">
        <v>5</v>
      </c>
      <c r="B9" s="175" t="s">
        <v>906</v>
      </c>
      <c r="C9" s="175">
        <f>data!C269</f>
        <v>-360788847</v>
      </c>
    </row>
    <row r="10" spans="1:3" ht="20.100000000000001" customHeight="1">
      <c r="A10" s="173">
        <v>6</v>
      </c>
      <c r="B10" s="175" t="s">
        <v>907</v>
      </c>
      <c r="C10" s="175">
        <f>data!C270</f>
        <v>14556282</v>
      </c>
    </row>
    <row r="11" spans="1:3" ht="20.100000000000001" customHeight="1">
      <c r="A11" s="173">
        <v>7</v>
      </c>
      <c r="B11" s="175" t="s">
        <v>908</v>
      </c>
      <c r="C11" s="175">
        <f>data!C271</f>
        <v>0</v>
      </c>
    </row>
    <row r="12" spans="1:3" ht="20.100000000000001" customHeight="1">
      <c r="A12" s="173">
        <v>8</v>
      </c>
      <c r="B12" s="175" t="s">
        <v>432</v>
      </c>
      <c r="C12" s="175">
        <f>data!C272</f>
        <v>0</v>
      </c>
    </row>
    <row r="13" spans="1:3" ht="20.100000000000001" customHeight="1">
      <c r="A13" s="173">
        <v>9</v>
      </c>
      <c r="B13" s="175" t="s">
        <v>433</v>
      </c>
      <c r="C13" s="175">
        <f>data!C273</f>
        <v>0</v>
      </c>
    </row>
    <row r="14" spans="1:3" ht="20.100000000000001" customHeight="1">
      <c r="A14" s="173">
        <v>10</v>
      </c>
      <c r="B14" s="175" t="s">
        <v>434</v>
      </c>
      <c r="C14" s="175">
        <f>data!C274</f>
        <v>0</v>
      </c>
    </row>
    <row r="15" spans="1:3" ht="20.100000000000001" customHeight="1">
      <c r="A15" s="173">
        <v>11</v>
      </c>
      <c r="B15" s="175" t="s">
        <v>909</v>
      </c>
      <c r="C15" s="175">
        <f>data!C275</f>
        <v>0</v>
      </c>
    </row>
    <row r="16" spans="1:3" ht="20.100000000000001" customHeight="1">
      <c r="A16" s="173">
        <v>12</v>
      </c>
      <c r="B16" s="175" t="s">
        <v>910</v>
      </c>
      <c r="C16" s="175">
        <f>data!D276</f>
        <v>873429440</v>
      </c>
    </row>
    <row r="17" spans="1:3" ht="20.100000000000001" customHeight="1">
      <c r="A17" s="173">
        <v>13</v>
      </c>
      <c r="B17" s="175"/>
      <c r="C17" s="175"/>
    </row>
    <row r="18" spans="1:3" ht="20.100000000000001" customHeight="1">
      <c r="A18" s="173">
        <v>14</v>
      </c>
      <c r="B18" s="176" t="s">
        <v>911</v>
      </c>
      <c r="C18" s="174"/>
    </row>
    <row r="19" spans="1:3" ht="20.100000000000001" customHeight="1">
      <c r="A19" s="173">
        <v>15</v>
      </c>
      <c r="B19" s="175" t="s">
        <v>426</v>
      </c>
      <c r="C19" s="175">
        <f>data!C278</f>
        <v>0</v>
      </c>
    </row>
    <row r="20" spans="1:3" ht="20.100000000000001" customHeight="1">
      <c r="A20" s="173">
        <v>16</v>
      </c>
      <c r="B20" s="175" t="s">
        <v>427</v>
      </c>
      <c r="C20" s="175">
        <f>data!C279</f>
        <v>0</v>
      </c>
    </row>
    <row r="21" spans="1:3" ht="20.100000000000001" customHeight="1">
      <c r="A21" s="173">
        <v>17</v>
      </c>
      <c r="B21" s="175" t="s">
        <v>438</v>
      </c>
      <c r="C21" s="175">
        <f>data!C280</f>
        <v>0</v>
      </c>
    </row>
    <row r="22" spans="1:3" ht="20.100000000000001" customHeight="1">
      <c r="A22" s="173">
        <v>18</v>
      </c>
      <c r="B22" s="175" t="s">
        <v>912</v>
      </c>
      <c r="C22" s="175">
        <f>data!D281</f>
        <v>0</v>
      </c>
    </row>
    <row r="23" spans="1:3" ht="20.100000000000001" customHeight="1">
      <c r="A23" s="173">
        <v>19</v>
      </c>
      <c r="B23" s="177"/>
      <c r="C23" s="175"/>
    </row>
    <row r="24" spans="1:3" ht="20.100000000000001" customHeight="1">
      <c r="A24" s="173">
        <v>20</v>
      </c>
      <c r="B24" s="176" t="s">
        <v>913</v>
      </c>
      <c r="C24" s="174"/>
    </row>
    <row r="25" spans="1:3" ht="20.100000000000001" customHeight="1">
      <c r="A25" s="173">
        <v>21</v>
      </c>
      <c r="B25" s="175" t="s">
        <v>395</v>
      </c>
      <c r="C25" s="175">
        <f>data!C283</f>
        <v>26784391</v>
      </c>
    </row>
    <row r="26" spans="1:3" ht="20.100000000000001" customHeight="1">
      <c r="A26" s="173">
        <v>22</v>
      </c>
      <c r="B26" s="175" t="s">
        <v>396</v>
      </c>
      <c r="C26" s="175">
        <f>data!C284</f>
        <v>8234114</v>
      </c>
    </row>
    <row r="27" spans="1:3" ht="20.100000000000001" customHeight="1">
      <c r="A27" s="173">
        <v>23</v>
      </c>
      <c r="B27" s="175" t="s">
        <v>397</v>
      </c>
      <c r="C27" s="175">
        <f>data!C285</f>
        <v>196268923</v>
      </c>
    </row>
    <row r="28" spans="1:3" ht="20.100000000000001" customHeight="1">
      <c r="A28" s="173">
        <v>24</v>
      </c>
      <c r="B28" s="175" t="s">
        <v>914</v>
      </c>
      <c r="C28" s="175">
        <f>data!C286</f>
        <v>0</v>
      </c>
    </row>
    <row r="29" spans="1:3" ht="20.100000000000001" customHeight="1">
      <c r="A29" s="173">
        <v>25</v>
      </c>
      <c r="B29" s="175" t="s">
        <v>399</v>
      </c>
      <c r="C29" s="175">
        <f>data!C287</f>
        <v>89171865</v>
      </c>
    </row>
    <row r="30" spans="1:3" ht="20.100000000000001" customHeight="1">
      <c r="A30" s="173">
        <v>26</v>
      </c>
      <c r="B30" s="175" t="s">
        <v>443</v>
      </c>
      <c r="C30" s="175">
        <f>data!C288</f>
        <v>131843327</v>
      </c>
    </row>
    <row r="31" spans="1:3" ht="20.100000000000001" customHeight="1">
      <c r="A31" s="173">
        <v>27</v>
      </c>
      <c r="B31" s="175" t="s">
        <v>402</v>
      </c>
      <c r="C31" s="175">
        <f>data!C289</f>
        <v>5818218</v>
      </c>
    </row>
    <row r="32" spans="1:3" ht="20.100000000000001" customHeight="1">
      <c r="A32" s="173">
        <v>28</v>
      </c>
      <c r="B32" s="175" t="s">
        <v>403</v>
      </c>
      <c r="C32" s="175">
        <f>data!C290</f>
        <v>96371335</v>
      </c>
    </row>
    <row r="33" spans="1:3" ht="20.100000000000001" customHeight="1">
      <c r="A33" s="173">
        <v>29</v>
      </c>
      <c r="B33" s="175" t="s">
        <v>616</v>
      </c>
      <c r="C33" s="175">
        <f>data!C291</f>
        <v>0</v>
      </c>
    </row>
    <row r="34" spans="1:3" ht="20.100000000000001" customHeight="1">
      <c r="A34" s="173">
        <v>30</v>
      </c>
      <c r="B34" s="175" t="s">
        <v>915</v>
      </c>
      <c r="C34" s="175">
        <f>data!C292</f>
        <v>321705690</v>
      </c>
    </row>
    <row r="35" spans="1:3" ht="20.100000000000001" customHeight="1">
      <c r="A35" s="173">
        <v>31</v>
      </c>
      <c r="B35" s="175" t="s">
        <v>916</v>
      </c>
      <c r="C35" s="175">
        <f>data!D293</f>
        <v>232786483</v>
      </c>
    </row>
    <row r="36" spans="1:3" ht="20.100000000000001" customHeight="1">
      <c r="A36" s="173">
        <v>32</v>
      </c>
      <c r="B36" s="177"/>
      <c r="C36" s="175"/>
    </row>
    <row r="37" spans="1:3" ht="20.100000000000001" customHeight="1">
      <c r="A37" s="173">
        <v>33</v>
      </c>
      <c r="B37" s="176" t="s">
        <v>917</v>
      </c>
      <c r="C37" s="174"/>
    </row>
    <row r="38" spans="1:3" ht="20.100000000000001" customHeight="1">
      <c r="A38" s="173">
        <v>34</v>
      </c>
      <c r="B38" s="175" t="s">
        <v>918</v>
      </c>
      <c r="C38" s="175">
        <f>data!C295</f>
        <v>0</v>
      </c>
    </row>
    <row r="39" spans="1:3" ht="20.100000000000001" customHeight="1">
      <c r="A39" s="173">
        <v>35</v>
      </c>
      <c r="B39" s="175" t="s">
        <v>919</v>
      </c>
      <c r="C39" s="175">
        <f>data!C296</f>
        <v>0</v>
      </c>
    </row>
    <row r="40" spans="1:3" ht="20.100000000000001" customHeight="1">
      <c r="A40" s="173">
        <v>36</v>
      </c>
      <c r="B40" s="175" t="s">
        <v>450</v>
      </c>
      <c r="C40" s="175">
        <f>data!C297</f>
        <v>0</v>
      </c>
    </row>
    <row r="41" spans="1:3" ht="20.100000000000001" customHeight="1">
      <c r="A41" s="173">
        <v>37</v>
      </c>
      <c r="B41" s="175" t="s">
        <v>438</v>
      </c>
      <c r="C41" s="175">
        <f>data!C298</f>
        <v>109502658</v>
      </c>
    </row>
    <row r="42" spans="1:3" ht="20.100000000000001" customHeight="1">
      <c r="A42" s="173">
        <v>38</v>
      </c>
      <c r="B42" s="175" t="s">
        <v>920</v>
      </c>
      <c r="C42" s="175">
        <f>data!D299</f>
        <v>109502658</v>
      </c>
    </row>
    <row r="43" spans="1:3" ht="20.100000000000001" customHeight="1">
      <c r="A43" s="173">
        <v>39</v>
      </c>
      <c r="B43" s="177"/>
      <c r="C43" s="175"/>
    </row>
    <row r="44" spans="1:3" ht="20.100000000000001" customHeight="1">
      <c r="A44" s="173">
        <v>40</v>
      </c>
      <c r="B44" s="176" t="s">
        <v>921</v>
      </c>
      <c r="C44" s="174"/>
    </row>
    <row r="45" spans="1:3" ht="20.100000000000001" customHeight="1">
      <c r="A45" s="173">
        <v>41</v>
      </c>
      <c r="B45" s="175" t="s">
        <v>453</v>
      </c>
      <c r="C45" s="175">
        <f>data!C302</f>
        <v>0</v>
      </c>
    </row>
    <row r="46" spans="1:3" ht="20.100000000000001" customHeight="1">
      <c r="A46" s="173">
        <v>42</v>
      </c>
      <c r="B46" s="175" t="s">
        <v>454</v>
      </c>
      <c r="C46" s="175">
        <f>data!C303</f>
        <v>0</v>
      </c>
    </row>
    <row r="47" spans="1:3" ht="20.100000000000001" customHeight="1">
      <c r="A47" s="173">
        <v>43</v>
      </c>
      <c r="B47" s="175" t="s">
        <v>922</v>
      </c>
      <c r="C47" s="175">
        <f>data!C304</f>
        <v>0</v>
      </c>
    </row>
    <row r="48" spans="1:3" ht="20.100000000000001" customHeight="1">
      <c r="A48" s="173">
        <v>44</v>
      </c>
      <c r="B48" s="175" t="s">
        <v>456</v>
      </c>
      <c r="C48" s="175">
        <f>data!C305</f>
        <v>0</v>
      </c>
    </row>
    <row r="49" spans="1:3" ht="20.100000000000001" customHeight="1">
      <c r="A49" s="173">
        <v>45</v>
      </c>
      <c r="B49" s="175" t="s">
        <v>923</v>
      </c>
      <c r="C49" s="175">
        <f>data!D306</f>
        <v>0</v>
      </c>
    </row>
    <row r="50" spans="1:3" ht="20.100000000000001" customHeight="1">
      <c r="A50" s="178">
        <v>46</v>
      </c>
      <c r="B50" s="179" t="s">
        <v>924</v>
      </c>
      <c r="C50" s="175">
        <f>data!D308</f>
        <v>1215718581</v>
      </c>
    </row>
    <row r="51" spans="1:3" ht="20.100000000000001" customHeight="1"/>
    <row r="52" spans="1:3" ht="20.100000000000001" customHeight="1"/>
    <row r="53" spans="1:3" ht="20.100000000000001" customHeight="1">
      <c r="A53" s="167" t="s">
        <v>925</v>
      </c>
      <c r="B53" s="168"/>
      <c r="C53" s="168"/>
    </row>
    <row r="54" spans="1:3" ht="20.100000000000001" customHeight="1">
      <c r="A54" s="167"/>
      <c r="B54" s="168"/>
      <c r="C54" s="93" t="s">
        <v>926</v>
      </c>
    </row>
    <row r="55" spans="1:3" ht="20.100000000000001" customHeight="1">
      <c r="A55" s="119" t="str">
        <f>"Hospital: "&amp;data!C98</f>
        <v>Hospital: PeaceHealth St Joseph Medical Center</v>
      </c>
      <c r="B55" s="169"/>
      <c r="C55" s="141" t="str">
        <f>"FYE: "&amp;data!C96</f>
        <v>FYE: 6/30/2024</v>
      </c>
    </row>
    <row r="56" spans="1:3" ht="20.100000000000001" customHeight="1">
      <c r="A56" s="180"/>
      <c r="B56" s="181" t="s">
        <v>927</v>
      </c>
      <c r="C56" s="172"/>
    </row>
    <row r="57" spans="1:3" ht="20.100000000000001" customHeight="1">
      <c r="A57" s="182">
        <v>1</v>
      </c>
      <c r="B57" s="167" t="s">
        <v>460</v>
      </c>
      <c r="C57" s="183"/>
    </row>
    <row r="58" spans="1:3" ht="20.100000000000001" customHeight="1">
      <c r="A58" s="173">
        <v>2</v>
      </c>
      <c r="B58" s="175" t="s">
        <v>461</v>
      </c>
      <c r="C58" s="175">
        <f>data!C314</f>
        <v>0</v>
      </c>
    </row>
    <row r="59" spans="1:3" ht="20.100000000000001" customHeight="1">
      <c r="A59" s="173">
        <v>3</v>
      </c>
      <c r="B59" s="175" t="s">
        <v>928</v>
      </c>
      <c r="C59" s="175">
        <f>data!C315</f>
        <v>0</v>
      </c>
    </row>
    <row r="60" spans="1:3" ht="20.100000000000001" customHeight="1">
      <c r="A60" s="173">
        <v>4</v>
      </c>
      <c r="B60" s="175" t="s">
        <v>929</v>
      </c>
      <c r="C60" s="175">
        <f>data!C316</f>
        <v>0</v>
      </c>
    </row>
    <row r="61" spans="1:3" ht="20.100000000000001" customHeight="1">
      <c r="A61" s="173">
        <v>5</v>
      </c>
      <c r="B61" s="175" t="s">
        <v>464</v>
      </c>
      <c r="C61" s="175">
        <f>data!C317</f>
        <v>0</v>
      </c>
    </row>
    <row r="62" spans="1:3" ht="20.100000000000001" customHeight="1">
      <c r="A62" s="173">
        <v>6</v>
      </c>
      <c r="B62" s="175" t="s">
        <v>930</v>
      </c>
      <c r="C62" s="175">
        <f>data!C318</f>
        <v>0</v>
      </c>
    </row>
    <row r="63" spans="1:3" ht="20.100000000000001" customHeight="1">
      <c r="A63" s="173">
        <v>7</v>
      </c>
      <c r="B63" s="175" t="s">
        <v>931</v>
      </c>
      <c r="C63" s="175">
        <f>data!C319</f>
        <v>2265177</v>
      </c>
    </row>
    <row r="64" spans="1:3" ht="20.100000000000001" customHeight="1">
      <c r="A64" s="173">
        <v>8</v>
      </c>
      <c r="B64" s="175" t="s">
        <v>467</v>
      </c>
      <c r="C64" s="175">
        <f>data!C320</f>
        <v>0</v>
      </c>
    </row>
    <row r="65" spans="1:3" ht="20.100000000000001" customHeight="1">
      <c r="A65" s="173">
        <v>9</v>
      </c>
      <c r="B65" s="175" t="s">
        <v>468</v>
      </c>
      <c r="C65" s="175">
        <f>data!C321</f>
        <v>0</v>
      </c>
    </row>
    <row r="66" spans="1:3" ht="20.100000000000001" customHeight="1">
      <c r="A66" s="173">
        <v>10</v>
      </c>
      <c r="B66" s="175" t="s">
        <v>469</v>
      </c>
      <c r="C66" s="175">
        <f>data!C322</f>
        <v>119122</v>
      </c>
    </row>
    <row r="67" spans="1:3" ht="20.100000000000001" customHeight="1">
      <c r="A67" s="173">
        <v>11</v>
      </c>
      <c r="B67" s="175" t="s">
        <v>932</v>
      </c>
      <c r="C67" s="175">
        <f>data!C323</f>
        <v>0</v>
      </c>
    </row>
    <row r="68" spans="1:3" ht="20.100000000000001" customHeight="1">
      <c r="A68" s="173">
        <v>12</v>
      </c>
      <c r="B68" s="175" t="s">
        <v>933</v>
      </c>
      <c r="C68" s="175">
        <f>data!D324</f>
        <v>2384299</v>
      </c>
    </row>
    <row r="69" spans="1:3" ht="20.100000000000001" customHeight="1">
      <c r="A69" s="173">
        <v>13</v>
      </c>
      <c r="B69" s="177"/>
      <c r="C69" s="175"/>
    </row>
    <row r="70" spans="1:3" ht="20.100000000000001" customHeight="1">
      <c r="A70" s="173">
        <v>14</v>
      </c>
      <c r="B70" s="176" t="s">
        <v>934</v>
      </c>
      <c r="C70" s="174"/>
    </row>
    <row r="71" spans="1:3" ht="20.100000000000001" customHeight="1">
      <c r="A71" s="173">
        <v>15</v>
      </c>
      <c r="B71" s="175" t="s">
        <v>473</v>
      </c>
      <c r="C71" s="175">
        <f>data!C326</f>
        <v>0</v>
      </c>
    </row>
    <row r="72" spans="1:3" ht="20.100000000000001" customHeight="1">
      <c r="A72" s="173">
        <v>16</v>
      </c>
      <c r="B72" s="175" t="s">
        <v>935</v>
      </c>
      <c r="C72" s="175">
        <f>data!C327</f>
        <v>0</v>
      </c>
    </row>
    <row r="73" spans="1:3" ht="20.100000000000001" customHeight="1">
      <c r="A73" s="173">
        <v>17</v>
      </c>
      <c r="B73" s="175" t="s">
        <v>475</v>
      </c>
      <c r="C73" s="175">
        <f>data!C328</f>
        <v>0</v>
      </c>
    </row>
    <row r="74" spans="1:3" ht="20.100000000000001" customHeight="1">
      <c r="A74" s="173">
        <v>18</v>
      </c>
      <c r="B74" s="175" t="s">
        <v>936</v>
      </c>
      <c r="C74" s="175">
        <f>data!D329</f>
        <v>0</v>
      </c>
    </row>
    <row r="75" spans="1:3" ht="20.100000000000001" customHeight="1">
      <c r="A75" s="173">
        <v>19</v>
      </c>
      <c r="B75" s="177"/>
      <c r="C75" s="175"/>
    </row>
    <row r="76" spans="1:3" ht="20.100000000000001" customHeight="1">
      <c r="A76" s="173">
        <v>20</v>
      </c>
      <c r="B76" s="176" t="s">
        <v>477</v>
      </c>
      <c r="C76" s="174"/>
    </row>
    <row r="77" spans="1:3" ht="20.100000000000001" customHeight="1">
      <c r="A77" s="173">
        <v>21</v>
      </c>
      <c r="B77" s="175" t="s">
        <v>478</v>
      </c>
      <c r="C77" s="175">
        <f>data!C331</f>
        <v>0</v>
      </c>
    </row>
    <row r="78" spans="1:3" ht="20.100000000000001" customHeight="1">
      <c r="A78" s="173">
        <v>22</v>
      </c>
      <c r="B78" s="175" t="s">
        <v>937</v>
      </c>
      <c r="C78" s="175">
        <f>data!C332</f>
        <v>0</v>
      </c>
    </row>
    <row r="79" spans="1:3" ht="20.100000000000001" customHeight="1">
      <c r="A79" s="173">
        <v>23</v>
      </c>
      <c r="B79" s="175" t="s">
        <v>480</v>
      </c>
      <c r="C79" s="175">
        <f>data!C333</f>
        <v>0</v>
      </c>
    </row>
    <row r="80" spans="1:3" ht="20.100000000000001" customHeight="1">
      <c r="A80" s="173">
        <v>24</v>
      </c>
      <c r="B80" s="175" t="s">
        <v>938</v>
      </c>
      <c r="C80" s="175">
        <f>data!C334</f>
        <v>0</v>
      </c>
    </row>
    <row r="81" spans="1:3" ht="20.100000000000001" customHeight="1">
      <c r="A81" s="173">
        <v>25</v>
      </c>
      <c r="B81" s="175" t="s">
        <v>482</v>
      </c>
      <c r="C81" s="175">
        <f>data!C335</f>
        <v>0</v>
      </c>
    </row>
    <row r="82" spans="1:3" ht="20.100000000000001" customHeight="1">
      <c r="A82" s="173">
        <v>26</v>
      </c>
      <c r="B82" s="175" t="s">
        <v>939</v>
      </c>
      <c r="C82" s="175">
        <f>data!C336</f>
        <v>0</v>
      </c>
    </row>
    <row r="83" spans="1:3" ht="20.100000000000001" customHeight="1">
      <c r="A83" s="173">
        <v>27</v>
      </c>
      <c r="B83" s="175" t="s">
        <v>484</v>
      </c>
      <c r="C83" s="175">
        <f>data!C337</f>
        <v>0</v>
      </c>
    </row>
    <row r="84" spans="1:3" ht="20.100000000000001" customHeight="1">
      <c r="A84" s="173">
        <v>28</v>
      </c>
      <c r="B84" s="175" t="s">
        <v>485</v>
      </c>
      <c r="C84" s="175">
        <f>data!C338</f>
        <v>0</v>
      </c>
    </row>
    <row r="85" spans="1:3" ht="20.100000000000001" customHeight="1">
      <c r="A85" s="173">
        <v>29</v>
      </c>
      <c r="B85" s="175" t="s">
        <v>616</v>
      </c>
      <c r="C85" s="175">
        <f>data!D339</f>
        <v>0</v>
      </c>
    </row>
    <row r="86" spans="1:3" ht="20.100000000000001" customHeight="1">
      <c r="A86" s="173">
        <v>30</v>
      </c>
      <c r="B86" s="175" t="s">
        <v>940</v>
      </c>
      <c r="C86" s="175">
        <f>data!D340</f>
        <v>0</v>
      </c>
    </row>
    <row r="87" spans="1:3" ht="20.100000000000001" customHeight="1">
      <c r="A87" s="173">
        <v>31</v>
      </c>
      <c r="B87" s="175" t="s">
        <v>941</v>
      </c>
      <c r="C87" s="175">
        <f>data!D341</f>
        <v>0</v>
      </c>
    </row>
    <row r="88" spans="1:3" ht="20.100000000000001" customHeight="1">
      <c r="A88" s="173">
        <v>32</v>
      </c>
      <c r="B88" s="177"/>
      <c r="C88" s="175"/>
    </row>
    <row r="89" spans="1:3" ht="20.100000000000001" customHeight="1">
      <c r="A89" s="173">
        <v>33</v>
      </c>
      <c r="B89" s="184" t="s">
        <v>942</v>
      </c>
      <c r="C89" s="175">
        <f>data!C343</f>
        <v>491756588</v>
      </c>
    </row>
    <row r="90" spans="1:3" ht="20.100000000000001" customHeight="1">
      <c r="A90" s="173">
        <v>34</v>
      </c>
      <c r="B90" s="175"/>
      <c r="C90" s="175"/>
    </row>
    <row r="91" spans="1:3" ht="20.100000000000001" customHeight="1">
      <c r="A91" s="173">
        <v>35</v>
      </c>
      <c r="B91" s="176" t="s">
        <v>943</v>
      </c>
      <c r="C91" s="174"/>
    </row>
    <row r="92" spans="1:3" ht="20.100000000000001" customHeight="1">
      <c r="A92" s="173">
        <v>36</v>
      </c>
      <c r="B92" s="175" t="s">
        <v>489</v>
      </c>
      <c r="C92" s="175">
        <f>data!C345</f>
        <v>0</v>
      </c>
    </row>
    <row r="93" spans="1:3" ht="20.100000000000001" customHeight="1">
      <c r="A93" s="173">
        <v>37</v>
      </c>
      <c r="B93" s="177"/>
      <c r="C93" s="175"/>
    </row>
    <row r="94" spans="1:3" ht="20.100000000000001" customHeight="1">
      <c r="A94" s="173">
        <v>38</v>
      </c>
      <c r="B94" s="175" t="s">
        <v>490</v>
      </c>
      <c r="C94" s="175">
        <f>data!C346</f>
        <v>0</v>
      </c>
    </row>
    <row r="95" spans="1:3" ht="20.100000000000001" customHeight="1">
      <c r="A95" s="173">
        <v>39</v>
      </c>
      <c r="B95" s="177"/>
      <c r="C95" s="175"/>
    </row>
    <row r="96" spans="1:3" ht="20.100000000000001" customHeight="1">
      <c r="A96" s="173">
        <v>40</v>
      </c>
      <c r="B96" s="175" t="s">
        <v>944</v>
      </c>
      <c r="C96" s="175">
        <f>data!C347</f>
        <v>0</v>
      </c>
    </row>
    <row r="97" spans="1:3" ht="20.100000000000001" customHeight="1">
      <c r="A97" s="173">
        <v>41</v>
      </c>
      <c r="B97" s="177"/>
      <c r="C97" s="175"/>
    </row>
    <row r="98" spans="1:3" ht="20.100000000000001" customHeight="1">
      <c r="A98" s="173">
        <v>42</v>
      </c>
      <c r="B98" s="175" t="s">
        <v>945</v>
      </c>
      <c r="C98" s="175">
        <f>data!C348</f>
        <v>0</v>
      </c>
    </row>
    <row r="99" spans="1:3" ht="20.100000000000001" customHeight="1">
      <c r="A99" s="173">
        <v>43</v>
      </c>
      <c r="B99" s="175" t="s">
        <v>946</v>
      </c>
      <c r="C99" s="175"/>
    </row>
    <row r="100" spans="1:3" ht="20.100000000000001" customHeight="1">
      <c r="A100" s="173">
        <v>44</v>
      </c>
      <c r="B100" s="177"/>
      <c r="C100" s="175"/>
    </row>
    <row r="101" spans="1:3" ht="20.100000000000001" customHeight="1">
      <c r="A101" s="173">
        <v>45</v>
      </c>
      <c r="B101" s="175" t="s">
        <v>947</v>
      </c>
      <c r="C101" s="175">
        <f>data!C349</f>
        <v>0</v>
      </c>
    </row>
    <row r="102" spans="1:3" ht="20.100000000000001" customHeight="1">
      <c r="A102" s="173">
        <v>46</v>
      </c>
      <c r="B102" s="175" t="s">
        <v>948</v>
      </c>
      <c r="C102" s="175">
        <f>data!C343+data!C345+data!C346+data!C347+data!C348-data!C349</f>
        <v>491756588</v>
      </c>
    </row>
    <row r="103" spans="1:3" ht="20.100000000000001" customHeight="1">
      <c r="A103" s="173">
        <v>47</v>
      </c>
      <c r="B103" s="175" t="s">
        <v>949</v>
      </c>
      <c r="C103" s="175">
        <f>data!D352</f>
        <v>1215718581</v>
      </c>
    </row>
    <row r="104" spans="1:3" ht="20.100000000000001" customHeight="1"/>
    <row r="105" spans="1:3" ht="20.100000000000001" customHeight="1"/>
    <row r="106" spans="1:3" ht="20.100000000000001" customHeight="1">
      <c r="A106" s="167" t="s">
        <v>950</v>
      </c>
      <c r="B106" s="168"/>
      <c r="C106" s="168"/>
    </row>
    <row r="107" spans="1:3" ht="20.100000000000001" customHeight="1">
      <c r="A107" s="169"/>
      <c r="C107" s="93" t="s">
        <v>951</v>
      </c>
    </row>
    <row r="108" spans="1:3" ht="20.100000000000001" customHeight="1">
      <c r="A108" s="119" t="str">
        <f>"Hospital: "&amp;data!C98</f>
        <v>Hospital: PeaceHealth St Joseph Medical Center</v>
      </c>
      <c r="B108" s="169"/>
      <c r="C108" s="141" t="str">
        <f>"FYE: "&amp;data!C96</f>
        <v>FYE: 6/30/2024</v>
      </c>
    </row>
    <row r="109" spans="1:3" ht="20.100000000000001" customHeight="1">
      <c r="A109" s="170"/>
      <c r="B109" s="185"/>
      <c r="C109" s="186"/>
    </row>
    <row r="110" spans="1:3" ht="20.100000000000001" customHeight="1">
      <c r="A110" s="173">
        <v>1</v>
      </c>
      <c r="B110" s="176" t="s">
        <v>952</v>
      </c>
      <c r="C110" s="174"/>
    </row>
    <row r="111" spans="1:3" ht="20.100000000000001" customHeight="1">
      <c r="A111" s="173">
        <v>2</v>
      </c>
      <c r="B111" s="175" t="s">
        <v>498</v>
      </c>
      <c r="C111" s="175">
        <f>data!C358</f>
        <v>1306128087.6800001</v>
      </c>
    </row>
    <row r="112" spans="1:3" ht="20.100000000000001" customHeight="1">
      <c r="A112" s="173">
        <v>3</v>
      </c>
      <c r="B112" s="175" t="s">
        <v>499</v>
      </c>
      <c r="C112" s="175">
        <f>data!C359</f>
        <v>1493828377.3900001</v>
      </c>
    </row>
    <row r="113" spans="1:3" ht="20.100000000000001" customHeight="1">
      <c r="A113" s="173">
        <v>4</v>
      </c>
      <c r="B113" s="175" t="s">
        <v>953</v>
      </c>
      <c r="C113" s="175">
        <f>data!D360</f>
        <v>2799956465.0700002</v>
      </c>
    </row>
    <row r="114" spans="1:3" ht="20.100000000000001" customHeight="1">
      <c r="A114" s="173">
        <v>5</v>
      </c>
      <c r="B114" s="177"/>
      <c r="C114" s="175"/>
    </row>
    <row r="115" spans="1:3" ht="20.100000000000001" customHeight="1">
      <c r="A115" s="173">
        <v>6</v>
      </c>
      <c r="B115" s="176" t="s">
        <v>954</v>
      </c>
      <c r="C115" s="174"/>
    </row>
    <row r="116" spans="1:3" ht="20.100000000000001" customHeight="1">
      <c r="A116" s="173">
        <v>7</v>
      </c>
      <c r="B116" s="187" t="s">
        <v>955</v>
      </c>
      <c r="C116" s="188">
        <f>data!C362</f>
        <v>14546379.76</v>
      </c>
    </row>
    <row r="117" spans="1:3" ht="20.100000000000001" customHeight="1">
      <c r="A117" s="173">
        <v>8</v>
      </c>
      <c r="B117" s="175" t="s">
        <v>502</v>
      </c>
      <c r="C117" s="188">
        <f>data!C363</f>
        <v>1864933197.1199999</v>
      </c>
    </row>
    <row r="118" spans="1:3" ht="20.100000000000001" customHeight="1">
      <c r="A118" s="173">
        <v>9</v>
      </c>
      <c r="B118" s="175" t="s">
        <v>956</v>
      </c>
      <c r="C118" s="188">
        <f>data!C364</f>
        <v>68356991.620000005</v>
      </c>
    </row>
    <row r="119" spans="1:3" ht="20.100000000000001" customHeight="1">
      <c r="A119" s="173">
        <v>10</v>
      </c>
      <c r="B119" s="175" t="s">
        <v>957</v>
      </c>
      <c r="C119" s="188">
        <f>data!C365</f>
        <v>2475842.04</v>
      </c>
    </row>
    <row r="120" spans="1:3" ht="20.100000000000001" customHeight="1">
      <c r="A120" s="173">
        <v>11</v>
      </c>
      <c r="B120" s="175" t="s">
        <v>901</v>
      </c>
      <c r="C120" s="188">
        <f>data!D366</f>
        <v>1950312410.54</v>
      </c>
    </row>
    <row r="121" spans="1:3" ht="20.100000000000001" customHeight="1">
      <c r="A121" s="173">
        <v>12</v>
      </c>
      <c r="B121" s="175" t="s">
        <v>958</v>
      </c>
      <c r="C121" s="188">
        <f>data!D367</f>
        <v>849644054.53000021</v>
      </c>
    </row>
    <row r="122" spans="1:3" ht="20.100000000000001" customHeight="1">
      <c r="A122" s="173">
        <v>13</v>
      </c>
      <c r="B122" s="177"/>
      <c r="C122" s="175"/>
    </row>
    <row r="123" spans="1:3" ht="20.100000000000001" customHeight="1">
      <c r="A123" s="173">
        <v>14</v>
      </c>
      <c r="B123" s="176" t="s">
        <v>506</v>
      </c>
      <c r="C123" s="174"/>
    </row>
    <row r="124" spans="1:3" ht="20.100000000000001" customHeight="1">
      <c r="A124" s="173">
        <v>15</v>
      </c>
      <c r="B124" s="189" t="s">
        <v>507</v>
      </c>
      <c r="C124" s="190"/>
    </row>
    <row r="125" spans="1:3" ht="20.100000000000001" customHeight="1">
      <c r="A125" s="194" t="s">
        <v>959</v>
      </c>
      <c r="B125" s="191" t="s">
        <v>508</v>
      </c>
      <c r="C125" s="190">
        <f>data!C370</f>
        <v>1863317.57</v>
      </c>
    </row>
    <row r="126" spans="1:3" ht="20.100000000000001" customHeight="1">
      <c r="A126" s="194" t="s">
        <v>960</v>
      </c>
      <c r="B126" s="191" t="s">
        <v>509</v>
      </c>
      <c r="C126" s="190">
        <f>data!C371</f>
        <v>132576.49</v>
      </c>
    </row>
    <row r="127" spans="1:3" ht="20.100000000000001" customHeight="1">
      <c r="A127" s="194" t="s">
        <v>961</v>
      </c>
      <c r="B127" s="191" t="s">
        <v>510</v>
      </c>
      <c r="C127" s="190">
        <f>data!C372</f>
        <v>0</v>
      </c>
    </row>
    <row r="128" spans="1:3" ht="20.100000000000001" customHeight="1">
      <c r="A128" s="194" t="s">
        <v>962</v>
      </c>
      <c r="B128" s="191" t="s">
        <v>511</v>
      </c>
      <c r="C128" s="190">
        <f>data!C373</f>
        <v>0</v>
      </c>
    </row>
    <row r="129" spans="1:3" ht="20.100000000000001" customHeight="1">
      <c r="A129" s="194" t="s">
        <v>963</v>
      </c>
      <c r="B129" s="191" t="s">
        <v>512</v>
      </c>
      <c r="C129" s="190">
        <f>data!C374</f>
        <v>1098855.68</v>
      </c>
    </row>
    <row r="130" spans="1:3" ht="20.100000000000001" customHeight="1">
      <c r="A130" s="194" t="s">
        <v>964</v>
      </c>
      <c r="B130" s="191" t="s">
        <v>513</v>
      </c>
      <c r="C130" s="190">
        <f>data!C375</f>
        <v>0</v>
      </c>
    </row>
    <row r="131" spans="1:3" ht="20.100000000000001" customHeight="1">
      <c r="A131" s="194" t="s">
        <v>965</v>
      </c>
      <c r="B131" s="191" t="s">
        <v>514</v>
      </c>
      <c r="C131" s="190">
        <f>data!C376</f>
        <v>3471078.23</v>
      </c>
    </row>
    <row r="132" spans="1:3" ht="20.100000000000001" customHeight="1">
      <c r="A132" s="194" t="s">
        <v>966</v>
      </c>
      <c r="B132" s="191" t="s">
        <v>515</v>
      </c>
      <c r="C132" s="190">
        <f>data!C377</f>
        <v>0</v>
      </c>
    </row>
    <row r="133" spans="1:3" ht="20.100000000000001" customHeight="1">
      <c r="A133" s="194" t="s">
        <v>967</v>
      </c>
      <c r="B133" s="191" t="s">
        <v>516</v>
      </c>
      <c r="C133" s="190">
        <f>data!C378</f>
        <v>2325876.33</v>
      </c>
    </row>
    <row r="134" spans="1:3" ht="20.100000000000001" customHeight="1">
      <c r="A134" s="194" t="s">
        <v>968</v>
      </c>
      <c r="B134" s="191" t="s">
        <v>517</v>
      </c>
      <c r="C134" s="190">
        <f>data!C379</f>
        <v>0</v>
      </c>
    </row>
    <row r="135" spans="1:3" ht="20.100000000000001" customHeight="1">
      <c r="A135" s="194" t="s">
        <v>969</v>
      </c>
      <c r="B135" s="191" t="s">
        <v>518</v>
      </c>
      <c r="C135" s="190">
        <f>data!C380</f>
        <v>1149912.27</v>
      </c>
    </row>
    <row r="136" spans="1:3" ht="20.100000000000001" customHeight="1">
      <c r="A136" s="173">
        <v>16</v>
      </c>
      <c r="B136" s="175" t="s">
        <v>520</v>
      </c>
      <c r="C136" s="190">
        <f>data!C381</f>
        <v>0</v>
      </c>
    </row>
    <row r="137" spans="1:3" ht="20.100000000000001" customHeight="1">
      <c r="A137" s="173">
        <v>17</v>
      </c>
      <c r="B137" s="175" t="s">
        <v>970</v>
      </c>
      <c r="C137" s="188">
        <f>data!D383</f>
        <v>10041616.57</v>
      </c>
    </row>
    <row r="138" spans="1:3" ht="20.100000000000001" customHeight="1">
      <c r="A138" s="173">
        <v>18</v>
      </c>
      <c r="B138" s="175" t="s">
        <v>971</v>
      </c>
      <c r="C138" s="188">
        <f>data!D384</f>
        <v>859685671.10000026</v>
      </c>
    </row>
    <row r="139" spans="1:3" ht="20.100000000000001" customHeight="1">
      <c r="A139" s="173">
        <v>19</v>
      </c>
      <c r="B139" s="177"/>
      <c r="C139" s="175"/>
    </row>
    <row r="140" spans="1:3" ht="20.100000000000001" customHeight="1">
      <c r="A140" s="173">
        <v>20</v>
      </c>
      <c r="B140" s="176" t="s">
        <v>972</v>
      </c>
      <c r="C140" s="174"/>
    </row>
    <row r="141" spans="1:3" ht="20.100000000000001" customHeight="1">
      <c r="A141" s="173">
        <v>21</v>
      </c>
      <c r="B141" s="175" t="s">
        <v>524</v>
      </c>
      <c r="C141" s="188">
        <f>data!C389</f>
        <v>317177305.56999999</v>
      </c>
    </row>
    <row r="142" spans="1:3" ht="20.100000000000001" customHeight="1">
      <c r="A142" s="173">
        <v>22</v>
      </c>
      <c r="B142" s="175" t="s">
        <v>11</v>
      </c>
      <c r="C142" s="188">
        <f>data!C390</f>
        <v>83739312.680000007</v>
      </c>
    </row>
    <row r="143" spans="1:3" ht="20.100000000000001" customHeight="1">
      <c r="A143" s="173">
        <v>23</v>
      </c>
      <c r="B143" s="175" t="s">
        <v>264</v>
      </c>
      <c r="C143" s="188">
        <f>data!C391</f>
        <v>16502673.869999999</v>
      </c>
    </row>
    <row r="144" spans="1:3" ht="20.100000000000001" customHeight="1">
      <c r="A144" s="173">
        <v>24</v>
      </c>
      <c r="B144" s="175" t="s">
        <v>265</v>
      </c>
      <c r="C144" s="188">
        <f>data!C392</f>
        <v>129627315.03</v>
      </c>
    </row>
    <row r="145" spans="1:3" ht="20.100000000000001" customHeight="1">
      <c r="A145" s="173">
        <v>25</v>
      </c>
      <c r="B145" s="175" t="s">
        <v>973</v>
      </c>
      <c r="C145" s="188">
        <f>data!C393</f>
        <v>4932098.34</v>
      </c>
    </row>
    <row r="146" spans="1:3" ht="20.100000000000001" customHeight="1">
      <c r="A146" s="173">
        <v>26</v>
      </c>
      <c r="B146" s="175" t="s">
        <v>974</v>
      </c>
      <c r="C146" s="188">
        <f>data!C394</f>
        <v>26791381.590000004</v>
      </c>
    </row>
    <row r="147" spans="1:3" ht="20.100000000000001" customHeight="1">
      <c r="A147" s="173">
        <v>27</v>
      </c>
      <c r="B147" s="175" t="s">
        <v>16</v>
      </c>
      <c r="C147" s="188">
        <f>data!C395</f>
        <v>44521410.93</v>
      </c>
    </row>
    <row r="148" spans="1:3" ht="20.100000000000001" customHeight="1">
      <c r="A148" s="173">
        <v>28</v>
      </c>
      <c r="B148" s="175" t="s">
        <v>975</v>
      </c>
      <c r="C148" s="188">
        <f>data!C396</f>
        <v>7500924.9400000004</v>
      </c>
    </row>
    <row r="149" spans="1:3" ht="20.100000000000001" customHeight="1">
      <c r="A149" s="173">
        <v>29</v>
      </c>
      <c r="B149" s="175" t="s">
        <v>529</v>
      </c>
      <c r="C149" s="188">
        <f>data!C397</f>
        <v>0</v>
      </c>
    </row>
    <row r="150" spans="1:3" ht="20.100000000000001" customHeight="1">
      <c r="A150" s="173">
        <v>30</v>
      </c>
      <c r="B150" s="175" t="s">
        <v>976</v>
      </c>
      <c r="C150" s="188">
        <f>data!C398</f>
        <v>29040189.620000001</v>
      </c>
    </row>
    <row r="151" spans="1:3" ht="20.100000000000001" customHeight="1">
      <c r="A151" s="173">
        <v>31</v>
      </c>
      <c r="B151" s="175" t="s">
        <v>531</v>
      </c>
      <c r="C151" s="188">
        <f>data!C399</f>
        <v>92138.85</v>
      </c>
    </row>
    <row r="152" spans="1:3" ht="20.100000000000001" customHeight="1">
      <c r="A152" s="173">
        <v>32</v>
      </c>
      <c r="B152" s="175" t="s">
        <v>269</v>
      </c>
      <c r="C152" s="188"/>
    </row>
    <row r="153" spans="1:3" ht="20.100000000000001" customHeight="1">
      <c r="A153" s="194" t="s">
        <v>977</v>
      </c>
      <c r="B153" s="192" t="s">
        <v>270</v>
      </c>
      <c r="C153" s="188">
        <f>data!C401</f>
        <v>1654907.32</v>
      </c>
    </row>
    <row r="154" spans="1:3" ht="20.100000000000001" customHeight="1">
      <c r="A154" s="194" t="s">
        <v>978</v>
      </c>
      <c r="B154" s="192" t="s">
        <v>271</v>
      </c>
      <c r="C154" s="188">
        <f>data!C402</f>
        <v>6011022.1699999999</v>
      </c>
    </row>
    <row r="155" spans="1:3" ht="20.100000000000001" customHeight="1">
      <c r="A155" s="194" t="s">
        <v>979</v>
      </c>
      <c r="B155" s="192" t="s">
        <v>980</v>
      </c>
      <c r="C155" s="188">
        <f>data!C403</f>
        <v>52048.639999999999</v>
      </c>
    </row>
    <row r="156" spans="1:3" ht="20.100000000000001" customHeight="1">
      <c r="A156" s="194" t="s">
        <v>981</v>
      </c>
      <c r="B156" s="192" t="s">
        <v>273</v>
      </c>
      <c r="C156" s="188">
        <f>data!C404</f>
        <v>7364191.8799999999</v>
      </c>
    </row>
    <row r="157" spans="1:3" ht="20.100000000000001" customHeight="1">
      <c r="A157" s="194" t="s">
        <v>982</v>
      </c>
      <c r="B157" s="192" t="s">
        <v>274</v>
      </c>
      <c r="C157" s="188">
        <f>data!C405</f>
        <v>76842.880000000005</v>
      </c>
    </row>
    <row r="158" spans="1:3" ht="20.100000000000001" customHeight="1">
      <c r="A158" s="194" t="s">
        <v>983</v>
      </c>
      <c r="B158" s="192" t="s">
        <v>275</v>
      </c>
      <c r="C158" s="188">
        <f>data!C406</f>
        <v>0</v>
      </c>
    </row>
    <row r="159" spans="1:3" ht="20.100000000000001" customHeight="1">
      <c r="A159" s="194" t="s">
        <v>984</v>
      </c>
      <c r="B159" s="192" t="s">
        <v>276</v>
      </c>
      <c r="C159" s="188">
        <f>data!C407</f>
        <v>7982846</v>
      </c>
    </row>
    <row r="160" spans="1:3" ht="20.100000000000001" customHeight="1">
      <c r="A160" s="194" t="s">
        <v>985</v>
      </c>
      <c r="B160" s="192" t="s">
        <v>277</v>
      </c>
      <c r="C160" s="188">
        <f>data!C408</f>
        <v>8347142.9299999997</v>
      </c>
    </row>
    <row r="161" spans="1:3" ht="20.100000000000001" customHeight="1">
      <c r="A161" s="194" t="s">
        <v>986</v>
      </c>
      <c r="B161" s="192" t="s">
        <v>278</v>
      </c>
      <c r="C161" s="188">
        <f>data!C409</f>
        <v>88290029.120000005</v>
      </c>
    </row>
    <row r="162" spans="1:3" ht="20.100000000000001" customHeight="1">
      <c r="A162" s="194" t="s">
        <v>987</v>
      </c>
      <c r="B162" s="192" t="s">
        <v>279</v>
      </c>
      <c r="C162" s="188">
        <f>data!C410</f>
        <v>264.5</v>
      </c>
    </row>
    <row r="163" spans="1:3" ht="20.100000000000001" customHeight="1">
      <c r="A163" s="194" t="s">
        <v>988</v>
      </c>
      <c r="B163" s="192" t="s">
        <v>280</v>
      </c>
      <c r="C163" s="188">
        <f>data!C411</f>
        <v>457348.26</v>
      </c>
    </row>
    <row r="164" spans="1:3" ht="20.100000000000001" customHeight="1">
      <c r="A164" s="194" t="s">
        <v>989</v>
      </c>
      <c r="B164" s="192" t="s">
        <v>281</v>
      </c>
      <c r="C164" s="188">
        <f>data!C412</f>
        <v>0</v>
      </c>
    </row>
    <row r="165" spans="1:3" ht="20.100000000000001" customHeight="1">
      <c r="A165" s="194" t="s">
        <v>990</v>
      </c>
      <c r="B165" s="192" t="s">
        <v>282</v>
      </c>
      <c r="C165" s="188">
        <f>data!C413</f>
        <v>0</v>
      </c>
    </row>
    <row r="166" spans="1:3" ht="20.100000000000001" customHeight="1">
      <c r="A166" s="194" t="s">
        <v>991</v>
      </c>
      <c r="B166" s="192" t="s">
        <v>992</v>
      </c>
      <c r="C166" s="188">
        <f>data!C414</f>
        <v>1757900.5800000003</v>
      </c>
    </row>
    <row r="167" spans="1:3" ht="20.100000000000001" customHeight="1">
      <c r="A167" s="173">
        <v>34</v>
      </c>
      <c r="B167" s="175" t="s">
        <v>993</v>
      </c>
      <c r="C167" s="188">
        <f>data!D416</f>
        <v>781919295.70000005</v>
      </c>
    </row>
    <row r="168" spans="1:3" ht="20.100000000000001" customHeight="1">
      <c r="A168" s="173">
        <v>35</v>
      </c>
      <c r="B168" s="175" t="s">
        <v>994</v>
      </c>
      <c r="C168" s="188">
        <f>data!D417</f>
        <v>77766375.400000215</v>
      </c>
    </row>
    <row r="169" spans="1:3" ht="20.100000000000001" customHeight="1">
      <c r="A169" s="173">
        <v>36</v>
      </c>
      <c r="B169" s="177"/>
      <c r="C169" s="175"/>
    </row>
    <row r="170" spans="1:3" ht="20.100000000000001" customHeight="1">
      <c r="A170" s="173">
        <v>37</v>
      </c>
      <c r="B170" s="175" t="s">
        <v>995</v>
      </c>
      <c r="C170" s="188">
        <f>data!D420</f>
        <v>-270101.76000000001</v>
      </c>
    </row>
    <row r="171" spans="1:3" ht="20.100000000000001" customHeight="1">
      <c r="A171" s="173">
        <v>38</v>
      </c>
      <c r="B171" s="177"/>
      <c r="C171" s="175"/>
    </row>
    <row r="172" spans="1:3" ht="20.100000000000001" customHeight="1">
      <c r="A172" s="173">
        <v>39</v>
      </c>
      <c r="B172" s="175" t="s">
        <v>996</v>
      </c>
      <c r="C172" s="175">
        <f>data!D421</f>
        <v>77496273.640000209</v>
      </c>
    </row>
    <row r="173" spans="1:3" ht="20.100000000000001" customHeight="1">
      <c r="A173" s="173">
        <v>40</v>
      </c>
      <c r="B173" s="177"/>
      <c r="C173" s="175"/>
    </row>
    <row r="174" spans="1:3" ht="20.100000000000001" customHeight="1">
      <c r="A174" s="173">
        <v>41</v>
      </c>
      <c r="B174" s="175" t="s">
        <v>997</v>
      </c>
      <c r="C174" s="188">
        <f>data!C422</f>
        <v>0</v>
      </c>
    </row>
    <row r="175" spans="1:3" ht="20.100000000000001" customHeight="1">
      <c r="A175" s="173">
        <v>42</v>
      </c>
      <c r="B175" s="175" t="s">
        <v>998</v>
      </c>
      <c r="C175" s="188">
        <f>data!C423</f>
        <v>0</v>
      </c>
    </row>
    <row r="176" spans="1:3" ht="20.100000000000001" customHeight="1">
      <c r="A176" s="173">
        <v>43</v>
      </c>
      <c r="B176" s="177"/>
      <c r="C176" s="175"/>
    </row>
    <row r="177" spans="1:3" ht="20.100000000000001" customHeight="1">
      <c r="A177" s="173">
        <v>44</v>
      </c>
      <c r="B177" s="175" t="s">
        <v>999</v>
      </c>
      <c r="C177" s="188">
        <f>data!D424</f>
        <v>77496273.640000209</v>
      </c>
    </row>
    <row r="178" spans="1:3" ht="20.100000000000001" customHeight="1">
      <c r="A178" s="178">
        <v>45</v>
      </c>
      <c r="B178" s="177" t="s">
        <v>1000</v>
      </c>
      <c r="C178" s="175"/>
    </row>
    <row r="179" spans="1:3" ht="20.100000000000001" customHeight="1">
      <c r="A179" s="195"/>
      <c r="B179" s="193"/>
      <c r="C179" s="17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zoomScale="65" workbookViewId="0"/>
  </sheetViews>
  <sheetFormatPr defaultColWidth="8.88671875" defaultRowHeight="20.100000000000001" customHeight="1"/>
  <cols>
    <col min="1" max="1" width="5.77734375" style="283" customWidth="1"/>
    <col min="2" max="2" width="22.44140625" style="283" customWidth="1"/>
    <col min="3" max="8" width="13.77734375" style="283" customWidth="1"/>
    <col min="9" max="9" width="15.77734375" style="283" customWidth="1"/>
    <col min="10" max="13" width="8.88671875" style="283" customWidth="1"/>
    <col min="14" max="16384" width="8.88671875" style="283"/>
  </cols>
  <sheetData>
    <row r="1" spans="1:9" customFormat="1" ht="20.100000000000001" customHeight="1">
      <c r="A1" s="284" t="s">
        <v>1001</v>
      </c>
      <c r="B1" s="285"/>
      <c r="C1" s="285"/>
      <c r="D1" s="285"/>
      <c r="E1" s="285"/>
      <c r="F1" s="285"/>
      <c r="G1" s="285"/>
      <c r="H1" s="285"/>
    </row>
    <row r="2" spans="1:9" customFormat="1" ht="20.100000000000001" customHeight="1">
      <c r="A2" s="286"/>
      <c r="I2" s="287" t="s">
        <v>1002</v>
      </c>
    </row>
    <row r="3" spans="1:9" customFormat="1" ht="20.100000000000001" customHeight="1">
      <c r="A3" s="286"/>
      <c r="I3" s="286"/>
    </row>
    <row r="4" spans="1:9" customFormat="1" ht="20.100000000000001" customHeight="1">
      <c r="A4" s="288" t="str">
        <f>"Hospital: "&amp;data!C98</f>
        <v>Hospital: PeaceHealth St Joseph Medical Center</v>
      </c>
      <c r="G4" s="289"/>
      <c r="H4" s="288" t="str">
        <f>"FYE: "&amp;data!C96</f>
        <v>FYE: 6/30/2024</v>
      </c>
    </row>
    <row r="5" spans="1:9" customFormat="1" ht="20.100000000000001" customHeight="1">
      <c r="A5" s="290">
        <v>1</v>
      </c>
      <c r="B5" s="291" t="s">
        <v>236</v>
      </c>
      <c r="C5" s="292" t="s">
        <v>36</v>
      </c>
      <c r="D5" s="293" t="s">
        <v>37</v>
      </c>
      <c r="E5" s="293" t="s">
        <v>38</v>
      </c>
      <c r="F5" s="293" t="s">
        <v>39</v>
      </c>
      <c r="G5" s="293" t="s">
        <v>40</v>
      </c>
      <c r="H5" s="293" t="s">
        <v>41</v>
      </c>
      <c r="I5" s="293" t="s">
        <v>42</v>
      </c>
    </row>
    <row r="6" spans="1:9" customFormat="1" ht="20.100000000000001" customHeight="1">
      <c r="A6" s="294">
        <v>2</v>
      </c>
      <c r="B6" s="295" t="s">
        <v>1003</v>
      </c>
      <c r="C6" s="296" t="s">
        <v>118</v>
      </c>
      <c r="D6" s="297" t="s">
        <v>1004</v>
      </c>
      <c r="E6" s="297" t="s">
        <v>120</v>
      </c>
      <c r="F6" s="297" t="s">
        <v>121</v>
      </c>
      <c r="G6" s="297" t="s">
        <v>122</v>
      </c>
      <c r="H6" s="297" t="s">
        <v>123</v>
      </c>
      <c r="I6" s="297" t="s">
        <v>124</v>
      </c>
    </row>
    <row r="7" spans="1:9" customFormat="1" ht="20.100000000000001" customHeight="1">
      <c r="A7" s="294"/>
      <c r="B7" s="295"/>
      <c r="C7" s="297" t="s">
        <v>190</v>
      </c>
      <c r="D7" s="297" t="s">
        <v>1005</v>
      </c>
      <c r="E7" s="297" t="s">
        <v>190</v>
      </c>
      <c r="F7" s="297" t="s">
        <v>1006</v>
      </c>
      <c r="G7" s="297" t="s">
        <v>192</v>
      </c>
      <c r="H7" s="297" t="s">
        <v>190</v>
      </c>
      <c r="I7" s="297" t="s">
        <v>193</v>
      </c>
    </row>
    <row r="8" spans="1:9" customFormat="1" ht="20.100000000000001" customHeight="1">
      <c r="A8" s="290">
        <v>3</v>
      </c>
      <c r="B8" s="291" t="s">
        <v>1007</v>
      </c>
      <c r="C8" s="293" t="s">
        <v>242</v>
      </c>
      <c r="D8" s="293" t="s">
        <v>242</v>
      </c>
      <c r="E8" s="293" t="s">
        <v>242</v>
      </c>
      <c r="F8" s="293" t="s">
        <v>242</v>
      </c>
      <c r="G8" s="293" t="s">
        <v>242</v>
      </c>
      <c r="H8" s="293" t="s">
        <v>242</v>
      </c>
      <c r="I8" s="293" t="s">
        <v>242</v>
      </c>
    </row>
    <row r="9" spans="1:9" customFormat="1" ht="20.100000000000001" customHeight="1">
      <c r="A9" s="290">
        <v>4</v>
      </c>
      <c r="B9" s="291" t="s">
        <v>261</v>
      </c>
      <c r="C9" s="291">
        <f>data!C59</f>
        <v>7969.5</v>
      </c>
      <c r="D9" s="291">
        <f>data!D59</f>
        <v>18340.27</v>
      </c>
      <c r="E9" s="291">
        <f>data!E59</f>
        <v>47581.95</v>
      </c>
      <c r="F9" s="291">
        <f>data!F59</f>
        <v>0</v>
      </c>
      <c r="G9" s="291">
        <f>data!G59</f>
        <v>0</v>
      </c>
      <c r="H9" s="291">
        <f>data!H59</f>
        <v>5263</v>
      </c>
      <c r="I9" s="291">
        <f>data!I59</f>
        <v>0</v>
      </c>
    </row>
    <row r="10" spans="1:9" customFormat="1" ht="20.100000000000001" customHeight="1">
      <c r="A10" s="290">
        <v>5</v>
      </c>
      <c r="B10" s="291" t="s">
        <v>262</v>
      </c>
      <c r="C10" s="298">
        <f>data!C60</f>
        <v>77.168205373405939</v>
      </c>
      <c r="D10" s="298">
        <f>data!D60</f>
        <v>121.95881847324158</v>
      </c>
      <c r="E10" s="298">
        <f>data!E60</f>
        <v>270.06732999117429</v>
      </c>
      <c r="F10" s="298">
        <f>data!F60</f>
        <v>0</v>
      </c>
      <c r="G10" s="298">
        <f>data!G60</f>
        <v>0</v>
      </c>
      <c r="H10" s="298">
        <f>data!H60</f>
        <v>29.201649066098781</v>
      </c>
      <c r="I10" s="298">
        <f>data!I60</f>
        <v>0</v>
      </c>
    </row>
    <row r="11" spans="1:9" customFormat="1" ht="20.100000000000001" customHeight="1">
      <c r="A11" s="290">
        <v>6</v>
      </c>
      <c r="B11" s="291" t="s">
        <v>263</v>
      </c>
      <c r="C11" s="291">
        <f>data!C61</f>
        <v>9604380.9000000004</v>
      </c>
      <c r="D11" s="291">
        <f>data!D61</f>
        <v>13058839.050000001</v>
      </c>
      <c r="E11" s="291">
        <f>data!E61</f>
        <v>28204536.989999998</v>
      </c>
      <c r="F11" s="291">
        <f>data!F61</f>
        <v>0</v>
      </c>
      <c r="G11" s="291">
        <f>data!G61</f>
        <v>0</v>
      </c>
      <c r="H11" s="291">
        <f>data!H61</f>
        <v>3128264.39</v>
      </c>
      <c r="I11" s="291">
        <f>data!I61</f>
        <v>0</v>
      </c>
    </row>
    <row r="12" spans="1:9" customFormat="1" ht="20.100000000000001" customHeight="1">
      <c r="A12" s="290">
        <v>7</v>
      </c>
      <c r="B12" s="291" t="s">
        <v>11</v>
      </c>
      <c r="C12" s="291">
        <f>data!C62</f>
        <v>2643388</v>
      </c>
      <c r="D12" s="291">
        <f>data!D62</f>
        <v>3907956</v>
      </c>
      <c r="E12" s="291">
        <f>data!E62</f>
        <v>8231175</v>
      </c>
      <c r="F12" s="291">
        <f>data!F62</f>
        <v>0</v>
      </c>
      <c r="G12" s="291">
        <f>data!G62</f>
        <v>0</v>
      </c>
      <c r="H12" s="291">
        <f>data!H62</f>
        <v>837199</v>
      </c>
      <c r="I12" s="291">
        <f>data!I62</f>
        <v>0</v>
      </c>
    </row>
    <row r="13" spans="1:9" customFormat="1" ht="20.100000000000001" customHeight="1">
      <c r="A13" s="290">
        <v>8</v>
      </c>
      <c r="B13" s="291" t="s">
        <v>264</v>
      </c>
      <c r="C13" s="291">
        <f>data!C63</f>
        <v>0</v>
      </c>
      <c r="D13" s="291">
        <f>data!D63</f>
        <v>0</v>
      </c>
      <c r="E13" s="291">
        <f>data!E63</f>
        <v>0</v>
      </c>
      <c r="F13" s="291">
        <f>data!F63</f>
        <v>0</v>
      </c>
      <c r="G13" s="291">
        <f>data!G63</f>
        <v>0</v>
      </c>
      <c r="H13" s="291">
        <f>data!H63</f>
        <v>0</v>
      </c>
      <c r="I13" s="291">
        <f>data!I63</f>
        <v>0</v>
      </c>
    </row>
    <row r="14" spans="1:9" customFormat="1" ht="20.100000000000001" customHeight="1">
      <c r="A14" s="290">
        <v>9</v>
      </c>
      <c r="B14" s="291" t="s">
        <v>265</v>
      </c>
      <c r="C14" s="291">
        <f>data!C64</f>
        <v>1277152.23</v>
      </c>
      <c r="D14" s="291">
        <f>data!D64</f>
        <v>1227582.22</v>
      </c>
      <c r="E14" s="291">
        <f>data!E64</f>
        <v>2972141.74</v>
      </c>
      <c r="F14" s="291">
        <f>data!F64</f>
        <v>0</v>
      </c>
      <c r="G14" s="291">
        <f>data!G64</f>
        <v>0</v>
      </c>
      <c r="H14" s="291">
        <f>data!H64</f>
        <v>91343.5</v>
      </c>
      <c r="I14" s="291">
        <f>data!I64</f>
        <v>0</v>
      </c>
    </row>
    <row r="15" spans="1:9" customFormat="1" ht="20.100000000000001" customHeight="1">
      <c r="A15" s="290">
        <v>10</v>
      </c>
      <c r="B15" s="291" t="s">
        <v>526</v>
      </c>
      <c r="C15" s="291">
        <f>data!C65</f>
        <v>0</v>
      </c>
      <c r="D15" s="291">
        <f>data!D65</f>
        <v>0</v>
      </c>
      <c r="E15" s="291">
        <f>data!E65</f>
        <v>0</v>
      </c>
      <c r="F15" s="291">
        <f>data!F65</f>
        <v>0</v>
      </c>
      <c r="G15" s="291">
        <f>data!G65</f>
        <v>0</v>
      </c>
      <c r="H15" s="291">
        <f>data!H65</f>
        <v>0</v>
      </c>
      <c r="I15" s="291">
        <f>data!I65</f>
        <v>0</v>
      </c>
    </row>
    <row r="16" spans="1:9" customFormat="1" ht="20.100000000000001" customHeight="1">
      <c r="A16" s="290">
        <v>11</v>
      </c>
      <c r="B16" s="291" t="s">
        <v>527</v>
      </c>
      <c r="C16" s="291">
        <f>data!C66</f>
        <v>21340.9</v>
      </c>
      <c r="D16" s="291">
        <f>data!D66</f>
        <v>474.7</v>
      </c>
      <c r="E16" s="291">
        <f>data!E66</f>
        <v>73226.259999999995</v>
      </c>
      <c r="F16" s="291">
        <f>data!F66</f>
        <v>0</v>
      </c>
      <c r="G16" s="291">
        <f>data!G66</f>
        <v>0</v>
      </c>
      <c r="H16" s="291">
        <f>data!H66</f>
        <v>3045.88</v>
      </c>
      <c r="I16" s="291">
        <f>data!I66</f>
        <v>0</v>
      </c>
    </row>
    <row r="17" spans="1:9" customFormat="1" ht="20.100000000000001" customHeight="1">
      <c r="A17" s="290">
        <v>12</v>
      </c>
      <c r="B17" s="291" t="s">
        <v>16</v>
      </c>
      <c r="C17" s="291">
        <f>data!C67</f>
        <v>329559</v>
      </c>
      <c r="D17" s="291">
        <f>data!D67</f>
        <v>186964</v>
      </c>
      <c r="E17" s="291">
        <f>data!E67</f>
        <v>434291</v>
      </c>
      <c r="F17" s="291">
        <f>data!F67</f>
        <v>0</v>
      </c>
      <c r="G17" s="291">
        <f>data!G67</f>
        <v>43818</v>
      </c>
      <c r="H17" s="291">
        <f>data!H67</f>
        <v>23390</v>
      </c>
      <c r="I17" s="291">
        <f>data!I67</f>
        <v>0</v>
      </c>
    </row>
    <row r="18" spans="1:9" customFormat="1" ht="20.100000000000001" customHeight="1">
      <c r="A18" s="290">
        <v>13</v>
      </c>
      <c r="B18" s="291" t="s">
        <v>1008</v>
      </c>
      <c r="C18" s="291">
        <f>data!C68</f>
        <v>41541.379999999997</v>
      </c>
      <c r="D18" s="291">
        <f>data!D68</f>
        <v>46663.71</v>
      </c>
      <c r="E18" s="291">
        <f>data!E68</f>
        <v>125356.87</v>
      </c>
      <c r="F18" s="291">
        <f>data!F68</f>
        <v>0</v>
      </c>
      <c r="G18" s="291">
        <f>data!G68</f>
        <v>0</v>
      </c>
      <c r="H18" s="291">
        <f>data!H68</f>
        <v>0</v>
      </c>
      <c r="I18" s="291">
        <f>data!I68</f>
        <v>0</v>
      </c>
    </row>
    <row r="19" spans="1:9" customFormat="1" ht="20.100000000000001" customHeight="1">
      <c r="A19" s="290">
        <v>14</v>
      </c>
      <c r="B19" s="291" t="s">
        <v>1009</v>
      </c>
      <c r="C19" s="291">
        <f>data!C69</f>
        <v>7669.0200000000013</v>
      </c>
      <c r="D19" s="291">
        <f>data!D69</f>
        <v>18378.2</v>
      </c>
      <c r="E19" s="291">
        <f>data!E69</f>
        <v>90051.57</v>
      </c>
      <c r="F19" s="291">
        <f>data!F69</f>
        <v>0</v>
      </c>
      <c r="G19" s="291">
        <f>data!G69</f>
        <v>0</v>
      </c>
      <c r="H19" s="291">
        <f>data!H69</f>
        <v>3725.9199999999996</v>
      </c>
      <c r="I19" s="291">
        <f>data!I69</f>
        <v>0</v>
      </c>
    </row>
    <row r="20" spans="1:9" customFormat="1" ht="20.100000000000001" customHeight="1">
      <c r="A20" s="290">
        <v>15</v>
      </c>
      <c r="B20" s="291" t="s">
        <v>284</v>
      </c>
      <c r="C20" s="291">
        <f>-data!C84</f>
        <v>-29500</v>
      </c>
      <c r="D20" s="291">
        <f>-data!D84</f>
        <v>-1824.13</v>
      </c>
      <c r="E20" s="291">
        <f>-data!E84</f>
        <v>-7948.3</v>
      </c>
      <c r="F20" s="291">
        <f>-data!F84</f>
        <v>0</v>
      </c>
      <c r="G20" s="291">
        <f>-data!G84</f>
        <v>-8425.24</v>
      </c>
      <c r="H20" s="291">
        <f>-data!H84</f>
        <v>0</v>
      </c>
      <c r="I20" s="291">
        <f>-data!I84</f>
        <v>0</v>
      </c>
    </row>
    <row r="21" spans="1:9" customFormat="1" ht="20.100000000000001" customHeight="1">
      <c r="A21" s="290">
        <v>16</v>
      </c>
      <c r="B21" s="299" t="s">
        <v>1010</v>
      </c>
      <c r="C21" s="291">
        <f>data!C85</f>
        <v>13895531.430000002</v>
      </c>
      <c r="D21" s="291">
        <f>data!D85</f>
        <v>18445033.75</v>
      </c>
      <c r="E21" s="291">
        <f>data!E85</f>
        <v>40122831.129999995</v>
      </c>
      <c r="F21" s="291">
        <f>data!F85</f>
        <v>0</v>
      </c>
      <c r="G21" s="291">
        <f>data!G85</f>
        <v>35392.76</v>
      </c>
      <c r="H21" s="291">
        <f>data!H85</f>
        <v>4086968.69</v>
      </c>
      <c r="I21" s="291">
        <f>data!I85</f>
        <v>0</v>
      </c>
    </row>
    <row r="22" spans="1:9" customFormat="1" ht="20.100000000000001" customHeight="1">
      <c r="A22" s="290">
        <v>17</v>
      </c>
      <c r="B22" s="291" t="s">
        <v>286</v>
      </c>
      <c r="C22" s="300"/>
      <c r="D22" s="301"/>
      <c r="E22" s="301"/>
      <c r="F22" s="301"/>
      <c r="G22" s="301"/>
      <c r="H22" s="301"/>
      <c r="I22" s="301"/>
    </row>
    <row r="23" spans="1:9" customFormat="1" ht="20.100000000000001" customHeight="1">
      <c r="A23" s="290">
        <v>18</v>
      </c>
      <c r="B23" s="291" t="s">
        <v>1011</v>
      </c>
      <c r="C23" s="299">
        <f>+data!M668</f>
        <v>8024872</v>
      </c>
      <c r="D23" s="299">
        <f>+data!M669</f>
        <v>13594927</v>
      </c>
      <c r="E23" s="299">
        <f>+data!M670</f>
        <v>28708050</v>
      </c>
      <c r="F23" s="299">
        <f>+data!M671</f>
        <v>0</v>
      </c>
      <c r="G23" s="299">
        <f>+data!M672</f>
        <v>194899</v>
      </c>
      <c r="H23" s="299">
        <f>+data!M673</f>
        <v>3094871</v>
      </c>
      <c r="I23" s="299">
        <f>+data!M674</f>
        <v>0</v>
      </c>
    </row>
    <row r="24" spans="1:9" customFormat="1" ht="20.100000000000001" customHeight="1">
      <c r="A24" s="290">
        <v>19</v>
      </c>
      <c r="B24" s="299" t="s">
        <v>1012</v>
      </c>
      <c r="C24" s="291">
        <f>data!C87</f>
        <v>72204214.409999996</v>
      </c>
      <c r="D24" s="291">
        <f>data!D87</f>
        <v>175849772.13</v>
      </c>
      <c r="E24" s="291">
        <f>data!E87</f>
        <v>274170375</v>
      </c>
      <c r="F24" s="291">
        <f>data!F87</f>
        <v>0</v>
      </c>
      <c r="G24" s="291">
        <f>data!G87</f>
        <v>0</v>
      </c>
      <c r="H24" s="291">
        <f>data!H87</f>
        <v>25789751</v>
      </c>
      <c r="I24" s="291">
        <f>data!I87</f>
        <v>0</v>
      </c>
    </row>
    <row r="25" spans="1:9" customFormat="1" ht="20.100000000000001" customHeight="1">
      <c r="A25" s="290">
        <v>20</v>
      </c>
      <c r="B25" s="299" t="s">
        <v>1013</v>
      </c>
      <c r="C25" s="291">
        <f>data!C88</f>
        <v>330507</v>
      </c>
      <c r="D25" s="291">
        <f>data!D88</f>
        <v>969810</v>
      </c>
      <c r="E25" s="291">
        <f>data!E88</f>
        <v>22059236.300000001</v>
      </c>
      <c r="F25" s="291">
        <f>data!F88</f>
        <v>0</v>
      </c>
      <c r="G25" s="291">
        <f>data!G88</f>
        <v>0</v>
      </c>
      <c r="H25" s="291">
        <f>data!H88</f>
        <v>19541</v>
      </c>
      <c r="I25" s="291">
        <f>data!I88</f>
        <v>0</v>
      </c>
    </row>
    <row r="26" spans="1:9" customFormat="1" ht="18" customHeight="1">
      <c r="A26" s="290">
        <v>21</v>
      </c>
      <c r="B26" s="299" t="s">
        <v>1014</v>
      </c>
      <c r="C26" s="291">
        <f>data!C89</f>
        <v>72534721.409999996</v>
      </c>
      <c r="D26" s="291">
        <f>data!D89</f>
        <v>176819582.13</v>
      </c>
      <c r="E26" s="291">
        <f>data!E89</f>
        <v>296229611.30000001</v>
      </c>
      <c r="F26" s="291">
        <f>data!F89</f>
        <v>0</v>
      </c>
      <c r="G26" s="291">
        <f>data!G89</f>
        <v>0</v>
      </c>
      <c r="H26" s="291">
        <f>data!H89</f>
        <v>25809292</v>
      </c>
      <c r="I26" s="291">
        <f>data!I89</f>
        <v>0</v>
      </c>
    </row>
    <row r="27" spans="1:9" customFormat="1" ht="20.100000000000001" customHeight="1">
      <c r="A27" s="290" t="s">
        <v>1015</v>
      </c>
      <c r="B27" s="291"/>
      <c r="C27" s="301"/>
      <c r="D27" s="301"/>
      <c r="E27" s="301"/>
      <c r="F27" s="301"/>
      <c r="G27" s="301"/>
      <c r="H27" s="301"/>
      <c r="I27" s="301"/>
    </row>
    <row r="28" spans="1:9" customFormat="1" ht="20.100000000000001" customHeight="1">
      <c r="A28" s="290">
        <v>22</v>
      </c>
      <c r="B28" s="291" t="s">
        <v>1016</v>
      </c>
      <c r="C28" s="291">
        <f>data!C90</f>
        <v>17831.46</v>
      </c>
      <c r="D28" s="291">
        <f>data!D90</f>
        <v>29733.06</v>
      </c>
      <c r="E28" s="291">
        <f>data!E90</f>
        <v>55940.26</v>
      </c>
      <c r="F28" s="291">
        <f>data!F90</f>
        <v>0</v>
      </c>
      <c r="G28" s="291">
        <f>data!G90</f>
        <v>1991</v>
      </c>
      <c r="H28" s="291">
        <f>data!H90</f>
        <v>7684.46</v>
      </c>
      <c r="I28" s="291">
        <f>data!I90</f>
        <v>0</v>
      </c>
    </row>
    <row r="29" spans="1:9" customFormat="1" ht="20.100000000000001" customHeight="1">
      <c r="A29" s="290">
        <v>23</v>
      </c>
      <c r="B29" s="291" t="s">
        <v>1017</v>
      </c>
      <c r="C29" s="291">
        <f>data!C91</f>
        <v>11726</v>
      </c>
      <c r="D29" s="291">
        <f>data!D91</f>
        <v>47474</v>
      </c>
      <c r="E29" s="291">
        <f>data!E91</f>
        <v>128236</v>
      </c>
      <c r="F29" s="291">
        <f>data!F91</f>
        <v>0</v>
      </c>
      <c r="G29" s="291">
        <f>data!G91</f>
        <v>0</v>
      </c>
      <c r="H29" s="291">
        <f>data!H91</f>
        <v>15555</v>
      </c>
      <c r="I29" s="291">
        <f>data!I91</f>
        <v>0</v>
      </c>
    </row>
    <row r="30" spans="1:9" customFormat="1" ht="20.100000000000001" customHeight="1">
      <c r="A30" s="290">
        <v>24</v>
      </c>
      <c r="B30" s="291" t="s">
        <v>1018</v>
      </c>
      <c r="C30" s="291">
        <f>data!C92</f>
        <v>4314.1855806917001</v>
      </c>
      <c r="D30" s="291">
        <f>data!D92</f>
        <v>7193.6868165501401</v>
      </c>
      <c r="E30" s="291">
        <f>data!E92</f>
        <v>13534.318730611199</v>
      </c>
      <c r="F30" s="291">
        <f>data!F92</f>
        <v>0</v>
      </c>
      <c r="G30" s="291">
        <f>data!G92</f>
        <v>313.71810239332598</v>
      </c>
      <c r="H30" s="291">
        <f>data!H92</f>
        <v>1535.01111847012</v>
      </c>
      <c r="I30" s="291">
        <f>data!I92</f>
        <v>0</v>
      </c>
    </row>
    <row r="31" spans="1:9" customFormat="1" ht="20.100000000000001" customHeight="1">
      <c r="A31" s="290">
        <v>25</v>
      </c>
      <c r="B31" s="291" t="s">
        <v>1019</v>
      </c>
      <c r="C31" s="291">
        <f>data!C93</f>
        <v>81604</v>
      </c>
      <c r="D31" s="291">
        <f>data!D93</f>
        <v>177213</v>
      </c>
      <c r="E31" s="291">
        <f>data!E93</f>
        <v>523989</v>
      </c>
      <c r="F31" s="291">
        <f>data!F93</f>
        <v>0</v>
      </c>
      <c r="G31" s="291">
        <f>data!G93</f>
        <v>0</v>
      </c>
      <c r="H31" s="291">
        <f>data!H93</f>
        <v>21979</v>
      </c>
      <c r="I31" s="291">
        <f>data!I93</f>
        <v>0</v>
      </c>
    </row>
    <row r="32" spans="1:9" customFormat="1" ht="20.100000000000001" customHeight="1">
      <c r="A32" s="290">
        <v>26</v>
      </c>
      <c r="B32" s="291" t="s">
        <v>294</v>
      </c>
      <c r="C32" s="298">
        <f>data!C94</f>
        <v>66.552273586460259</v>
      </c>
      <c r="D32" s="298">
        <f>data!D94</f>
        <v>88.451013428605847</v>
      </c>
      <c r="E32" s="298">
        <f>data!E94</f>
        <v>193.36116764280939</v>
      </c>
      <c r="F32" s="298">
        <f>data!F94</f>
        <v>0</v>
      </c>
      <c r="G32" s="298">
        <f>data!G94</f>
        <v>0</v>
      </c>
      <c r="H32" s="298">
        <f>data!H94</f>
        <v>17.773967078277252</v>
      </c>
      <c r="I32" s="298">
        <f>data!I94</f>
        <v>0</v>
      </c>
    </row>
    <row r="33" spans="1:9" customFormat="1" ht="20.100000000000001" customHeight="1">
      <c r="A33" s="284" t="s">
        <v>1001</v>
      </c>
      <c r="B33" s="285"/>
      <c r="C33" s="285"/>
      <c r="D33" s="285"/>
      <c r="E33" s="285"/>
      <c r="F33" s="285"/>
      <c r="G33" s="285"/>
      <c r="H33" s="285"/>
      <c r="I33" s="284"/>
    </row>
    <row r="34" spans="1:9" customFormat="1" ht="20.100000000000001" customHeight="1">
      <c r="A34" s="286"/>
      <c r="I34" s="287" t="s">
        <v>1020</v>
      </c>
    </row>
    <row r="35" spans="1:9" customFormat="1" ht="20.100000000000001" customHeight="1">
      <c r="A35" s="286"/>
      <c r="I35" s="286"/>
    </row>
    <row r="36" spans="1:9" customFormat="1" ht="20.100000000000001" customHeight="1">
      <c r="A36" s="288" t="str">
        <f>"Hospital: "&amp;data!C98</f>
        <v>Hospital: PeaceHealth St Joseph Medical Center</v>
      </c>
      <c r="G36" s="289"/>
      <c r="H36" s="288" t="str">
        <f>"FYE: "&amp;data!C96</f>
        <v>FYE: 6/30/2024</v>
      </c>
    </row>
    <row r="37" spans="1:9" customFormat="1" ht="20.100000000000001" customHeight="1">
      <c r="A37" s="290">
        <v>1</v>
      </c>
      <c r="B37" s="291" t="s">
        <v>236</v>
      </c>
      <c r="C37" s="293" t="s">
        <v>43</v>
      </c>
      <c r="D37" s="293" t="s">
        <v>44</v>
      </c>
      <c r="E37" s="293" t="s">
        <v>45</v>
      </c>
      <c r="F37" s="293" t="s">
        <v>46</v>
      </c>
      <c r="G37" s="293" t="s">
        <v>47</v>
      </c>
      <c r="H37" s="293" t="s">
        <v>48</v>
      </c>
      <c r="I37" s="293" t="s">
        <v>49</v>
      </c>
    </row>
    <row r="38" spans="1:9" customFormat="1" ht="20.100000000000001" customHeight="1">
      <c r="A38" s="294">
        <v>2</v>
      </c>
      <c r="B38" s="295" t="s">
        <v>1003</v>
      </c>
      <c r="C38" s="297"/>
      <c r="D38" s="297" t="s">
        <v>126</v>
      </c>
      <c r="E38" s="297" t="s">
        <v>127</v>
      </c>
      <c r="F38" s="297" t="s">
        <v>1021</v>
      </c>
      <c r="G38" s="297" t="s">
        <v>129</v>
      </c>
      <c r="H38" s="297" t="s">
        <v>1022</v>
      </c>
      <c r="I38" s="297" t="s">
        <v>131</v>
      </c>
    </row>
    <row r="39" spans="1:9" customFormat="1" ht="20.100000000000001" customHeight="1">
      <c r="A39" s="294"/>
      <c r="B39" s="295"/>
      <c r="C39" s="297" t="s">
        <v>125</v>
      </c>
      <c r="D39" s="297" t="s">
        <v>184</v>
      </c>
      <c r="E39" s="296" t="s">
        <v>194</v>
      </c>
      <c r="F39" s="297" t="s">
        <v>195</v>
      </c>
      <c r="G39" s="297" t="s">
        <v>196</v>
      </c>
      <c r="H39" s="297" t="s">
        <v>197</v>
      </c>
      <c r="I39" s="297" t="s">
        <v>196</v>
      </c>
    </row>
    <row r="40" spans="1:9" customFormat="1" ht="20.100000000000001" customHeight="1">
      <c r="A40" s="290">
        <v>3</v>
      </c>
      <c r="B40" s="291" t="s">
        <v>1007</v>
      </c>
      <c r="C40" s="293" t="s">
        <v>243</v>
      </c>
      <c r="D40" s="293" t="s">
        <v>242</v>
      </c>
      <c r="E40" s="293" t="s">
        <v>242</v>
      </c>
      <c r="F40" s="293" t="s">
        <v>242</v>
      </c>
      <c r="G40" s="293" t="s">
        <v>242</v>
      </c>
      <c r="H40" s="293" t="s">
        <v>244</v>
      </c>
      <c r="I40" s="292" t="s">
        <v>245</v>
      </c>
    </row>
    <row r="41" spans="1:9" customFormat="1" ht="20.100000000000001" customHeight="1">
      <c r="A41" s="290">
        <v>4</v>
      </c>
      <c r="B41" s="291" t="s">
        <v>261</v>
      </c>
      <c r="C41" s="291">
        <f>data!J59</f>
        <v>0</v>
      </c>
      <c r="D41" s="291">
        <f>data!K59</f>
        <v>0</v>
      </c>
      <c r="E41" s="291">
        <f>data!L59</f>
        <v>0</v>
      </c>
      <c r="F41" s="291">
        <f>data!M59</f>
        <v>3626</v>
      </c>
      <c r="G41" s="291">
        <f>data!N59</f>
        <v>0</v>
      </c>
      <c r="H41" s="291">
        <f>data!O59</f>
        <v>1869</v>
      </c>
      <c r="I41" s="291">
        <f>data!P59</f>
        <v>1150067</v>
      </c>
    </row>
    <row r="42" spans="1:9" customFormat="1" ht="20.100000000000001" customHeight="1">
      <c r="A42" s="290">
        <v>5</v>
      </c>
      <c r="B42" s="291" t="s">
        <v>262</v>
      </c>
      <c r="C42" s="298">
        <f>data!J60</f>
        <v>0</v>
      </c>
      <c r="D42" s="298">
        <f>data!K60</f>
        <v>0</v>
      </c>
      <c r="E42" s="298">
        <f>data!L60</f>
        <v>0</v>
      </c>
      <c r="F42" s="298">
        <f>data!M60</f>
        <v>24.181917322352223</v>
      </c>
      <c r="G42" s="298">
        <f>data!N60</f>
        <v>1.5909961685823756E-2</v>
      </c>
      <c r="H42" s="298">
        <f>data!O60</f>
        <v>47.557485713580988</v>
      </c>
      <c r="I42" s="298">
        <f>data!P60</f>
        <v>70.496716480603396</v>
      </c>
    </row>
    <row r="43" spans="1:9" customFormat="1" ht="20.100000000000001" customHeight="1">
      <c r="A43" s="290">
        <v>6</v>
      </c>
      <c r="B43" s="291" t="s">
        <v>263</v>
      </c>
      <c r="C43" s="291">
        <f>data!J61</f>
        <v>0</v>
      </c>
      <c r="D43" s="291">
        <f>data!K61</f>
        <v>0</v>
      </c>
      <c r="E43" s="291">
        <f>data!L61</f>
        <v>0</v>
      </c>
      <c r="F43" s="291">
        <f>data!M61</f>
        <v>2541167.7000000002</v>
      </c>
      <c r="G43" s="291">
        <f>data!N61</f>
        <v>163509.26</v>
      </c>
      <c r="H43" s="291">
        <f>data!O61</f>
        <v>6116146.5800000001</v>
      </c>
      <c r="I43" s="291">
        <f>data!P61</f>
        <v>6906250.3700000001</v>
      </c>
    </row>
    <row r="44" spans="1:9" customFormat="1" ht="20.100000000000001" customHeight="1">
      <c r="A44" s="290">
        <v>7</v>
      </c>
      <c r="B44" s="291" t="s">
        <v>11</v>
      </c>
      <c r="C44" s="291">
        <f>data!J62</f>
        <v>0</v>
      </c>
      <c r="D44" s="291">
        <f>data!K62</f>
        <v>0</v>
      </c>
      <c r="E44" s="291">
        <f>data!L62</f>
        <v>0</v>
      </c>
      <c r="F44" s="291">
        <f>data!M62</f>
        <v>739863</v>
      </c>
      <c r="G44" s="291">
        <f>data!N62</f>
        <v>18940</v>
      </c>
      <c r="H44" s="291">
        <f>data!O62</f>
        <v>1832310</v>
      </c>
      <c r="I44" s="291">
        <f>data!P62</f>
        <v>1981109</v>
      </c>
    </row>
    <row r="45" spans="1:9" customFormat="1" ht="20.100000000000001" customHeight="1">
      <c r="A45" s="290">
        <v>8</v>
      </c>
      <c r="B45" s="291" t="s">
        <v>264</v>
      </c>
      <c r="C45" s="291">
        <f>data!J63</f>
        <v>0</v>
      </c>
      <c r="D45" s="291">
        <f>data!K63</f>
        <v>0</v>
      </c>
      <c r="E45" s="291">
        <f>data!L63</f>
        <v>0</v>
      </c>
      <c r="F45" s="291">
        <f>data!M63</f>
        <v>0</v>
      </c>
      <c r="G45" s="291">
        <f>data!N63</f>
        <v>6604583.1900000004</v>
      </c>
      <c r="H45" s="291">
        <f>data!O63</f>
        <v>0</v>
      </c>
      <c r="I45" s="291">
        <f>data!P63</f>
        <v>-34666.22</v>
      </c>
    </row>
    <row r="46" spans="1:9" customFormat="1" ht="20.100000000000001" customHeight="1">
      <c r="A46" s="290">
        <v>9</v>
      </c>
      <c r="B46" s="291" t="s">
        <v>265</v>
      </c>
      <c r="C46" s="291">
        <f>data!J64</f>
        <v>0</v>
      </c>
      <c r="D46" s="291">
        <f>data!K64</f>
        <v>0</v>
      </c>
      <c r="E46" s="291">
        <f>data!L64</f>
        <v>0</v>
      </c>
      <c r="F46" s="291">
        <f>data!M64</f>
        <v>149671.07</v>
      </c>
      <c r="G46" s="291">
        <f>data!N64</f>
        <v>15835.57</v>
      </c>
      <c r="H46" s="291">
        <f>data!O64</f>
        <v>1191933.04</v>
      </c>
      <c r="I46" s="291">
        <f>data!P64</f>
        <v>31169333.629999999</v>
      </c>
    </row>
    <row r="47" spans="1:9" customFormat="1" ht="20.100000000000001" customHeight="1">
      <c r="A47" s="290">
        <v>10</v>
      </c>
      <c r="B47" s="291" t="s">
        <v>526</v>
      </c>
      <c r="C47" s="291">
        <f>data!J65</f>
        <v>0</v>
      </c>
      <c r="D47" s="291">
        <f>data!K65</f>
        <v>0</v>
      </c>
      <c r="E47" s="291">
        <f>data!L65</f>
        <v>0</v>
      </c>
      <c r="F47" s="291">
        <f>data!M65</f>
        <v>47332.57</v>
      </c>
      <c r="G47" s="291">
        <f>data!N65</f>
        <v>0</v>
      </c>
      <c r="H47" s="291">
        <f>data!O65</f>
        <v>0</v>
      </c>
      <c r="I47" s="291">
        <f>data!P65</f>
        <v>0</v>
      </c>
    </row>
    <row r="48" spans="1:9" customFormat="1" ht="20.100000000000001" customHeight="1">
      <c r="A48" s="290">
        <v>11</v>
      </c>
      <c r="B48" s="291" t="s">
        <v>527</v>
      </c>
      <c r="C48" s="291">
        <f>data!J66</f>
        <v>0</v>
      </c>
      <c r="D48" s="291">
        <f>data!K66</f>
        <v>0</v>
      </c>
      <c r="E48" s="291">
        <f>data!L66</f>
        <v>0</v>
      </c>
      <c r="F48" s="291">
        <f>data!M66</f>
        <v>37385.78</v>
      </c>
      <c r="G48" s="291">
        <f>data!N66</f>
        <v>0</v>
      </c>
      <c r="H48" s="291">
        <f>data!O66</f>
        <v>40763.25</v>
      </c>
      <c r="I48" s="291">
        <f>data!P66</f>
        <v>1895076.28</v>
      </c>
    </row>
    <row r="49" spans="1:11" customFormat="1" ht="20.100000000000001" customHeight="1">
      <c r="A49" s="290">
        <v>12</v>
      </c>
      <c r="B49" s="291" t="s">
        <v>16</v>
      </c>
      <c r="C49" s="291">
        <f>data!J67</f>
        <v>0</v>
      </c>
      <c r="D49" s="291">
        <f>data!K67</f>
        <v>0</v>
      </c>
      <c r="E49" s="291">
        <f>data!L67</f>
        <v>0</v>
      </c>
      <c r="F49" s="291">
        <f>data!M67</f>
        <v>35523</v>
      </c>
      <c r="G49" s="291">
        <f>data!N67</f>
        <v>11835086</v>
      </c>
      <c r="H49" s="291">
        <f>data!O67</f>
        <v>84556</v>
      </c>
      <c r="I49" s="291">
        <f>data!P67</f>
        <v>3271960</v>
      </c>
    </row>
    <row r="50" spans="1:11" customFormat="1" ht="20.100000000000001" customHeight="1">
      <c r="A50" s="290">
        <v>13</v>
      </c>
      <c r="B50" s="291" t="s">
        <v>1008</v>
      </c>
      <c r="C50" s="291">
        <f>data!J68</f>
        <v>0</v>
      </c>
      <c r="D50" s="291">
        <f>data!K68</f>
        <v>0</v>
      </c>
      <c r="E50" s="291">
        <f>data!L68</f>
        <v>0</v>
      </c>
      <c r="F50" s="291">
        <f>data!M68</f>
        <v>354903.08</v>
      </c>
      <c r="G50" s="291">
        <f>data!N68</f>
        <v>0</v>
      </c>
      <c r="H50" s="291">
        <f>data!O68</f>
        <v>14806.69</v>
      </c>
      <c r="I50" s="291">
        <f>data!P68</f>
        <v>128660.48</v>
      </c>
    </row>
    <row r="51" spans="1:11" customFormat="1" ht="20.100000000000001" customHeight="1">
      <c r="A51" s="290">
        <v>14</v>
      </c>
      <c r="B51" s="291" t="s">
        <v>1009</v>
      </c>
      <c r="C51" s="291">
        <f>data!J69</f>
        <v>0</v>
      </c>
      <c r="D51" s="291">
        <f>data!K69</f>
        <v>0</v>
      </c>
      <c r="E51" s="291">
        <f>data!L69</f>
        <v>0</v>
      </c>
      <c r="F51" s="291">
        <f>data!M69</f>
        <v>174259.99</v>
      </c>
      <c r="G51" s="291">
        <f>data!N69</f>
        <v>8030545.3700000001</v>
      </c>
      <c r="H51" s="291">
        <f>data!O69</f>
        <v>349930.8</v>
      </c>
      <c r="I51" s="291">
        <f>data!P69</f>
        <v>2422325.3199999998</v>
      </c>
    </row>
    <row r="52" spans="1:11" customFormat="1" ht="20.100000000000001" customHeight="1">
      <c r="A52" s="290">
        <v>15</v>
      </c>
      <c r="B52" s="291" t="s">
        <v>284</v>
      </c>
      <c r="C52" s="291">
        <f>-data!J84</f>
        <v>0</v>
      </c>
      <c r="D52" s="291">
        <f>-data!K84</f>
        <v>0</v>
      </c>
      <c r="E52" s="291">
        <f>-data!L84</f>
        <v>0</v>
      </c>
      <c r="F52" s="291">
        <f>-data!M84</f>
        <v>-450670.79</v>
      </c>
      <c r="G52" s="291">
        <f>-data!N84</f>
        <v>0</v>
      </c>
      <c r="H52" s="291">
        <f>-data!O84</f>
        <v>-5855.72</v>
      </c>
      <c r="I52" s="291">
        <f>-data!P84</f>
        <v>-3357.2</v>
      </c>
    </row>
    <row r="53" spans="1:11" customFormat="1" ht="20.100000000000001" customHeight="1">
      <c r="A53" s="290">
        <v>16</v>
      </c>
      <c r="B53" s="299" t="s">
        <v>1010</v>
      </c>
      <c r="C53" s="291">
        <f>data!J85</f>
        <v>0</v>
      </c>
      <c r="D53" s="291">
        <f>data!K85</f>
        <v>0</v>
      </c>
      <c r="E53" s="291">
        <f>data!L85</f>
        <v>0</v>
      </c>
      <c r="F53" s="291">
        <f>data!M85</f>
        <v>3629435.3999999994</v>
      </c>
      <c r="G53" s="291">
        <f>data!N85</f>
        <v>26668499.390000001</v>
      </c>
      <c r="H53" s="291">
        <f>data!O85</f>
        <v>9624590.6400000006</v>
      </c>
      <c r="I53" s="291">
        <f>data!P85</f>
        <v>47736691.659999996</v>
      </c>
    </row>
    <row r="54" spans="1:11" customFormat="1" ht="20.100000000000001" customHeight="1">
      <c r="A54" s="290">
        <v>17</v>
      </c>
      <c r="B54" s="291" t="s">
        <v>286</v>
      </c>
      <c r="C54" s="301"/>
      <c r="D54" s="301"/>
      <c r="E54" s="301"/>
      <c r="F54" s="301"/>
      <c r="G54" s="301"/>
      <c r="H54" s="301"/>
      <c r="I54" s="301"/>
    </row>
    <row r="55" spans="1:11" customFormat="1" ht="20.100000000000001" customHeight="1">
      <c r="A55" s="290">
        <v>18</v>
      </c>
      <c r="B55" s="291" t="s">
        <v>1011</v>
      </c>
      <c r="C55" s="299">
        <f>+data!M675</f>
        <v>0</v>
      </c>
      <c r="D55" s="299">
        <f>+data!M676</f>
        <v>0</v>
      </c>
      <c r="E55" s="299">
        <f>+data!M691</f>
        <v>2353987</v>
      </c>
      <c r="F55" s="299">
        <f>+data!M692</f>
        <v>1330753</v>
      </c>
      <c r="G55" s="299">
        <f>+data!M693</f>
        <v>15998578</v>
      </c>
      <c r="H55" s="299">
        <f>+data!M680</f>
        <v>4430410</v>
      </c>
      <c r="I55" s="299">
        <f>+data!M681</f>
        <v>18635508</v>
      </c>
    </row>
    <row r="56" spans="1:11" customFormat="1" ht="20.100000000000001" customHeight="1">
      <c r="A56" s="290">
        <v>19</v>
      </c>
      <c r="B56" s="299" t="s">
        <v>1012</v>
      </c>
      <c r="C56" s="291">
        <f>data!J87</f>
        <v>0</v>
      </c>
      <c r="D56" s="291">
        <f>data!K87</f>
        <v>0</v>
      </c>
      <c r="E56" s="291">
        <f>data!L87</f>
        <v>0</v>
      </c>
      <c r="F56" s="291">
        <f>data!M87</f>
        <v>164</v>
      </c>
      <c r="G56" s="291">
        <f>data!N87</f>
        <v>0</v>
      </c>
      <c r="H56" s="291">
        <f>data!O87</f>
        <v>31022737.170000002</v>
      </c>
      <c r="I56" s="291">
        <f>data!P87</f>
        <v>171406166.40000001</v>
      </c>
    </row>
    <row r="57" spans="1:11" customFormat="1" ht="20.100000000000001" customHeight="1">
      <c r="A57" s="290">
        <v>20</v>
      </c>
      <c r="B57" s="299" t="s">
        <v>1013</v>
      </c>
      <c r="C57" s="291">
        <f>data!J88</f>
        <v>0</v>
      </c>
      <c r="D57" s="291">
        <f>data!K88</f>
        <v>0</v>
      </c>
      <c r="E57" s="291">
        <f>data!L88</f>
        <v>0</v>
      </c>
      <c r="F57" s="291">
        <f>data!M88</f>
        <v>4752506.04</v>
      </c>
      <c r="G57" s="291">
        <f>data!N88</f>
        <v>0</v>
      </c>
      <c r="H57" s="291">
        <f>data!O88</f>
        <v>632238</v>
      </c>
      <c r="I57" s="291">
        <f>data!P88</f>
        <v>228559919.74000001</v>
      </c>
    </row>
    <row r="58" spans="1:11" customFormat="1" ht="20.100000000000001" customHeight="1">
      <c r="A58" s="290">
        <v>21</v>
      </c>
      <c r="B58" s="299" t="s">
        <v>1014</v>
      </c>
      <c r="C58" s="291">
        <f>data!J89</f>
        <v>0</v>
      </c>
      <c r="D58" s="291">
        <f>data!K89</f>
        <v>0</v>
      </c>
      <c r="E58" s="291">
        <f>data!L89</f>
        <v>0</v>
      </c>
      <c r="F58" s="291">
        <f>data!M89</f>
        <v>4752670.04</v>
      </c>
      <c r="G58" s="291">
        <f>data!N89</f>
        <v>0</v>
      </c>
      <c r="H58" s="291">
        <f>data!O89</f>
        <v>31654975.170000002</v>
      </c>
      <c r="I58" s="291">
        <f>data!P89</f>
        <v>399966086.13999999</v>
      </c>
    </row>
    <row r="59" spans="1:11" customFormat="1" ht="20.100000000000001" customHeight="1">
      <c r="A59" s="290" t="s">
        <v>1015</v>
      </c>
      <c r="B59" s="291"/>
      <c r="C59" s="301"/>
      <c r="D59" s="301"/>
      <c r="E59" s="301"/>
      <c r="F59" s="301"/>
      <c r="G59" s="301"/>
      <c r="H59" s="301"/>
      <c r="I59" s="301"/>
    </row>
    <row r="60" spans="1:11" customFormat="1" ht="20.100000000000001" customHeight="1">
      <c r="A60" s="290">
        <v>22</v>
      </c>
      <c r="B60" s="291" t="s">
        <v>1016</v>
      </c>
      <c r="C60" s="291">
        <f>data!J90</f>
        <v>0</v>
      </c>
      <c r="D60" s="291">
        <f>data!K90</f>
        <v>0</v>
      </c>
      <c r="E60" s="291">
        <f>data!L90</f>
        <v>0</v>
      </c>
      <c r="F60" s="291">
        <f>data!M90</f>
        <v>9000</v>
      </c>
      <c r="G60" s="291">
        <f>data!N90</f>
        <v>3638</v>
      </c>
      <c r="H60" s="291">
        <f>data!O90</f>
        <v>10652.2</v>
      </c>
      <c r="I60" s="291">
        <f>data!P90</f>
        <v>29801.75</v>
      </c>
      <c r="K60" s="302"/>
    </row>
    <row r="61" spans="1:11" customFormat="1" ht="20.100000000000001" customHeight="1">
      <c r="A61" s="290">
        <v>23</v>
      </c>
      <c r="B61" s="291" t="s">
        <v>1017</v>
      </c>
      <c r="C61" s="291">
        <f>data!J91</f>
        <v>0</v>
      </c>
      <c r="D61" s="291">
        <f>data!K91</f>
        <v>0</v>
      </c>
      <c r="E61" s="291">
        <f>data!L91</f>
        <v>0</v>
      </c>
      <c r="F61" s="291">
        <f>data!M91</f>
        <v>0</v>
      </c>
      <c r="G61" s="291">
        <f>data!N91</f>
        <v>0</v>
      </c>
      <c r="H61" s="291">
        <f>data!O91</f>
        <v>0</v>
      </c>
      <c r="I61" s="291">
        <f>data!P91</f>
        <v>1014</v>
      </c>
    </row>
    <row r="62" spans="1:11" customFormat="1" ht="20.100000000000001" customHeight="1">
      <c r="A62" s="290">
        <v>24</v>
      </c>
      <c r="B62" s="291" t="s">
        <v>1018</v>
      </c>
      <c r="C62" s="291">
        <f>data!J92</f>
        <v>0</v>
      </c>
      <c r="D62" s="291">
        <f>data!K92</f>
        <v>0</v>
      </c>
      <c r="E62" s="291">
        <f>data!L92</f>
        <v>0</v>
      </c>
      <c r="F62" s="291">
        <f>data!M92</f>
        <v>1797.7971212331199</v>
      </c>
      <c r="G62" s="291">
        <f>data!N92</f>
        <v>419.75600403905298</v>
      </c>
      <c r="H62" s="291">
        <f>data!O92</f>
        <v>2577.2184466467802</v>
      </c>
      <c r="I62" s="291">
        <f>data!P92</f>
        <v>7210.3058375129704</v>
      </c>
    </row>
    <row r="63" spans="1:11" customFormat="1" ht="20.100000000000001" customHeight="1">
      <c r="A63" s="290">
        <v>25</v>
      </c>
      <c r="B63" s="291" t="s">
        <v>1019</v>
      </c>
      <c r="C63" s="291">
        <f>data!J93</f>
        <v>0</v>
      </c>
      <c r="D63" s="291">
        <f>data!K93</f>
        <v>0</v>
      </c>
      <c r="E63" s="291">
        <f>data!L93</f>
        <v>0</v>
      </c>
      <c r="F63" s="291">
        <f>data!M93</f>
        <v>0</v>
      </c>
      <c r="G63" s="291">
        <f>data!N93</f>
        <v>0</v>
      </c>
      <c r="H63" s="291">
        <f>data!O93</f>
        <v>0</v>
      </c>
      <c r="I63" s="291">
        <f>data!P93</f>
        <v>147269</v>
      </c>
    </row>
    <row r="64" spans="1:11" customFormat="1" ht="20.100000000000001" customHeight="1">
      <c r="A64" s="290">
        <v>26</v>
      </c>
      <c r="B64" s="291" t="s">
        <v>294</v>
      </c>
      <c r="C64" s="298">
        <f>data!J94</f>
        <v>0</v>
      </c>
      <c r="D64" s="298">
        <f>data!K94</f>
        <v>0</v>
      </c>
      <c r="E64" s="298">
        <f>data!L94</f>
        <v>0</v>
      </c>
      <c r="F64" s="298">
        <f>data!M94</f>
        <v>12.181480115407759</v>
      </c>
      <c r="G64" s="298">
        <f>data!N94</f>
        <v>0</v>
      </c>
      <c r="H64" s="298">
        <f>data!O94</f>
        <v>32.612478834667478</v>
      </c>
      <c r="I64" s="298">
        <f>data!P94</f>
        <v>25.283834130952396</v>
      </c>
    </row>
    <row r="65" spans="1:9" customFormat="1" ht="20.100000000000001" customHeight="1">
      <c r="A65" s="284" t="s">
        <v>1001</v>
      </c>
      <c r="B65" s="285"/>
      <c r="C65" s="285"/>
      <c r="D65" s="285"/>
      <c r="E65" s="285"/>
      <c r="F65" s="285"/>
      <c r="G65" s="285"/>
      <c r="H65" s="285"/>
      <c r="I65" s="284"/>
    </row>
    <row r="66" spans="1:9" customFormat="1" ht="20.100000000000001" customHeight="1">
      <c r="D66" s="286"/>
      <c r="I66" s="287" t="s">
        <v>1023</v>
      </c>
    </row>
    <row r="67" spans="1:9" customFormat="1" ht="20.100000000000001" customHeight="1">
      <c r="A67" s="286"/>
    </row>
    <row r="68" spans="1:9" customFormat="1" ht="20.100000000000001" customHeight="1">
      <c r="A68" s="288" t="str">
        <f>"Hospital: "&amp;data!C98</f>
        <v>Hospital: PeaceHealth St Joseph Medical Center</v>
      </c>
      <c r="G68" s="289"/>
      <c r="H68" s="288" t="str">
        <f>"FYE: "&amp;data!C96</f>
        <v>FYE: 6/30/2024</v>
      </c>
    </row>
    <row r="69" spans="1:9" customFormat="1" ht="20.100000000000001" customHeight="1">
      <c r="A69" s="290">
        <v>1</v>
      </c>
      <c r="B69" s="291" t="s">
        <v>236</v>
      </c>
      <c r="C69" s="293" t="s">
        <v>50</v>
      </c>
      <c r="D69" s="293" t="s">
        <v>51</v>
      </c>
      <c r="E69" s="293" t="s">
        <v>52</v>
      </c>
      <c r="F69" s="293" t="s">
        <v>53</v>
      </c>
      <c r="G69" s="293" t="s">
        <v>54</v>
      </c>
      <c r="H69" s="293" t="s">
        <v>55</v>
      </c>
      <c r="I69" s="293" t="s">
        <v>56</v>
      </c>
    </row>
    <row r="70" spans="1:9" customFormat="1" ht="20.100000000000001" customHeight="1">
      <c r="A70" s="294">
        <v>2</v>
      </c>
      <c r="B70" s="295" t="s">
        <v>1003</v>
      </c>
      <c r="C70" s="297" t="s">
        <v>132</v>
      </c>
      <c r="D70" s="297"/>
      <c r="E70" s="297" t="s">
        <v>134</v>
      </c>
      <c r="F70" s="297" t="s">
        <v>135</v>
      </c>
      <c r="G70" s="297"/>
      <c r="H70" s="297" t="s">
        <v>137</v>
      </c>
      <c r="I70" s="297" t="s">
        <v>138</v>
      </c>
    </row>
    <row r="71" spans="1:9" customFormat="1" ht="20.100000000000001" customHeight="1">
      <c r="A71" s="294"/>
      <c r="B71" s="295"/>
      <c r="C71" s="297" t="s">
        <v>198</v>
      </c>
      <c r="D71" s="297" t="s">
        <v>1024</v>
      </c>
      <c r="E71" s="297" t="s">
        <v>196</v>
      </c>
      <c r="F71" s="297" t="s">
        <v>199</v>
      </c>
      <c r="G71" s="297" t="s">
        <v>136</v>
      </c>
      <c r="H71" s="297" t="s">
        <v>200</v>
      </c>
      <c r="I71" s="297" t="s">
        <v>201</v>
      </c>
    </row>
    <row r="72" spans="1:9" customFormat="1" ht="20.100000000000001" customHeight="1">
      <c r="A72" s="290">
        <v>3</v>
      </c>
      <c r="B72" s="291" t="s">
        <v>1007</v>
      </c>
      <c r="C72" s="293" t="s">
        <v>1025</v>
      </c>
      <c r="D72" s="292" t="s">
        <v>1026</v>
      </c>
      <c r="E72" s="303"/>
      <c r="F72" s="303"/>
      <c r="G72" s="292" t="s">
        <v>1027</v>
      </c>
      <c r="H72" s="292" t="s">
        <v>1027</v>
      </c>
      <c r="I72" s="293" t="s">
        <v>250</v>
      </c>
    </row>
    <row r="73" spans="1:9" customFormat="1" ht="20.100000000000001" customHeight="1">
      <c r="A73" s="290">
        <v>4</v>
      </c>
      <c r="B73" s="291" t="s">
        <v>261</v>
      </c>
      <c r="C73" s="291">
        <f>data!Q59</f>
        <v>3072495</v>
      </c>
      <c r="D73" s="299">
        <f>data!R59</f>
        <v>1998792</v>
      </c>
      <c r="E73" s="303"/>
      <c r="F73" s="303"/>
      <c r="G73" s="291">
        <f>data!U59</f>
        <v>917261</v>
      </c>
      <c r="H73" s="291">
        <f>data!V59</f>
        <v>42543</v>
      </c>
      <c r="I73" s="291">
        <f>data!W59</f>
        <v>5051</v>
      </c>
    </row>
    <row r="74" spans="1:9" customFormat="1" ht="20.100000000000001" customHeight="1">
      <c r="A74" s="290">
        <v>5</v>
      </c>
      <c r="B74" s="291" t="s">
        <v>262</v>
      </c>
      <c r="C74" s="298">
        <f>data!Q60</f>
        <v>56.219904808237359</v>
      </c>
      <c r="D74" s="298">
        <f>data!R60</f>
        <v>1.2931034482759052E-4</v>
      </c>
      <c r="E74" s="298">
        <f>data!S60</f>
        <v>41.581985778619305</v>
      </c>
      <c r="F74" s="298">
        <f>data!T60</f>
        <v>28.70503707428843</v>
      </c>
      <c r="G74" s="298">
        <f>data!U60</f>
        <v>75.532046584776779</v>
      </c>
      <c r="H74" s="298">
        <f>data!V60</f>
        <v>1.6639612051792563</v>
      </c>
      <c r="I74" s="298">
        <f>data!W60</f>
        <v>5.7081282973248362</v>
      </c>
    </row>
    <row r="75" spans="1:9" customFormat="1" ht="20.100000000000001" customHeight="1">
      <c r="A75" s="290">
        <v>6</v>
      </c>
      <c r="B75" s="291" t="s">
        <v>263</v>
      </c>
      <c r="C75" s="291">
        <f>data!Q61</f>
        <v>7662133.9000000004</v>
      </c>
      <c r="D75" s="291">
        <f>data!R61</f>
        <v>0</v>
      </c>
      <c r="E75" s="291">
        <f>data!S61</f>
        <v>2277863.38</v>
      </c>
      <c r="F75" s="291">
        <f>data!T61</f>
        <v>3621297.67</v>
      </c>
      <c r="G75" s="291">
        <f>data!U61</f>
        <v>6251280.2699999996</v>
      </c>
      <c r="H75" s="291">
        <f>data!V61</f>
        <v>137834.42000000001</v>
      </c>
      <c r="I75" s="291">
        <f>data!W61</f>
        <v>759677.28</v>
      </c>
    </row>
    <row r="76" spans="1:9" customFormat="1" ht="20.100000000000001" customHeight="1">
      <c r="A76" s="290">
        <v>7</v>
      </c>
      <c r="B76" s="291" t="s">
        <v>11</v>
      </c>
      <c r="C76" s="291">
        <f>data!Q62</f>
        <v>2219771</v>
      </c>
      <c r="D76" s="291">
        <f>data!R62</f>
        <v>0</v>
      </c>
      <c r="E76" s="291">
        <f>data!S62</f>
        <v>778528</v>
      </c>
      <c r="F76" s="291">
        <f>data!T62</f>
        <v>944062</v>
      </c>
      <c r="G76" s="291">
        <f>data!U62</f>
        <v>2046609</v>
      </c>
      <c r="H76" s="291">
        <f>data!V62</f>
        <v>47081</v>
      </c>
      <c r="I76" s="291">
        <f>data!W62</f>
        <v>232584</v>
      </c>
    </row>
    <row r="77" spans="1:9" customFormat="1" ht="20.100000000000001" customHeight="1">
      <c r="A77" s="290">
        <v>8</v>
      </c>
      <c r="B77" s="291" t="s">
        <v>264</v>
      </c>
      <c r="C77" s="291">
        <f>data!Q63</f>
        <v>0</v>
      </c>
      <c r="D77" s="291">
        <f>data!R63</f>
        <v>4375439.83</v>
      </c>
      <c r="E77" s="291">
        <f>data!S63</f>
        <v>0</v>
      </c>
      <c r="F77" s="291">
        <f>data!T63</f>
        <v>0</v>
      </c>
      <c r="G77" s="291">
        <f>data!U63</f>
        <v>135519.78</v>
      </c>
      <c r="H77" s="291">
        <f>data!V63</f>
        <v>0</v>
      </c>
      <c r="I77" s="291">
        <f>data!W63</f>
        <v>0</v>
      </c>
    </row>
    <row r="78" spans="1:9" customFormat="1" ht="20.100000000000001" customHeight="1">
      <c r="A78" s="290">
        <v>9</v>
      </c>
      <c r="B78" s="291" t="s">
        <v>265</v>
      </c>
      <c r="C78" s="291">
        <f>data!Q64</f>
        <v>1105657.01</v>
      </c>
      <c r="D78" s="291">
        <f>data!R64</f>
        <v>805714.4</v>
      </c>
      <c r="E78" s="291">
        <f>data!S64</f>
        <v>2327411.0299999998</v>
      </c>
      <c r="F78" s="291">
        <f>data!T64</f>
        <v>819797.25</v>
      </c>
      <c r="G78" s="291">
        <f>data!U64</f>
        <v>149421.24</v>
      </c>
      <c r="H78" s="291">
        <f>data!V64</f>
        <v>714.81</v>
      </c>
      <c r="I78" s="291">
        <f>data!W64</f>
        <v>132908.09</v>
      </c>
    </row>
    <row r="79" spans="1:9" customFormat="1" ht="20.100000000000001" customHeight="1">
      <c r="A79" s="290">
        <v>10</v>
      </c>
      <c r="B79" s="291" t="s">
        <v>526</v>
      </c>
      <c r="C79" s="291">
        <f>data!Q65</f>
        <v>0</v>
      </c>
      <c r="D79" s="291">
        <f>data!R65</f>
        <v>0</v>
      </c>
      <c r="E79" s="291">
        <f>data!S65</f>
        <v>0</v>
      </c>
      <c r="F79" s="291">
        <f>data!T65</f>
        <v>0</v>
      </c>
      <c r="G79" s="291">
        <f>data!U65</f>
        <v>0</v>
      </c>
      <c r="H79" s="291">
        <f>data!V65</f>
        <v>0</v>
      </c>
      <c r="I79" s="291">
        <f>data!W65</f>
        <v>0</v>
      </c>
    </row>
    <row r="80" spans="1:9" customFormat="1" ht="20.100000000000001" customHeight="1">
      <c r="A80" s="290">
        <v>11</v>
      </c>
      <c r="B80" s="291" t="s">
        <v>527</v>
      </c>
      <c r="C80" s="291">
        <f>data!Q66</f>
        <v>15686.39</v>
      </c>
      <c r="D80" s="291">
        <f>data!R66</f>
        <v>1547.41</v>
      </c>
      <c r="E80" s="291">
        <f>data!S66</f>
        <v>30641.85</v>
      </c>
      <c r="F80" s="291">
        <f>data!T66</f>
        <v>23359.040000000001</v>
      </c>
      <c r="G80" s="291">
        <f>data!U66</f>
        <v>1613007.08</v>
      </c>
      <c r="H80" s="291">
        <f>data!V66</f>
        <v>0.1</v>
      </c>
      <c r="I80" s="291">
        <f>data!W66</f>
        <v>2493.46</v>
      </c>
    </row>
    <row r="81" spans="1:9" customFormat="1" ht="20.100000000000001" customHeight="1">
      <c r="A81" s="290">
        <v>12</v>
      </c>
      <c r="B81" s="291" t="s">
        <v>16</v>
      </c>
      <c r="C81" s="291">
        <f>data!Q67</f>
        <v>68377</v>
      </c>
      <c r="D81" s="291">
        <f>data!R67</f>
        <v>10265</v>
      </c>
      <c r="E81" s="291">
        <f>data!S67</f>
        <v>128305</v>
      </c>
      <c r="F81" s="291">
        <f>data!T67</f>
        <v>26105</v>
      </c>
      <c r="G81" s="291">
        <f>data!U67</f>
        <v>36809</v>
      </c>
      <c r="H81" s="291">
        <f>data!V67</f>
        <v>15036</v>
      </c>
      <c r="I81" s="291">
        <f>data!W67</f>
        <v>43948</v>
      </c>
    </row>
    <row r="82" spans="1:9" customFormat="1" ht="20.100000000000001" customHeight="1">
      <c r="A82" s="290">
        <v>13</v>
      </c>
      <c r="B82" s="291" t="s">
        <v>1008</v>
      </c>
      <c r="C82" s="291">
        <f>data!Q68</f>
        <v>0</v>
      </c>
      <c r="D82" s="291">
        <f>data!R68</f>
        <v>0</v>
      </c>
      <c r="E82" s="291">
        <f>data!S68</f>
        <v>0</v>
      </c>
      <c r="F82" s="291">
        <f>data!T68</f>
        <v>0</v>
      </c>
      <c r="G82" s="291">
        <f>data!U68</f>
        <v>0</v>
      </c>
      <c r="H82" s="291">
        <f>data!V68</f>
        <v>0</v>
      </c>
      <c r="I82" s="291">
        <f>data!W68</f>
        <v>21.16</v>
      </c>
    </row>
    <row r="83" spans="1:9" customFormat="1" ht="20.100000000000001" customHeight="1">
      <c r="A83" s="290">
        <v>14</v>
      </c>
      <c r="B83" s="291" t="s">
        <v>1009</v>
      </c>
      <c r="C83" s="291">
        <f>data!Q69</f>
        <v>182532.09999999998</v>
      </c>
      <c r="D83" s="291">
        <f>data!R69</f>
        <v>6829.9699999999993</v>
      </c>
      <c r="E83" s="291">
        <f>data!S69</f>
        <v>529554.66</v>
      </c>
      <c r="F83" s="291">
        <f>data!T69</f>
        <v>75176.41</v>
      </c>
      <c r="G83" s="291">
        <f>data!U69</f>
        <v>9732500.0800000001</v>
      </c>
      <c r="H83" s="291">
        <f>data!V69</f>
        <v>0</v>
      </c>
      <c r="I83" s="291">
        <f>data!W69</f>
        <v>8673.14</v>
      </c>
    </row>
    <row r="84" spans="1:9" customFormat="1" ht="20.100000000000001" customHeight="1">
      <c r="A84" s="290">
        <v>15</v>
      </c>
      <c r="B84" s="291" t="s">
        <v>284</v>
      </c>
      <c r="C84" s="291">
        <f>-data!Q84</f>
        <v>0</v>
      </c>
      <c r="D84" s="291">
        <f>-data!R84</f>
        <v>0</v>
      </c>
      <c r="E84" s="291">
        <f>-data!S84</f>
        <v>0</v>
      </c>
      <c r="F84" s="291">
        <f>-data!T84</f>
        <v>0</v>
      </c>
      <c r="G84" s="291">
        <f>-data!U84</f>
        <v>0</v>
      </c>
      <c r="H84" s="291">
        <f>-data!V84</f>
        <v>0</v>
      </c>
      <c r="I84" s="291">
        <f>-data!W84</f>
        <v>0</v>
      </c>
    </row>
    <row r="85" spans="1:9" customFormat="1" ht="20.100000000000001" customHeight="1">
      <c r="A85" s="290">
        <v>16</v>
      </c>
      <c r="B85" s="299" t="s">
        <v>1010</v>
      </c>
      <c r="C85" s="291">
        <f>data!Q85</f>
        <v>11254157.4</v>
      </c>
      <c r="D85" s="291">
        <f>data!R85</f>
        <v>5199796.6100000003</v>
      </c>
      <c r="E85" s="291">
        <f>data!S85</f>
        <v>6072303.9199999999</v>
      </c>
      <c r="F85" s="291">
        <f>data!T85</f>
        <v>5509797.3700000001</v>
      </c>
      <c r="G85" s="291">
        <f>data!U85</f>
        <v>19965146.449999999</v>
      </c>
      <c r="H85" s="291">
        <f>data!V85</f>
        <v>200666.33000000002</v>
      </c>
      <c r="I85" s="291">
        <f>data!W85</f>
        <v>1180305.1299999999</v>
      </c>
    </row>
    <row r="86" spans="1:9" customFormat="1" ht="20.100000000000001" customHeight="1">
      <c r="A86" s="290">
        <v>17</v>
      </c>
      <c r="B86" s="291" t="s">
        <v>286</v>
      </c>
      <c r="C86" s="301"/>
      <c r="D86" s="301"/>
      <c r="E86" s="301"/>
      <c r="F86" s="301"/>
      <c r="G86" s="301"/>
      <c r="H86" s="301"/>
      <c r="I86" s="301"/>
    </row>
    <row r="87" spans="1:9" customFormat="1" ht="20.100000000000001" customHeight="1">
      <c r="A87" s="290">
        <v>18</v>
      </c>
      <c r="B87" s="291" t="s">
        <v>1011</v>
      </c>
      <c r="C87" s="299">
        <f>+data!M682</f>
        <v>4945887</v>
      </c>
      <c r="D87" s="299">
        <f>+data!M683</f>
        <v>1859682</v>
      </c>
      <c r="E87" s="299">
        <f>+data!M684</f>
        <v>2389581</v>
      </c>
      <c r="F87" s="299">
        <f>+data!M685</f>
        <v>3210291</v>
      </c>
      <c r="G87" s="299">
        <f>+data!M686</f>
        <v>7331806</v>
      </c>
      <c r="H87" s="299">
        <f>+data!M687</f>
        <v>231597</v>
      </c>
      <c r="I87" s="299">
        <f>+data!M688</f>
        <v>762942</v>
      </c>
    </row>
    <row r="88" spans="1:9" customFormat="1" ht="20.100000000000001" customHeight="1">
      <c r="A88" s="290">
        <v>19</v>
      </c>
      <c r="B88" s="299" t="s">
        <v>1012</v>
      </c>
      <c r="C88" s="291">
        <f>data!Q87</f>
        <v>7354364.4299999997</v>
      </c>
      <c r="D88" s="291">
        <f>data!R87</f>
        <v>24204585</v>
      </c>
      <c r="E88" s="291">
        <f>data!S87</f>
        <v>0</v>
      </c>
      <c r="F88" s="291">
        <f>data!T87</f>
        <v>5332871</v>
      </c>
      <c r="G88" s="291">
        <f>data!U87</f>
        <v>88110303.209999993</v>
      </c>
      <c r="H88" s="291">
        <f>data!V87</f>
        <v>5895220</v>
      </c>
      <c r="I88" s="291">
        <f>data!W87</f>
        <v>13335510.050000001</v>
      </c>
    </row>
    <row r="89" spans="1:9" customFormat="1" ht="20.100000000000001" customHeight="1">
      <c r="A89" s="290">
        <v>20</v>
      </c>
      <c r="B89" s="299" t="s">
        <v>1013</v>
      </c>
      <c r="C89" s="291">
        <f>data!Q88</f>
        <v>27478509.100000001</v>
      </c>
      <c r="D89" s="291">
        <f>data!R88</f>
        <v>35418676</v>
      </c>
      <c r="E89" s="291">
        <f>data!S88</f>
        <v>0</v>
      </c>
      <c r="F89" s="291">
        <f>data!T88</f>
        <v>30828522</v>
      </c>
      <c r="G89" s="291">
        <f>data!U88</f>
        <v>73236176.340000004</v>
      </c>
      <c r="H89" s="291">
        <f>data!V88</f>
        <v>8125280</v>
      </c>
      <c r="I89" s="291">
        <f>data!W88</f>
        <v>10697740.9</v>
      </c>
    </row>
    <row r="90" spans="1:9" customFormat="1" ht="20.100000000000001" customHeight="1">
      <c r="A90" s="290">
        <v>21</v>
      </c>
      <c r="B90" s="299" t="s">
        <v>1014</v>
      </c>
      <c r="C90" s="291">
        <f>data!Q89</f>
        <v>34832873.530000001</v>
      </c>
      <c r="D90" s="291">
        <f>data!R89</f>
        <v>59623261</v>
      </c>
      <c r="E90" s="291">
        <f>data!S89</f>
        <v>0</v>
      </c>
      <c r="F90" s="291">
        <f>data!T89</f>
        <v>36161393</v>
      </c>
      <c r="G90" s="291">
        <f>data!U89</f>
        <v>161346479.55000001</v>
      </c>
      <c r="H90" s="291">
        <f>data!V89</f>
        <v>14020500</v>
      </c>
      <c r="I90" s="291">
        <f>data!W89</f>
        <v>24033250.950000003</v>
      </c>
    </row>
    <row r="91" spans="1:9" customFormat="1" ht="20.100000000000001" customHeight="1">
      <c r="A91" s="290" t="s">
        <v>1015</v>
      </c>
      <c r="B91" s="291"/>
      <c r="C91" s="301"/>
      <c r="D91" s="301"/>
      <c r="E91" s="301"/>
      <c r="F91" s="301"/>
      <c r="G91" s="301"/>
      <c r="H91" s="301"/>
      <c r="I91" s="301"/>
    </row>
    <row r="92" spans="1:9" customFormat="1" ht="20.100000000000001" customHeight="1">
      <c r="A92" s="290">
        <v>22</v>
      </c>
      <c r="B92" s="291" t="s">
        <v>1016</v>
      </c>
      <c r="C92" s="291">
        <f>data!Q90</f>
        <v>8316.82</v>
      </c>
      <c r="D92" s="291">
        <f>data!R90</f>
        <v>588.99</v>
      </c>
      <c r="E92" s="291">
        <f>data!S90</f>
        <v>10769.47</v>
      </c>
      <c r="F92" s="291">
        <f>data!T90</f>
        <v>9707.9394520547903</v>
      </c>
      <c r="G92" s="291">
        <f>data!U90</f>
        <v>12097.76</v>
      </c>
      <c r="H92" s="291">
        <f>data!V90</f>
        <v>211.85</v>
      </c>
      <c r="I92" s="291">
        <f>data!W90</f>
        <v>2373.4499999999998</v>
      </c>
    </row>
    <row r="93" spans="1:9" customFormat="1" ht="20.100000000000001" customHeight="1">
      <c r="A93" s="290">
        <v>23</v>
      </c>
      <c r="B93" s="291" t="s">
        <v>1017</v>
      </c>
      <c r="C93" s="291">
        <f>data!Q91</f>
        <v>217</v>
      </c>
      <c r="D93" s="291">
        <f>data!R91</f>
        <v>0</v>
      </c>
      <c r="E93" s="291">
        <f>data!S91</f>
        <v>0</v>
      </c>
      <c r="F93" s="291">
        <f>data!T91</f>
        <v>0</v>
      </c>
      <c r="G93" s="291">
        <f>data!U91</f>
        <v>0</v>
      </c>
      <c r="H93" s="291">
        <f>data!V91</f>
        <v>0</v>
      </c>
      <c r="I93" s="291">
        <f>data!W91</f>
        <v>0</v>
      </c>
    </row>
    <row r="94" spans="1:9" customFormat="1" ht="20.100000000000001" customHeight="1">
      <c r="A94" s="290">
        <v>24</v>
      </c>
      <c r="B94" s="291" t="s">
        <v>1018</v>
      </c>
      <c r="C94" s="291">
        <f>data!Q92</f>
        <v>1661.3283393126701</v>
      </c>
      <c r="D94" s="291">
        <f>data!R92</f>
        <v>142.50163279796499</v>
      </c>
      <c r="E94" s="291">
        <f>data!S92</f>
        <v>2605.5910276383402</v>
      </c>
      <c r="F94" s="291">
        <f>data!T92</f>
        <v>1951.29665802452</v>
      </c>
      <c r="G94" s="291">
        <f>data!U92</f>
        <v>2416.59090015213</v>
      </c>
      <c r="H94" s="291">
        <f>data!V92</f>
        <v>33.380803612268203</v>
      </c>
      <c r="I94" s="291">
        <f>data!W92</f>
        <v>373.98002517601202</v>
      </c>
    </row>
    <row r="95" spans="1:9" customFormat="1" ht="20.100000000000001" customHeight="1">
      <c r="A95" s="290">
        <v>25</v>
      </c>
      <c r="B95" s="291" t="s">
        <v>1019</v>
      </c>
      <c r="C95" s="291">
        <f>data!Q93</f>
        <v>0</v>
      </c>
      <c r="D95" s="291">
        <f>data!R93</f>
        <v>0</v>
      </c>
      <c r="E95" s="291">
        <f>data!S93</f>
        <v>17250</v>
      </c>
      <c r="F95" s="291">
        <f>data!T93</f>
        <v>19298</v>
      </c>
      <c r="G95" s="291">
        <f>data!U93</f>
        <v>0</v>
      </c>
      <c r="H95" s="291">
        <f>data!V93</f>
        <v>0</v>
      </c>
      <c r="I95" s="291">
        <f>data!W93</f>
        <v>12976</v>
      </c>
    </row>
    <row r="96" spans="1:9" customFormat="1" ht="20.100000000000001" customHeight="1">
      <c r="A96" s="290">
        <v>26</v>
      </c>
      <c r="B96" s="291" t="s">
        <v>294</v>
      </c>
      <c r="C96" s="298">
        <f>data!Q94</f>
        <v>46.259184993411353</v>
      </c>
      <c r="D96" s="298">
        <f>data!R94</f>
        <v>0</v>
      </c>
      <c r="E96" s="298">
        <f>data!S94</f>
        <v>0</v>
      </c>
      <c r="F96" s="298">
        <f>data!T94</f>
        <v>22.967915837684721</v>
      </c>
      <c r="G96" s="298">
        <f>data!U94</f>
        <v>2.0023903311439512E-2</v>
      </c>
      <c r="H96" s="298">
        <f>data!V94</f>
        <v>0</v>
      </c>
      <c r="I96" s="298">
        <f>data!W94</f>
        <v>-4.4783045498084295E-3</v>
      </c>
    </row>
    <row r="97" spans="1:9" customFormat="1" ht="20.100000000000001" customHeight="1">
      <c r="A97" s="284" t="s">
        <v>1001</v>
      </c>
      <c r="B97" s="285"/>
      <c r="C97" s="285"/>
      <c r="D97" s="285"/>
      <c r="E97" s="285"/>
      <c r="F97" s="285"/>
      <c r="G97" s="285"/>
      <c r="H97" s="285"/>
      <c r="I97" s="284"/>
    </row>
    <row r="98" spans="1:9" customFormat="1" ht="20.100000000000001" customHeight="1">
      <c r="D98" s="286"/>
      <c r="I98" s="287" t="s">
        <v>1028</v>
      </c>
    </row>
    <row r="99" spans="1:9" customFormat="1" ht="20.100000000000001" customHeight="1">
      <c r="A99" s="286"/>
    </row>
    <row r="100" spans="1:9" customFormat="1" ht="20.100000000000001" customHeight="1">
      <c r="A100" s="288" t="str">
        <f>"Hospital: "&amp;data!C98</f>
        <v>Hospital: PeaceHealth St Joseph Medical Center</v>
      </c>
      <c r="G100" s="289"/>
      <c r="H100" s="288" t="str">
        <f>"FYE: "&amp;data!C96</f>
        <v>FYE: 6/30/2024</v>
      </c>
    </row>
    <row r="101" spans="1:9" customFormat="1" ht="20.100000000000001" customHeight="1">
      <c r="A101" s="290">
        <v>1</v>
      </c>
      <c r="B101" s="291" t="s">
        <v>236</v>
      </c>
      <c r="C101" s="293" t="s">
        <v>57</v>
      </c>
      <c r="D101" s="293" t="s">
        <v>58</v>
      </c>
      <c r="E101" s="293" t="s">
        <v>59</v>
      </c>
      <c r="F101" s="293" t="s">
        <v>60</v>
      </c>
      <c r="G101" s="293" t="s">
        <v>61</v>
      </c>
      <c r="H101" s="293" t="s">
        <v>62</v>
      </c>
      <c r="I101" s="293" t="s">
        <v>63</v>
      </c>
    </row>
    <row r="102" spans="1:9" customFormat="1" ht="20.100000000000001" customHeight="1">
      <c r="A102" s="294">
        <v>2</v>
      </c>
      <c r="B102" s="295" t="s">
        <v>1003</v>
      </c>
      <c r="C102" s="297" t="s">
        <v>1029</v>
      </c>
      <c r="D102" s="297" t="s">
        <v>1030</v>
      </c>
      <c r="E102" s="297" t="s">
        <v>1030</v>
      </c>
      <c r="F102" s="297" t="s">
        <v>141</v>
      </c>
      <c r="G102" s="297"/>
      <c r="H102" s="297" t="s">
        <v>143</v>
      </c>
      <c r="I102" s="297"/>
    </row>
    <row r="103" spans="1:9" customFormat="1" ht="20.100000000000001" customHeight="1">
      <c r="A103" s="294"/>
      <c r="B103" s="295"/>
      <c r="C103" s="297" t="s">
        <v>202</v>
      </c>
      <c r="D103" s="297" t="s">
        <v>203</v>
      </c>
      <c r="E103" s="297" t="s">
        <v>204</v>
      </c>
      <c r="F103" s="297" t="s">
        <v>205</v>
      </c>
      <c r="G103" s="297" t="s">
        <v>142</v>
      </c>
      <c r="H103" s="297" t="s">
        <v>199</v>
      </c>
      <c r="I103" s="297" t="s">
        <v>144</v>
      </c>
    </row>
    <row r="104" spans="1:9" customFormat="1" ht="20.100000000000001" customHeight="1">
      <c r="A104" s="290">
        <v>3</v>
      </c>
      <c r="B104" s="291" t="s">
        <v>1007</v>
      </c>
      <c r="C104" s="292" t="s">
        <v>251</v>
      </c>
      <c r="D104" s="293" t="s">
        <v>1031</v>
      </c>
      <c r="E104" s="293" t="s">
        <v>1031</v>
      </c>
      <c r="F104" s="293" t="s">
        <v>1031</v>
      </c>
      <c r="G104" s="303"/>
      <c r="H104" s="293" t="s">
        <v>253</v>
      </c>
      <c r="I104" s="293" t="s">
        <v>254</v>
      </c>
    </row>
    <row r="105" spans="1:9" customFormat="1" ht="20.100000000000001" customHeight="1">
      <c r="A105" s="290">
        <v>4</v>
      </c>
      <c r="B105" s="291" t="s">
        <v>261</v>
      </c>
      <c r="C105" s="291">
        <f>data!X59</f>
        <v>39720</v>
      </c>
      <c r="D105" s="291">
        <f>data!Y59</f>
        <v>107918</v>
      </c>
      <c r="E105" s="291">
        <f>data!Z59</f>
        <v>21124</v>
      </c>
      <c r="F105" s="291">
        <f>data!AA59</f>
        <v>4183</v>
      </c>
      <c r="G105" s="303"/>
      <c r="H105" s="291">
        <f>data!AC59</f>
        <v>47472</v>
      </c>
      <c r="I105" s="291">
        <f>data!AD59</f>
        <v>1179</v>
      </c>
    </row>
    <row r="106" spans="1:9" customFormat="1" ht="20.100000000000001" customHeight="1">
      <c r="A106" s="290">
        <v>5</v>
      </c>
      <c r="B106" s="291" t="s">
        <v>262</v>
      </c>
      <c r="C106" s="298">
        <f>data!X60</f>
        <v>12.425012028742453</v>
      </c>
      <c r="D106" s="298">
        <f>data!Y60</f>
        <v>97.396749588929737</v>
      </c>
      <c r="E106" s="298">
        <f>data!Z60</f>
        <v>12.189275181157644</v>
      </c>
      <c r="F106" s="298">
        <f>data!AA60</f>
        <v>7.1178463452038931</v>
      </c>
      <c r="G106" s="298">
        <f>data!AB60</f>
        <v>76.136840266311111</v>
      </c>
      <c r="H106" s="298">
        <f>data!AC60</f>
        <v>23.162458405548712</v>
      </c>
      <c r="I106" s="298">
        <f>data!AD60</f>
        <v>0</v>
      </c>
    </row>
    <row r="107" spans="1:9" customFormat="1" ht="20.100000000000001" customHeight="1">
      <c r="A107" s="290">
        <v>6</v>
      </c>
      <c r="B107" s="291" t="s">
        <v>263</v>
      </c>
      <c r="C107" s="291">
        <f>data!X61</f>
        <v>1409215.87</v>
      </c>
      <c r="D107" s="291">
        <f>data!Y61</f>
        <v>11450104.83</v>
      </c>
      <c r="E107" s="291">
        <f>data!Z61</f>
        <v>1600893.94</v>
      </c>
      <c r="F107" s="291">
        <f>data!AA61</f>
        <v>975197.98</v>
      </c>
      <c r="G107" s="291">
        <f>data!AB61</f>
        <v>9736686.4100000001</v>
      </c>
      <c r="H107" s="291">
        <f>data!AC61</f>
        <v>2502374.33</v>
      </c>
      <c r="I107" s="291">
        <f>data!AD61</f>
        <v>0</v>
      </c>
    </row>
    <row r="108" spans="1:9" customFormat="1" ht="20.100000000000001" customHeight="1">
      <c r="A108" s="290">
        <v>7</v>
      </c>
      <c r="B108" s="291" t="s">
        <v>11</v>
      </c>
      <c r="C108" s="291">
        <f>data!X62</f>
        <v>373926</v>
      </c>
      <c r="D108" s="291">
        <f>data!Y62</f>
        <v>3217000</v>
      </c>
      <c r="E108" s="291">
        <f>data!Z62</f>
        <v>445940</v>
      </c>
      <c r="F108" s="291">
        <f>data!AA62</f>
        <v>239326</v>
      </c>
      <c r="G108" s="291">
        <f>data!AB62</f>
        <v>2637018</v>
      </c>
      <c r="H108" s="291">
        <f>data!AC62</f>
        <v>653731</v>
      </c>
      <c r="I108" s="291">
        <f>data!AD62</f>
        <v>0</v>
      </c>
    </row>
    <row r="109" spans="1:9" customFormat="1" ht="20.100000000000001" customHeight="1">
      <c r="A109" s="290">
        <v>8</v>
      </c>
      <c r="B109" s="291" t="s">
        <v>264</v>
      </c>
      <c r="C109" s="291">
        <f>data!X63</f>
        <v>0</v>
      </c>
      <c r="D109" s="291">
        <f>data!Y63</f>
        <v>0</v>
      </c>
      <c r="E109" s="291">
        <f>data!Z63</f>
        <v>0</v>
      </c>
      <c r="F109" s="291">
        <f>data!AA63</f>
        <v>0</v>
      </c>
      <c r="G109" s="291">
        <f>data!AB63</f>
        <v>0</v>
      </c>
      <c r="H109" s="291">
        <f>data!AC63</f>
        <v>0</v>
      </c>
      <c r="I109" s="291">
        <f>data!AD63</f>
        <v>0</v>
      </c>
    </row>
    <row r="110" spans="1:9" customFormat="1" ht="20.100000000000001" customHeight="1">
      <c r="A110" s="290">
        <v>9</v>
      </c>
      <c r="B110" s="291" t="s">
        <v>265</v>
      </c>
      <c r="C110" s="291">
        <f>data!X64</f>
        <v>676044.91</v>
      </c>
      <c r="D110" s="291">
        <f>data!Y64</f>
        <v>21064361.98</v>
      </c>
      <c r="E110" s="291">
        <f>data!Z64</f>
        <v>92338.78</v>
      </c>
      <c r="F110" s="291">
        <f>data!AA64</f>
        <v>806160.14</v>
      </c>
      <c r="G110" s="291">
        <f>data!AB64</f>
        <v>46873709.289999999</v>
      </c>
      <c r="H110" s="291">
        <f>data!AC64</f>
        <v>1182945.4099999999</v>
      </c>
      <c r="I110" s="291">
        <f>data!AD64</f>
        <v>163.13999999999999</v>
      </c>
    </row>
    <row r="111" spans="1:9" customFormat="1" ht="20.100000000000001" customHeight="1">
      <c r="A111" s="290">
        <v>10</v>
      </c>
      <c r="B111" s="291" t="s">
        <v>526</v>
      </c>
      <c r="C111" s="291">
        <f>data!X65</f>
        <v>0</v>
      </c>
      <c r="D111" s="291">
        <f>data!Y65</f>
        <v>0</v>
      </c>
      <c r="E111" s="291">
        <f>data!Z65</f>
        <v>0</v>
      </c>
      <c r="F111" s="291">
        <f>data!AA65</f>
        <v>0</v>
      </c>
      <c r="G111" s="291">
        <f>data!AB65</f>
        <v>0</v>
      </c>
      <c r="H111" s="291">
        <f>data!AC65</f>
        <v>0</v>
      </c>
      <c r="I111" s="291">
        <f>data!AD65</f>
        <v>0</v>
      </c>
    </row>
    <row r="112" spans="1:9" customFormat="1" ht="20.100000000000001" customHeight="1">
      <c r="A112" s="290">
        <v>11</v>
      </c>
      <c r="B112" s="291" t="s">
        <v>527</v>
      </c>
      <c r="C112" s="291">
        <f>data!X66</f>
        <v>9670.44</v>
      </c>
      <c r="D112" s="291">
        <f>data!Y66</f>
        <v>214320.49</v>
      </c>
      <c r="E112" s="291">
        <f>data!Z66</f>
        <v>775193.66</v>
      </c>
      <c r="F112" s="291">
        <f>data!AA66</f>
        <v>40644.04</v>
      </c>
      <c r="G112" s="291">
        <f>data!AB66</f>
        <v>1135385.76</v>
      </c>
      <c r="H112" s="291">
        <f>data!AC66</f>
        <v>1942.66</v>
      </c>
      <c r="I112" s="291">
        <f>data!AD66</f>
        <v>1090997.17</v>
      </c>
    </row>
    <row r="113" spans="1:9" customFormat="1" ht="20.100000000000001" customHeight="1">
      <c r="A113" s="290">
        <v>12</v>
      </c>
      <c r="B113" s="291" t="s">
        <v>16</v>
      </c>
      <c r="C113" s="291">
        <f>data!X67</f>
        <v>46720</v>
      </c>
      <c r="D113" s="291">
        <f>data!Y67</f>
        <v>1327959</v>
      </c>
      <c r="E113" s="291">
        <f>data!Z67</f>
        <v>590237</v>
      </c>
      <c r="F113" s="291">
        <f>data!AA67</f>
        <v>153215</v>
      </c>
      <c r="G113" s="291">
        <f>data!AB67</f>
        <v>200931</v>
      </c>
      <c r="H113" s="291">
        <f>data!AC67</f>
        <v>152890</v>
      </c>
      <c r="I113" s="291">
        <f>data!AD67</f>
        <v>2275</v>
      </c>
    </row>
    <row r="114" spans="1:9" customFormat="1" ht="20.100000000000001" customHeight="1">
      <c r="A114" s="290">
        <v>13</v>
      </c>
      <c r="B114" s="291" t="s">
        <v>1008</v>
      </c>
      <c r="C114" s="291">
        <f>data!X68</f>
        <v>0</v>
      </c>
      <c r="D114" s="291">
        <f>data!Y68</f>
        <v>0</v>
      </c>
      <c r="E114" s="291">
        <f>data!Z68</f>
        <v>4846.28</v>
      </c>
      <c r="F114" s="291">
        <f>data!AA68</f>
        <v>0</v>
      </c>
      <c r="G114" s="291">
        <f>data!AB68</f>
        <v>484641.99</v>
      </c>
      <c r="H114" s="291">
        <f>data!AC68</f>
        <v>102338.68</v>
      </c>
      <c r="I114" s="291">
        <f>data!AD68</f>
        <v>0</v>
      </c>
    </row>
    <row r="115" spans="1:9" customFormat="1" ht="20.100000000000001" customHeight="1">
      <c r="A115" s="290">
        <v>14</v>
      </c>
      <c r="B115" s="291" t="s">
        <v>1009</v>
      </c>
      <c r="C115" s="291">
        <f>data!X69</f>
        <v>23564.3</v>
      </c>
      <c r="D115" s="291">
        <f>data!Y69</f>
        <v>817783.34999999986</v>
      </c>
      <c r="E115" s="291">
        <f>data!Z69</f>
        <v>76524.259999999995</v>
      </c>
      <c r="F115" s="291">
        <f>data!AA69</f>
        <v>39838.619999999995</v>
      </c>
      <c r="G115" s="291">
        <f>data!AB69</f>
        <v>335214.71999999997</v>
      </c>
      <c r="H115" s="291">
        <f>data!AC69</f>
        <v>185127.13</v>
      </c>
      <c r="I115" s="291">
        <f>data!AD69</f>
        <v>0</v>
      </c>
    </row>
    <row r="116" spans="1:9" customFormat="1" ht="20.100000000000001" customHeight="1">
      <c r="A116" s="290">
        <v>15</v>
      </c>
      <c r="B116" s="291" t="s">
        <v>284</v>
      </c>
      <c r="C116" s="291">
        <f>-data!X84</f>
        <v>0</v>
      </c>
      <c r="D116" s="291">
        <f>-data!Y84</f>
        <v>-1888.07</v>
      </c>
      <c r="E116" s="291">
        <f>-data!Z84</f>
        <v>0</v>
      </c>
      <c r="F116" s="291">
        <f>-data!AA84</f>
        <v>0</v>
      </c>
      <c r="G116" s="291">
        <f>-data!AB84</f>
        <v>-1148832.8399999999</v>
      </c>
      <c r="H116" s="291">
        <f>-data!AC84</f>
        <v>0</v>
      </c>
      <c r="I116" s="291">
        <f>-data!AD84</f>
        <v>0</v>
      </c>
    </row>
    <row r="117" spans="1:9" customFormat="1" ht="20.100000000000001" customHeight="1">
      <c r="A117" s="290">
        <v>16</v>
      </c>
      <c r="B117" s="299" t="s">
        <v>1010</v>
      </c>
      <c r="C117" s="291">
        <f>data!X85</f>
        <v>2539141.52</v>
      </c>
      <c r="D117" s="291">
        <f>data!Y85</f>
        <v>38089641.580000006</v>
      </c>
      <c r="E117" s="291">
        <f>data!Z85</f>
        <v>3585973.9199999995</v>
      </c>
      <c r="F117" s="291">
        <f>data!AA85</f>
        <v>2254381.7800000003</v>
      </c>
      <c r="G117" s="291">
        <f>data!AB85</f>
        <v>60254754.329999998</v>
      </c>
      <c r="H117" s="291">
        <f>data!AC85</f>
        <v>4781349.21</v>
      </c>
      <c r="I117" s="291">
        <f>data!AD85</f>
        <v>1093435.3099999998</v>
      </c>
    </row>
    <row r="118" spans="1:9" customFormat="1" ht="20.100000000000001" customHeight="1">
      <c r="A118" s="290">
        <v>17</v>
      </c>
      <c r="B118" s="291" t="s">
        <v>286</v>
      </c>
      <c r="C118" s="301"/>
      <c r="D118" s="301"/>
      <c r="E118" s="301"/>
      <c r="F118" s="301"/>
      <c r="G118" s="301"/>
      <c r="H118" s="301"/>
      <c r="I118" s="301"/>
    </row>
    <row r="119" spans="1:9" customFormat="1" ht="20.100000000000001" customHeight="1">
      <c r="A119" s="290">
        <v>18</v>
      </c>
      <c r="B119" s="291" t="s">
        <v>1011</v>
      </c>
      <c r="C119" s="299">
        <f>+data!M689</f>
        <v>2668543</v>
      </c>
      <c r="D119" s="299">
        <f>+data!M690</f>
        <v>14743570</v>
      </c>
      <c r="E119" s="299">
        <f>+data!M691</f>
        <v>2353987</v>
      </c>
      <c r="F119" s="299">
        <f>+data!M692</f>
        <v>1330753</v>
      </c>
      <c r="G119" s="299">
        <f>+data!M693</f>
        <v>15998578</v>
      </c>
      <c r="H119" s="299">
        <f>+data!M694</f>
        <v>1575269</v>
      </c>
      <c r="I119" s="299">
        <f>+data!M695</f>
        <v>363997</v>
      </c>
    </row>
    <row r="120" spans="1:9" customFormat="1" ht="20.100000000000001" customHeight="1">
      <c r="A120" s="290">
        <v>19</v>
      </c>
      <c r="B120" s="299" t="s">
        <v>1012</v>
      </c>
      <c r="C120" s="291">
        <f>data!X87</f>
        <v>59215194.119999997</v>
      </c>
      <c r="D120" s="291">
        <f>data!Y87</f>
        <v>144851990.63999999</v>
      </c>
      <c r="E120" s="291">
        <f>data!Z87</f>
        <v>1204344</v>
      </c>
      <c r="F120" s="291">
        <f>data!AA87</f>
        <v>3752035.6</v>
      </c>
      <c r="G120" s="291">
        <f>data!AB87</f>
        <v>70214970.700000003</v>
      </c>
      <c r="H120" s="291">
        <f>data!AC87</f>
        <v>32918276</v>
      </c>
      <c r="I120" s="291">
        <f>data!AD87</f>
        <v>2994409</v>
      </c>
    </row>
    <row r="121" spans="1:9" customFormat="1" ht="20.100000000000001" customHeight="1">
      <c r="A121" s="290">
        <v>20</v>
      </c>
      <c r="B121" s="299" t="s">
        <v>1013</v>
      </c>
      <c r="C121" s="291">
        <f>data!X88</f>
        <v>100609559.05</v>
      </c>
      <c r="D121" s="291">
        <f>data!Y88</f>
        <v>199199033.88999999</v>
      </c>
      <c r="E121" s="291">
        <f>data!Z88</f>
        <v>39117390.640000001</v>
      </c>
      <c r="F121" s="291">
        <f>data!AA88</f>
        <v>23543884.800000001</v>
      </c>
      <c r="G121" s="291">
        <f>data!AB88</f>
        <v>175443565</v>
      </c>
      <c r="H121" s="291">
        <f>data!AC88</f>
        <v>1831192</v>
      </c>
      <c r="I121" s="291">
        <f>data!AD88</f>
        <v>174468</v>
      </c>
    </row>
    <row r="122" spans="1:9" customFormat="1" ht="20.100000000000001" customHeight="1">
      <c r="A122" s="290">
        <v>21</v>
      </c>
      <c r="B122" s="299" t="s">
        <v>1014</v>
      </c>
      <c r="C122" s="291">
        <f>data!X89</f>
        <v>159824753.16999999</v>
      </c>
      <c r="D122" s="291">
        <f>data!Y89</f>
        <v>344051024.52999997</v>
      </c>
      <c r="E122" s="291">
        <f>data!Z89</f>
        <v>40321734.640000001</v>
      </c>
      <c r="F122" s="291">
        <f>data!AA89</f>
        <v>27295920.400000002</v>
      </c>
      <c r="G122" s="291">
        <f>data!AB89</f>
        <v>245658535.69999999</v>
      </c>
      <c r="H122" s="291">
        <f>data!AC89</f>
        <v>34749468</v>
      </c>
      <c r="I122" s="291">
        <f>data!AD89</f>
        <v>3168877</v>
      </c>
    </row>
    <row r="123" spans="1:9" customFormat="1" ht="20.100000000000001" customHeight="1">
      <c r="A123" s="290" t="s">
        <v>1015</v>
      </c>
      <c r="B123" s="291"/>
      <c r="C123" s="301"/>
      <c r="D123" s="301"/>
      <c r="E123" s="301"/>
      <c r="F123" s="301"/>
      <c r="G123" s="301"/>
      <c r="H123" s="301"/>
      <c r="I123" s="301"/>
    </row>
    <row r="124" spans="1:9" customFormat="1" ht="20.100000000000001" customHeight="1">
      <c r="A124" s="290">
        <v>22</v>
      </c>
      <c r="B124" s="291" t="s">
        <v>1016</v>
      </c>
      <c r="C124" s="291">
        <f>data!X90</f>
        <v>2113.87</v>
      </c>
      <c r="D124" s="291">
        <f>data!Y90</f>
        <v>20373.96</v>
      </c>
      <c r="E124" s="291">
        <f>data!Z90</f>
        <v>11828</v>
      </c>
      <c r="F124" s="291">
        <f>data!AA90</f>
        <v>5448.95</v>
      </c>
      <c r="G124" s="291">
        <f>data!AB90</f>
        <v>4005.9</v>
      </c>
      <c r="H124" s="291">
        <f>data!AC90</f>
        <v>1528.61</v>
      </c>
      <c r="I124" s="291">
        <f>data!AD90</f>
        <v>1045.8599999999999</v>
      </c>
    </row>
    <row r="125" spans="1:9" customFormat="1" ht="20.100000000000001" customHeight="1">
      <c r="A125" s="290">
        <v>23</v>
      </c>
      <c r="B125" s="291" t="s">
        <v>1017</v>
      </c>
      <c r="C125" s="291">
        <f>data!X91</f>
        <v>0</v>
      </c>
      <c r="D125" s="291">
        <f>data!Y91</f>
        <v>2</v>
      </c>
      <c r="E125" s="291">
        <f>data!Z91</f>
        <v>0</v>
      </c>
      <c r="F125" s="291">
        <f>data!AA91</f>
        <v>0</v>
      </c>
      <c r="G125" s="291">
        <f>data!AB91</f>
        <v>0</v>
      </c>
      <c r="H125" s="291">
        <f>data!AC91</f>
        <v>0</v>
      </c>
      <c r="I125" s="291">
        <f>data!AD91</f>
        <v>0</v>
      </c>
    </row>
    <row r="126" spans="1:9" customFormat="1" ht="20.100000000000001" customHeight="1">
      <c r="A126" s="290">
        <v>24</v>
      </c>
      <c r="B126" s="291" t="s">
        <v>1018</v>
      </c>
      <c r="C126" s="291">
        <f>data!X92</f>
        <v>422.25660007344999</v>
      </c>
      <c r="D126" s="291">
        <f>data!Y92</f>
        <v>4230.3276257453999</v>
      </c>
      <c r="E126" s="291">
        <f>data!Z92</f>
        <v>1863.7155776535701</v>
      </c>
      <c r="F126" s="291">
        <f>data!AA92</f>
        <v>394.22702232880698</v>
      </c>
      <c r="G126" s="291">
        <f>data!AB92</f>
        <v>631.20208256023295</v>
      </c>
      <c r="H126" s="291">
        <f>data!AC92</f>
        <v>240.86018508260199</v>
      </c>
      <c r="I126" s="291">
        <f>data!AD92</f>
        <v>164.79418109948901</v>
      </c>
    </row>
    <row r="127" spans="1:9" customFormat="1" ht="20.100000000000001" customHeight="1">
      <c r="A127" s="290">
        <v>25</v>
      </c>
      <c r="B127" s="291" t="s">
        <v>1019</v>
      </c>
      <c r="C127" s="291">
        <f>data!X93</f>
        <v>14322</v>
      </c>
      <c r="D127" s="291">
        <f>data!Y93</f>
        <v>179291</v>
      </c>
      <c r="E127" s="291">
        <f>data!Z93</f>
        <v>0</v>
      </c>
      <c r="F127" s="291">
        <f>data!AA93</f>
        <v>0</v>
      </c>
      <c r="G127" s="291">
        <f>data!AB93</f>
        <v>6447</v>
      </c>
      <c r="H127" s="291">
        <f>data!AC93</f>
        <v>0</v>
      </c>
      <c r="I127" s="291">
        <f>data!AD93</f>
        <v>0</v>
      </c>
    </row>
    <row r="128" spans="1:9" customFormat="1" ht="20.100000000000001" customHeight="1">
      <c r="A128" s="290">
        <v>26</v>
      </c>
      <c r="B128" s="291" t="s">
        <v>294</v>
      </c>
      <c r="C128" s="298">
        <f>data!X94</f>
        <v>0</v>
      </c>
      <c r="D128" s="298">
        <f>data!Y94</f>
        <v>19.720241384339079</v>
      </c>
      <c r="E128" s="298">
        <f>data!Z94</f>
        <v>0</v>
      </c>
      <c r="F128" s="298">
        <f>data!AA94</f>
        <v>1.8657420096811734</v>
      </c>
      <c r="G128" s="298">
        <f>data!AB94</f>
        <v>0</v>
      </c>
      <c r="H128" s="298">
        <f>data!AC94</f>
        <v>0</v>
      </c>
      <c r="I128" s="298">
        <f>data!AD94</f>
        <v>0</v>
      </c>
    </row>
    <row r="129" spans="1:14" customFormat="1" ht="20.100000000000001" customHeight="1">
      <c r="A129" s="284" t="s">
        <v>1001</v>
      </c>
      <c r="B129" s="285"/>
      <c r="C129" s="285"/>
      <c r="D129" s="285"/>
      <c r="E129" s="285"/>
      <c r="F129" s="285"/>
      <c r="G129" s="285"/>
      <c r="H129" s="285"/>
      <c r="I129" s="284"/>
    </row>
    <row r="130" spans="1:14" customFormat="1" ht="20.100000000000001" customHeight="1">
      <c r="D130" s="286"/>
      <c r="I130" s="287" t="s">
        <v>1032</v>
      </c>
    </row>
    <row r="131" spans="1:14" customFormat="1" ht="20.100000000000001" customHeight="1">
      <c r="A131" s="286"/>
    </row>
    <row r="132" spans="1:14" customFormat="1" ht="20.100000000000001" customHeight="1">
      <c r="A132" s="288" t="str">
        <f>"Hospital: "&amp;data!C98</f>
        <v>Hospital: PeaceHealth St Joseph Medical Center</v>
      </c>
      <c r="G132" s="289"/>
      <c r="H132" s="288" t="str">
        <f>"FYE: "&amp;data!C96</f>
        <v>FYE: 6/30/2024</v>
      </c>
    </row>
    <row r="133" spans="1:14" customFormat="1" ht="20.100000000000001" customHeight="1">
      <c r="A133" s="290">
        <v>1</v>
      </c>
      <c r="B133" s="291" t="s">
        <v>236</v>
      </c>
      <c r="C133" s="293" t="s">
        <v>64</v>
      </c>
      <c r="D133" s="293" t="s">
        <v>65</v>
      </c>
      <c r="E133" s="293" t="s">
        <v>66</v>
      </c>
      <c r="F133" s="293" t="s">
        <v>67</v>
      </c>
      <c r="G133" s="293" t="s">
        <v>68</v>
      </c>
      <c r="H133" s="293" t="s">
        <v>69</v>
      </c>
      <c r="I133" s="293" t="s">
        <v>70</v>
      </c>
    </row>
    <row r="134" spans="1:14" customFormat="1" ht="20.100000000000001" customHeight="1">
      <c r="A134" s="294">
        <v>2</v>
      </c>
      <c r="B134" s="295" t="s">
        <v>1003</v>
      </c>
      <c r="C134" s="297" t="s">
        <v>122</v>
      </c>
      <c r="D134" s="297" t="s">
        <v>123</v>
      </c>
      <c r="E134" s="297" t="s">
        <v>145</v>
      </c>
      <c r="F134" s="297"/>
      <c r="G134" s="297" t="s">
        <v>1033</v>
      </c>
      <c r="H134" s="297"/>
      <c r="I134" s="297" t="s">
        <v>149</v>
      </c>
    </row>
    <row r="135" spans="1:14" customFormat="1" ht="20.100000000000001" customHeight="1">
      <c r="A135" s="294"/>
      <c r="B135" s="295"/>
      <c r="C135" s="297" t="s">
        <v>199</v>
      </c>
      <c r="D135" s="297" t="s">
        <v>206</v>
      </c>
      <c r="E135" s="297" t="s">
        <v>198</v>
      </c>
      <c r="F135" s="297" t="s">
        <v>146</v>
      </c>
      <c r="G135" s="297" t="s">
        <v>207</v>
      </c>
      <c r="H135" s="297" t="s">
        <v>148</v>
      </c>
      <c r="I135" s="297" t="s">
        <v>199</v>
      </c>
    </row>
    <row r="136" spans="1:14" customFormat="1" ht="20.100000000000001" customHeight="1">
      <c r="A136" s="290">
        <v>3</v>
      </c>
      <c r="B136" s="291" t="s">
        <v>1007</v>
      </c>
      <c r="C136" s="293" t="s">
        <v>253</v>
      </c>
      <c r="D136" s="293" t="s">
        <v>255</v>
      </c>
      <c r="E136" s="293" t="s">
        <v>255</v>
      </c>
      <c r="F136" s="293" t="s">
        <v>256</v>
      </c>
      <c r="G136" s="292" t="s">
        <v>1034</v>
      </c>
      <c r="H136" s="293" t="s">
        <v>255</v>
      </c>
      <c r="I136" s="293" t="s">
        <v>253</v>
      </c>
    </row>
    <row r="137" spans="1:14" customFormat="1" ht="20.100000000000001" customHeight="1">
      <c r="A137" s="290">
        <v>4</v>
      </c>
      <c r="B137" s="291" t="s">
        <v>261</v>
      </c>
      <c r="C137" s="291">
        <f>data!AE59</f>
        <v>187520</v>
      </c>
      <c r="D137" s="291">
        <f>data!AF59</f>
        <v>0</v>
      </c>
      <c r="E137" s="291">
        <f>data!AG59</f>
        <v>77162</v>
      </c>
      <c r="F137" s="291">
        <f>data!AH59</f>
        <v>0</v>
      </c>
      <c r="G137" s="291">
        <f>data!AI59</f>
        <v>15624.000000000011</v>
      </c>
      <c r="H137" s="291">
        <f>data!AJ59</f>
        <v>511066</v>
      </c>
      <c r="I137" s="291">
        <f>data!AK59</f>
        <v>0</v>
      </c>
      <c r="K137" s="302"/>
      <c r="L137" s="304"/>
      <c r="M137" s="304"/>
      <c r="N137" s="304"/>
    </row>
    <row r="138" spans="1:14" customFormat="1" ht="20.100000000000001" customHeight="1">
      <c r="A138" s="290">
        <v>5</v>
      </c>
      <c r="B138" s="291" t="s">
        <v>262</v>
      </c>
      <c r="C138" s="298">
        <f>data!AE60</f>
        <v>70.549676600670495</v>
      </c>
      <c r="D138" s="298">
        <f>data!AF60</f>
        <v>0</v>
      </c>
      <c r="E138" s="298">
        <f>data!AG60</f>
        <v>126.50883155136158</v>
      </c>
      <c r="F138" s="298">
        <f>data!AH60</f>
        <v>0</v>
      </c>
      <c r="G138" s="298">
        <f>data!AI60</f>
        <v>75.622947330459908</v>
      </c>
      <c r="H138" s="298">
        <f>data!AJ60</f>
        <v>735.65339373854692</v>
      </c>
      <c r="I138" s="298">
        <f>data!AK60</f>
        <v>0</v>
      </c>
    </row>
    <row r="139" spans="1:14" customFormat="1" ht="20.100000000000001" customHeight="1">
      <c r="A139" s="290">
        <v>6</v>
      </c>
      <c r="B139" s="291" t="s">
        <v>263</v>
      </c>
      <c r="C139" s="291">
        <f>data!AE61</f>
        <v>7385012.9000000004</v>
      </c>
      <c r="D139" s="291">
        <f>data!AF61</f>
        <v>0</v>
      </c>
      <c r="E139" s="291">
        <f>data!AG61</f>
        <v>14170298.67</v>
      </c>
      <c r="F139" s="291">
        <f>data!AH61</f>
        <v>0</v>
      </c>
      <c r="G139" s="291">
        <f>data!AI61</f>
        <v>8542001.4499999993</v>
      </c>
      <c r="H139" s="291">
        <f>data!AJ61</f>
        <v>119878732.56999999</v>
      </c>
      <c r="I139" s="291">
        <f>data!AK61</f>
        <v>0</v>
      </c>
    </row>
    <row r="140" spans="1:14" customFormat="1" ht="20.100000000000001" customHeight="1">
      <c r="A140" s="290">
        <v>7</v>
      </c>
      <c r="B140" s="291" t="s">
        <v>11</v>
      </c>
      <c r="C140" s="291">
        <f>data!AE62</f>
        <v>2117592</v>
      </c>
      <c r="D140" s="291">
        <f>data!AF62</f>
        <v>0</v>
      </c>
      <c r="E140" s="291">
        <f>data!AG62</f>
        <v>3807963</v>
      </c>
      <c r="F140" s="291">
        <f>data!AH62</f>
        <v>0</v>
      </c>
      <c r="G140" s="291">
        <f>data!AI62</f>
        <v>2561652</v>
      </c>
      <c r="H140" s="291">
        <f>data!AJ62</f>
        <v>27188514</v>
      </c>
      <c r="I140" s="291">
        <f>data!AK62</f>
        <v>0</v>
      </c>
    </row>
    <row r="141" spans="1:14" customFormat="1" ht="20.100000000000001" customHeight="1">
      <c r="A141" s="290">
        <v>8</v>
      </c>
      <c r="B141" s="291" t="s">
        <v>264</v>
      </c>
      <c r="C141" s="291">
        <f>data!AE63</f>
        <v>0</v>
      </c>
      <c r="D141" s="291">
        <f>data!AF63</f>
        <v>0</v>
      </c>
      <c r="E141" s="291">
        <f>data!AG63</f>
        <v>1200064</v>
      </c>
      <c r="F141" s="291">
        <f>data!AH63</f>
        <v>0</v>
      </c>
      <c r="G141" s="291">
        <f>data!AI63</f>
        <v>0</v>
      </c>
      <c r="H141" s="291">
        <f>data!AJ63</f>
        <v>3437413.29</v>
      </c>
      <c r="I141" s="291">
        <f>data!AK63</f>
        <v>0</v>
      </c>
    </row>
    <row r="142" spans="1:14" customFormat="1" ht="20.100000000000001" customHeight="1">
      <c r="A142" s="290">
        <v>9</v>
      </c>
      <c r="B142" s="291" t="s">
        <v>265</v>
      </c>
      <c r="C142" s="291">
        <f>data!AE64</f>
        <v>139547.46</v>
      </c>
      <c r="D142" s="291">
        <f>data!AF64</f>
        <v>0</v>
      </c>
      <c r="E142" s="291">
        <f>data!AG64</f>
        <v>2532458.64</v>
      </c>
      <c r="F142" s="291">
        <f>data!AH64</f>
        <v>0</v>
      </c>
      <c r="G142" s="291">
        <f>data!AI64</f>
        <v>2168010.73</v>
      </c>
      <c r="H142" s="291">
        <f>data!AJ64</f>
        <v>8416873.2799999993</v>
      </c>
      <c r="I142" s="291">
        <f>data!AK64</f>
        <v>0</v>
      </c>
    </row>
    <row r="143" spans="1:14" customFormat="1" ht="20.100000000000001" customHeight="1">
      <c r="A143" s="290">
        <v>10</v>
      </c>
      <c r="B143" s="291" t="s">
        <v>526</v>
      </c>
      <c r="C143" s="291">
        <f>data!AE65</f>
        <v>0</v>
      </c>
      <c r="D143" s="291">
        <f>data!AF65</f>
        <v>0</v>
      </c>
      <c r="E143" s="291">
        <f>data!AG65</f>
        <v>0</v>
      </c>
      <c r="F143" s="291">
        <f>data!AH65</f>
        <v>0</v>
      </c>
      <c r="G143" s="291">
        <f>data!AI65</f>
        <v>0</v>
      </c>
      <c r="H143" s="291">
        <f>data!AJ65</f>
        <v>93164.4</v>
      </c>
      <c r="I143" s="291">
        <f>data!AK65</f>
        <v>0</v>
      </c>
    </row>
    <row r="144" spans="1:14" customFormat="1" ht="20.100000000000001" customHeight="1">
      <c r="A144" s="290">
        <v>11</v>
      </c>
      <c r="B144" s="291" t="s">
        <v>527</v>
      </c>
      <c r="C144" s="291">
        <f>data!AE66</f>
        <v>3539.82</v>
      </c>
      <c r="D144" s="291">
        <f>data!AF66</f>
        <v>0</v>
      </c>
      <c r="E144" s="291">
        <f>data!AG66</f>
        <v>16183.25</v>
      </c>
      <c r="F144" s="291">
        <f>data!AH66</f>
        <v>0</v>
      </c>
      <c r="G144" s="291">
        <f>data!AI66</f>
        <v>12080.88</v>
      </c>
      <c r="H144" s="291">
        <f>data!AJ66</f>
        <v>3880804.84</v>
      </c>
      <c r="I144" s="291">
        <f>data!AK66</f>
        <v>0</v>
      </c>
    </row>
    <row r="145" spans="1:9" customFormat="1" ht="20.100000000000001" customHeight="1">
      <c r="A145" s="290">
        <v>12</v>
      </c>
      <c r="B145" s="291" t="s">
        <v>16</v>
      </c>
      <c r="C145" s="291">
        <f>data!AE67</f>
        <v>97222</v>
      </c>
      <c r="D145" s="291">
        <f>data!AF67</f>
        <v>0</v>
      </c>
      <c r="E145" s="291">
        <f>data!AG67</f>
        <v>162089</v>
      </c>
      <c r="F145" s="291">
        <f>data!AH67</f>
        <v>0</v>
      </c>
      <c r="G145" s="291">
        <f>data!AI67</f>
        <v>246695</v>
      </c>
      <c r="H145" s="291">
        <f>data!AJ67</f>
        <v>598890</v>
      </c>
      <c r="I145" s="291">
        <f>data!AK67</f>
        <v>0</v>
      </c>
    </row>
    <row r="146" spans="1:9" customFormat="1" ht="20.100000000000001" customHeight="1">
      <c r="A146" s="290">
        <v>13</v>
      </c>
      <c r="B146" s="291" t="s">
        <v>1008</v>
      </c>
      <c r="C146" s="291">
        <f>data!AE68</f>
        <v>0</v>
      </c>
      <c r="D146" s="291">
        <f>data!AF68</f>
        <v>0</v>
      </c>
      <c r="E146" s="291">
        <f>data!AG68</f>
        <v>10330.74</v>
      </c>
      <c r="F146" s="291">
        <f>data!AH68</f>
        <v>0</v>
      </c>
      <c r="G146" s="291">
        <f>data!AI68</f>
        <v>13493.26</v>
      </c>
      <c r="H146" s="291">
        <f>data!AJ68</f>
        <v>2258161.0099999998</v>
      </c>
      <c r="I146" s="291">
        <f>data!AK68</f>
        <v>0</v>
      </c>
    </row>
    <row r="147" spans="1:9" customFormat="1" ht="20.100000000000001" customHeight="1">
      <c r="A147" s="290">
        <v>14</v>
      </c>
      <c r="B147" s="291" t="s">
        <v>1009</v>
      </c>
      <c r="C147" s="291">
        <f>data!AE69</f>
        <v>71817</v>
      </c>
      <c r="D147" s="291">
        <f>data!AF69</f>
        <v>0</v>
      </c>
      <c r="E147" s="291">
        <f>data!AG69</f>
        <v>59298.42</v>
      </c>
      <c r="F147" s="291">
        <f>data!AH69</f>
        <v>0</v>
      </c>
      <c r="G147" s="291">
        <f>data!AI69</f>
        <v>15544.16</v>
      </c>
      <c r="H147" s="291">
        <f>data!AJ69</f>
        <v>4697733.63</v>
      </c>
      <c r="I147" s="291">
        <f>data!AK69</f>
        <v>0</v>
      </c>
    </row>
    <row r="148" spans="1:9" customFormat="1" ht="20.100000000000001" customHeight="1">
      <c r="A148" s="290">
        <v>15</v>
      </c>
      <c r="B148" s="291" t="s">
        <v>284</v>
      </c>
      <c r="C148" s="291">
        <f>-data!AE84</f>
        <v>-79294.94</v>
      </c>
      <c r="D148" s="291">
        <f>-data!AF84</f>
        <v>0</v>
      </c>
      <c r="E148" s="291">
        <f>-data!AG84</f>
        <v>-7838.74</v>
      </c>
      <c r="F148" s="291">
        <f>-data!AH84</f>
        <v>0</v>
      </c>
      <c r="G148" s="291">
        <f>-data!AI84</f>
        <v>0</v>
      </c>
      <c r="H148" s="291">
        <f>-data!AJ84</f>
        <v>-1288284.1500000001</v>
      </c>
      <c r="I148" s="291">
        <f>-data!AK84</f>
        <v>0</v>
      </c>
    </row>
    <row r="149" spans="1:9" customFormat="1" ht="20.100000000000001" customHeight="1">
      <c r="A149" s="290">
        <v>16</v>
      </c>
      <c r="B149" s="299" t="s">
        <v>1010</v>
      </c>
      <c r="C149" s="291">
        <f>data!AE85</f>
        <v>9735436.2400000021</v>
      </c>
      <c r="D149" s="291">
        <f>data!AF85</f>
        <v>0</v>
      </c>
      <c r="E149" s="291">
        <f>data!AG85</f>
        <v>21950846.980000004</v>
      </c>
      <c r="F149" s="291">
        <f>data!AH85</f>
        <v>0</v>
      </c>
      <c r="G149" s="291">
        <f>data!AI85</f>
        <v>13559477.48</v>
      </c>
      <c r="H149" s="291">
        <f>data!AJ85</f>
        <v>169162002.86999997</v>
      </c>
      <c r="I149" s="291">
        <f>data!AK85</f>
        <v>0</v>
      </c>
    </row>
    <row r="150" spans="1:9" customFormat="1" ht="20.100000000000001" customHeight="1">
      <c r="A150" s="290">
        <v>17</v>
      </c>
      <c r="B150" s="291" t="s">
        <v>286</v>
      </c>
      <c r="C150" s="301"/>
      <c r="D150" s="301"/>
      <c r="E150" s="301"/>
      <c r="F150" s="301"/>
      <c r="G150" s="301"/>
      <c r="H150" s="301"/>
      <c r="I150" s="301"/>
    </row>
    <row r="151" spans="1:9" customFormat="1" ht="20.100000000000001" customHeight="1">
      <c r="A151" s="290">
        <v>18</v>
      </c>
      <c r="B151" s="291" t="s">
        <v>1011</v>
      </c>
      <c r="C151" s="299">
        <f>+data!M696</f>
        <v>4657479</v>
      </c>
      <c r="D151" s="299">
        <f>+data!M697</f>
        <v>0</v>
      </c>
      <c r="E151" s="299">
        <f>+data!M698</f>
        <v>14492808</v>
      </c>
      <c r="F151" s="299">
        <f>+data!M699</f>
        <v>0</v>
      </c>
      <c r="G151" s="299">
        <f>+data!M700</f>
        <v>5965671</v>
      </c>
      <c r="H151" s="299">
        <f>+data!M701</f>
        <v>52711504</v>
      </c>
      <c r="I151" s="299">
        <f>+data!M702</f>
        <v>0</v>
      </c>
    </row>
    <row r="152" spans="1:9" customFormat="1" ht="20.100000000000001" customHeight="1">
      <c r="A152" s="290">
        <v>19</v>
      </c>
      <c r="B152" s="299" t="s">
        <v>1012</v>
      </c>
      <c r="C152" s="291">
        <f>data!AE87</f>
        <v>16784810</v>
      </c>
      <c r="D152" s="291">
        <f>data!AF87</f>
        <v>0</v>
      </c>
      <c r="E152" s="291">
        <f>data!AG87</f>
        <v>71669283.650000006</v>
      </c>
      <c r="F152" s="291">
        <f>data!AH87</f>
        <v>0</v>
      </c>
      <c r="G152" s="291">
        <f>data!AI87</f>
        <v>7793057.79</v>
      </c>
      <c r="H152" s="291">
        <f>data!AJ87</f>
        <v>35114.879999999997</v>
      </c>
      <c r="I152" s="291">
        <f>data!AK87</f>
        <v>0</v>
      </c>
    </row>
    <row r="153" spans="1:9" customFormat="1" ht="20.100000000000001" customHeight="1">
      <c r="A153" s="290">
        <v>20</v>
      </c>
      <c r="B153" s="299" t="s">
        <v>1013</v>
      </c>
      <c r="C153" s="291">
        <f>data!AE88</f>
        <v>21733345</v>
      </c>
      <c r="D153" s="291">
        <f>data!AF88</f>
        <v>0</v>
      </c>
      <c r="E153" s="291">
        <f>data!AG88</f>
        <v>212196679.15000001</v>
      </c>
      <c r="F153" s="291">
        <f>data!AH88</f>
        <v>0</v>
      </c>
      <c r="G153" s="291">
        <f>data!AI88</f>
        <v>12066850.42</v>
      </c>
      <c r="H153" s="291">
        <f>data!AJ88</f>
        <v>254002194.97999999</v>
      </c>
      <c r="I153" s="291">
        <f>data!AK88</f>
        <v>0</v>
      </c>
    </row>
    <row r="154" spans="1:9" customFormat="1" ht="20.100000000000001" customHeight="1">
      <c r="A154" s="290">
        <v>21</v>
      </c>
      <c r="B154" s="299" t="s">
        <v>1014</v>
      </c>
      <c r="C154" s="291">
        <f>data!AE89</f>
        <v>38518155</v>
      </c>
      <c r="D154" s="291">
        <f>data!AF89</f>
        <v>0</v>
      </c>
      <c r="E154" s="291">
        <f>data!AG89</f>
        <v>283865962.80000001</v>
      </c>
      <c r="F154" s="291">
        <f>data!AH89</f>
        <v>0</v>
      </c>
      <c r="G154" s="291">
        <f>data!AI89</f>
        <v>19859908.210000001</v>
      </c>
      <c r="H154" s="291">
        <f>data!AJ89</f>
        <v>254037309.85999998</v>
      </c>
      <c r="I154" s="291">
        <f>data!AK89</f>
        <v>0</v>
      </c>
    </row>
    <row r="155" spans="1:9" customFormat="1" ht="20.100000000000001" customHeight="1">
      <c r="A155" s="290" t="s">
        <v>1015</v>
      </c>
      <c r="B155" s="291"/>
      <c r="C155" s="301"/>
      <c r="D155" s="301"/>
      <c r="E155" s="301"/>
      <c r="F155" s="301"/>
      <c r="G155" s="301"/>
      <c r="H155" s="301"/>
      <c r="I155" s="301"/>
    </row>
    <row r="156" spans="1:9" customFormat="1" ht="20.100000000000001" customHeight="1">
      <c r="A156" s="290">
        <v>22</v>
      </c>
      <c r="B156" s="291" t="s">
        <v>1016</v>
      </c>
      <c r="C156" s="291">
        <f>data!AE90</f>
        <v>22712.0566666667</v>
      </c>
      <c r="D156" s="291">
        <f>data!AF90</f>
        <v>0</v>
      </c>
      <c r="E156" s="291">
        <f>data!AG90</f>
        <v>36036.089999999997</v>
      </c>
      <c r="F156" s="291">
        <f>data!AH90</f>
        <v>0</v>
      </c>
      <c r="G156" s="291">
        <f>data!AI90</f>
        <v>15342.08</v>
      </c>
      <c r="H156" s="291">
        <f>data!AJ90</f>
        <v>116080.85666666699</v>
      </c>
      <c r="I156" s="291">
        <f>data!AK90</f>
        <v>0</v>
      </c>
    </row>
    <row r="157" spans="1:9" customFormat="1" ht="20.100000000000001" customHeight="1">
      <c r="A157" s="290">
        <v>23</v>
      </c>
      <c r="B157" s="291" t="s">
        <v>1017</v>
      </c>
      <c r="C157" s="291">
        <f>data!AE91</f>
        <v>0</v>
      </c>
      <c r="D157" s="291">
        <f>data!AF91</f>
        <v>0</v>
      </c>
      <c r="E157" s="291">
        <f>data!AG91</f>
        <v>5274</v>
      </c>
      <c r="F157" s="291">
        <f>data!AH91</f>
        <v>0</v>
      </c>
      <c r="G157" s="291">
        <f>data!AI91</f>
        <v>0</v>
      </c>
      <c r="H157" s="291">
        <f>data!AJ91</f>
        <v>0</v>
      </c>
      <c r="I157" s="291">
        <f>data!AK91</f>
        <v>0</v>
      </c>
    </row>
    <row r="158" spans="1:9" customFormat="1" ht="20.100000000000001" customHeight="1">
      <c r="A158" s="290">
        <v>24</v>
      </c>
      <c r="B158" s="291" t="s">
        <v>1018</v>
      </c>
      <c r="C158" s="291">
        <f>data!AE92</f>
        <v>3318.7838479365901</v>
      </c>
      <c r="D158" s="291">
        <f>data!AF92</f>
        <v>0</v>
      </c>
      <c r="E158" s="291">
        <f>data!AG92</f>
        <v>8718.6567932468006</v>
      </c>
      <c r="F158" s="291">
        <f>data!AH92</f>
        <v>0</v>
      </c>
      <c r="G158" s="291">
        <f>data!AI92</f>
        <v>3711.8990993344701</v>
      </c>
      <c r="H158" s="291">
        <f>data!AJ92</f>
        <v>14471.5163015701</v>
      </c>
      <c r="I158" s="291">
        <f>data!AK92</f>
        <v>0</v>
      </c>
    </row>
    <row r="159" spans="1:9" customFormat="1" ht="20.100000000000001" customHeight="1">
      <c r="A159" s="290">
        <v>25</v>
      </c>
      <c r="B159" s="291" t="s">
        <v>1019</v>
      </c>
      <c r="C159" s="291">
        <f>data!AE93</f>
        <v>17543</v>
      </c>
      <c r="D159" s="291">
        <f>data!AF93</f>
        <v>0</v>
      </c>
      <c r="E159" s="291">
        <f>data!AG93</f>
        <v>422259</v>
      </c>
      <c r="F159" s="291">
        <f>data!AH93</f>
        <v>0</v>
      </c>
      <c r="G159" s="291">
        <f>data!AI93</f>
        <v>77152</v>
      </c>
      <c r="H159" s="291">
        <f>data!AJ93</f>
        <v>65446</v>
      </c>
      <c r="I159" s="291">
        <f>data!AK93</f>
        <v>0</v>
      </c>
    </row>
    <row r="160" spans="1:9" customFormat="1" ht="20.100000000000001" customHeight="1">
      <c r="A160" s="290">
        <v>26</v>
      </c>
      <c r="B160" s="291" t="s">
        <v>294</v>
      </c>
      <c r="C160" s="298">
        <f>data!AE94</f>
        <v>0</v>
      </c>
      <c r="D160" s="298">
        <f>data!AF94</f>
        <v>0</v>
      </c>
      <c r="E160" s="298">
        <f>data!AG94</f>
        <v>88.393929556034479</v>
      </c>
      <c r="F160" s="298">
        <f>data!AH94</f>
        <v>0</v>
      </c>
      <c r="G160" s="298">
        <f>data!AI94</f>
        <v>45.156758842207182</v>
      </c>
      <c r="H160" s="298">
        <f>data!AJ94</f>
        <v>116.14269554941858</v>
      </c>
      <c r="I160" s="298">
        <f>data!AK94</f>
        <v>0</v>
      </c>
    </row>
    <row r="161" spans="1:9" customFormat="1" ht="20.100000000000001" customHeight="1">
      <c r="A161" s="284" t="s">
        <v>1001</v>
      </c>
      <c r="B161" s="285"/>
      <c r="C161" s="285"/>
      <c r="D161" s="285"/>
      <c r="E161" s="285"/>
      <c r="F161" s="285"/>
      <c r="G161" s="285"/>
      <c r="H161" s="285"/>
      <c r="I161" s="284"/>
    </row>
    <row r="162" spans="1:9" customFormat="1" ht="20.100000000000001" customHeight="1">
      <c r="D162" s="286"/>
      <c r="I162" s="287" t="s">
        <v>1035</v>
      </c>
    </row>
    <row r="163" spans="1:9" customFormat="1" ht="20.100000000000001" customHeight="1">
      <c r="A163" s="286"/>
    </row>
    <row r="164" spans="1:9" customFormat="1" ht="20.100000000000001" customHeight="1">
      <c r="A164" s="288" t="str">
        <f>"Hospital: "&amp;data!C98</f>
        <v>Hospital: PeaceHealth St Joseph Medical Center</v>
      </c>
      <c r="G164" s="289"/>
      <c r="H164" s="288" t="str">
        <f>"FYE: "&amp;data!C96</f>
        <v>FYE: 6/30/2024</v>
      </c>
    </row>
    <row r="165" spans="1:9" customFormat="1" ht="20.100000000000001" customHeight="1">
      <c r="A165" s="290">
        <v>1</v>
      </c>
      <c r="B165" s="291" t="s">
        <v>236</v>
      </c>
      <c r="C165" s="293" t="s">
        <v>71</v>
      </c>
      <c r="D165" s="293" t="s">
        <v>72</v>
      </c>
      <c r="E165" s="293" t="s">
        <v>73</v>
      </c>
      <c r="F165" s="293" t="s">
        <v>74</v>
      </c>
      <c r="G165" s="293" t="s">
        <v>75</v>
      </c>
      <c r="H165" s="293" t="s">
        <v>76</v>
      </c>
      <c r="I165" s="293" t="s">
        <v>77</v>
      </c>
    </row>
    <row r="166" spans="1:9" customFormat="1" ht="20.100000000000001" customHeight="1">
      <c r="A166" s="294">
        <v>2</v>
      </c>
      <c r="B166" s="295" t="s">
        <v>1003</v>
      </c>
      <c r="C166" s="297" t="s">
        <v>150</v>
      </c>
      <c r="D166" s="297" t="s">
        <v>151</v>
      </c>
      <c r="E166" s="297" t="s">
        <v>137</v>
      </c>
      <c r="F166" s="297" t="s">
        <v>152</v>
      </c>
      <c r="G166" s="297" t="s">
        <v>1036</v>
      </c>
      <c r="H166" s="297" t="s">
        <v>154</v>
      </c>
      <c r="I166" s="297" t="s">
        <v>155</v>
      </c>
    </row>
    <row r="167" spans="1:9" customFormat="1" ht="20.100000000000001" customHeight="1">
      <c r="A167" s="294"/>
      <c r="B167" s="295"/>
      <c r="C167" s="297" t="s">
        <v>199</v>
      </c>
      <c r="D167" s="297" t="s">
        <v>199</v>
      </c>
      <c r="E167" s="297" t="s">
        <v>1037</v>
      </c>
      <c r="F167" s="297" t="s">
        <v>209</v>
      </c>
      <c r="G167" s="297" t="s">
        <v>148</v>
      </c>
      <c r="H167" s="296" t="s">
        <v>1038</v>
      </c>
      <c r="I167" s="297" t="s">
        <v>196</v>
      </c>
    </row>
    <row r="168" spans="1:9" customFormat="1" ht="20.100000000000001" customHeight="1">
      <c r="A168" s="290">
        <v>3</v>
      </c>
      <c r="B168" s="291" t="s">
        <v>1007</v>
      </c>
      <c r="C168" s="293" t="s">
        <v>253</v>
      </c>
      <c r="D168" s="293" t="s">
        <v>253</v>
      </c>
      <c r="E168" s="293" t="s">
        <v>244</v>
      </c>
      <c r="F168" s="293" t="s">
        <v>254</v>
      </c>
      <c r="G168" s="293" t="s">
        <v>255</v>
      </c>
      <c r="H168" s="293" t="s">
        <v>256</v>
      </c>
      <c r="I168" s="293" t="s">
        <v>255</v>
      </c>
    </row>
    <row r="169" spans="1:9" customFormat="1" ht="20.100000000000001" customHeight="1">
      <c r="A169" s="290">
        <v>4</v>
      </c>
      <c r="B169" s="291" t="s">
        <v>261</v>
      </c>
      <c r="C169" s="291">
        <f>data!AL59</f>
        <v>0</v>
      </c>
      <c r="D169" s="291">
        <f>data!AM59</f>
        <v>0</v>
      </c>
      <c r="E169" s="291">
        <f>data!AN59</f>
        <v>0</v>
      </c>
      <c r="F169" s="291">
        <f>data!AO59</f>
        <v>0</v>
      </c>
      <c r="G169" s="291">
        <f>data!AP59</f>
        <v>12511</v>
      </c>
      <c r="H169" s="291">
        <f>data!AQ59</f>
        <v>511</v>
      </c>
      <c r="I169" s="291">
        <f>data!AR59</f>
        <v>13391</v>
      </c>
    </row>
    <row r="170" spans="1:9" customFormat="1" ht="20.100000000000001" customHeight="1">
      <c r="A170" s="290">
        <v>5</v>
      </c>
      <c r="B170" s="291" t="s">
        <v>262</v>
      </c>
      <c r="C170" s="298">
        <f>data!AL60</f>
        <v>0</v>
      </c>
      <c r="D170" s="298">
        <f>data!AM60</f>
        <v>0</v>
      </c>
      <c r="E170" s="298">
        <f>data!AN60</f>
        <v>0</v>
      </c>
      <c r="F170" s="298">
        <f>data!AO60</f>
        <v>0</v>
      </c>
      <c r="G170" s="298">
        <f>data!AP60</f>
        <v>10.141458502634078</v>
      </c>
      <c r="H170" s="298">
        <f>data!AQ60</f>
        <v>0</v>
      </c>
      <c r="I170" s="298">
        <f>data!AR60</f>
        <v>28.528115651491508</v>
      </c>
    </row>
    <row r="171" spans="1:9" customFormat="1" ht="20.100000000000001" customHeight="1">
      <c r="A171" s="290">
        <v>6</v>
      </c>
      <c r="B171" s="291" t="s">
        <v>263</v>
      </c>
      <c r="C171" s="291">
        <f>data!AL61</f>
        <v>0</v>
      </c>
      <c r="D171" s="291">
        <f>data!AM61</f>
        <v>0</v>
      </c>
      <c r="E171" s="291">
        <f>data!AN61</f>
        <v>0</v>
      </c>
      <c r="F171" s="291">
        <f>data!AO61</f>
        <v>0</v>
      </c>
      <c r="G171" s="291">
        <f>data!AP61</f>
        <v>1484808.05</v>
      </c>
      <c r="H171" s="291">
        <f>data!AQ61</f>
        <v>0</v>
      </c>
      <c r="I171" s="291">
        <f>data!AR61</f>
        <v>3053548.87</v>
      </c>
    </row>
    <row r="172" spans="1:9" customFormat="1" ht="20.100000000000001" customHeight="1">
      <c r="A172" s="290">
        <v>7</v>
      </c>
      <c r="B172" s="291" t="s">
        <v>11</v>
      </c>
      <c r="C172" s="291">
        <f>data!AL62</f>
        <v>0</v>
      </c>
      <c r="D172" s="291">
        <f>data!AM62</f>
        <v>0</v>
      </c>
      <c r="E172" s="291">
        <f>data!AN62</f>
        <v>0</v>
      </c>
      <c r="F172" s="291">
        <f>data!AO62</f>
        <v>0</v>
      </c>
      <c r="G172" s="291">
        <f>data!AP62</f>
        <v>327069</v>
      </c>
      <c r="H172" s="291">
        <f>data!AQ62</f>
        <v>0</v>
      </c>
      <c r="I172" s="291">
        <f>data!AR62</f>
        <v>733356</v>
      </c>
    </row>
    <row r="173" spans="1:9" customFormat="1" ht="20.100000000000001" customHeight="1">
      <c r="A173" s="290">
        <v>8</v>
      </c>
      <c r="B173" s="291" t="s">
        <v>264</v>
      </c>
      <c r="C173" s="291">
        <f>data!AL63</f>
        <v>0</v>
      </c>
      <c r="D173" s="291">
        <f>data!AM63</f>
        <v>0</v>
      </c>
      <c r="E173" s="291">
        <f>data!AN63</f>
        <v>0</v>
      </c>
      <c r="F173" s="291">
        <f>data!AO63</f>
        <v>0</v>
      </c>
      <c r="G173" s="291">
        <f>data!AP63</f>
        <v>0</v>
      </c>
      <c r="H173" s="291">
        <f>data!AQ63</f>
        <v>0</v>
      </c>
      <c r="I173" s="291">
        <f>data!AR63</f>
        <v>0</v>
      </c>
    </row>
    <row r="174" spans="1:9" customFormat="1" ht="20.100000000000001" customHeight="1">
      <c r="A174" s="290">
        <v>9</v>
      </c>
      <c r="B174" s="291" t="s">
        <v>265</v>
      </c>
      <c r="C174" s="291">
        <f>data!AL64</f>
        <v>0</v>
      </c>
      <c r="D174" s="291">
        <f>data!AM64</f>
        <v>0</v>
      </c>
      <c r="E174" s="291">
        <f>data!AN64</f>
        <v>0</v>
      </c>
      <c r="F174" s="291">
        <f>data!AO64</f>
        <v>0</v>
      </c>
      <c r="G174" s="291">
        <f>data!AP64</f>
        <v>307116.82</v>
      </c>
      <c r="H174" s="291">
        <f>data!AQ64</f>
        <v>88.36</v>
      </c>
      <c r="I174" s="291">
        <f>data!AR64</f>
        <v>78946.28</v>
      </c>
    </row>
    <row r="175" spans="1:9" customFormat="1" ht="20.100000000000001" customHeight="1">
      <c r="A175" s="290">
        <v>10</v>
      </c>
      <c r="B175" s="291" t="s">
        <v>526</v>
      </c>
      <c r="C175" s="291">
        <f>data!AL65</f>
        <v>0</v>
      </c>
      <c r="D175" s="291">
        <f>data!AM65</f>
        <v>0</v>
      </c>
      <c r="E175" s="291">
        <f>data!AN65</f>
        <v>0</v>
      </c>
      <c r="F175" s="291">
        <f>data!AO65</f>
        <v>0</v>
      </c>
      <c r="G175" s="291">
        <f>data!AP65</f>
        <v>5566.1</v>
      </c>
      <c r="H175" s="291">
        <f>data!AQ65</f>
        <v>770</v>
      </c>
      <c r="I175" s="291">
        <f>data!AR65</f>
        <v>0</v>
      </c>
    </row>
    <row r="176" spans="1:9" customFormat="1" ht="20.100000000000001" customHeight="1">
      <c r="A176" s="290">
        <v>11</v>
      </c>
      <c r="B176" s="291" t="s">
        <v>527</v>
      </c>
      <c r="C176" s="291">
        <f>data!AL66</f>
        <v>0</v>
      </c>
      <c r="D176" s="291">
        <f>data!AM66</f>
        <v>0</v>
      </c>
      <c r="E176" s="291">
        <f>data!AN66</f>
        <v>0</v>
      </c>
      <c r="F176" s="291">
        <f>data!AO66</f>
        <v>0</v>
      </c>
      <c r="G176" s="291">
        <f>data!AP66</f>
        <v>19210.28</v>
      </c>
      <c r="H176" s="291">
        <f>data!AQ66</f>
        <v>115.17</v>
      </c>
      <c r="I176" s="291">
        <f>data!AR66</f>
        <v>24795.439999999999</v>
      </c>
    </row>
    <row r="177" spans="1:9" customFormat="1" ht="20.100000000000001" customHeight="1">
      <c r="A177" s="290">
        <v>12</v>
      </c>
      <c r="B177" s="291" t="s">
        <v>16</v>
      </c>
      <c r="C177" s="291">
        <f>data!AL67</f>
        <v>0</v>
      </c>
      <c r="D177" s="291">
        <f>data!AM67</f>
        <v>0</v>
      </c>
      <c r="E177" s="291">
        <f>data!AN67</f>
        <v>0</v>
      </c>
      <c r="F177" s="291">
        <f>data!AO67</f>
        <v>0</v>
      </c>
      <c r="G177" s="291">
        <f>data!AP67</f>
        <v>52049</v>
      </c>
      <c r="H177" s="291">
        <f>data!AQ67</f>
        <v>2147</v>
      </c>
      <c r="I177" s="291">
        <f>data!AR67</f>
        <v>0</v>
      </c>
    </row>
    <row r="178" spans="1:9" customFormat="1" ht="20.100000000000001" customHeight="1">
      <c r="A178" s="290">
        <v>13</v>
      </c>
      <c r="B178" s="291" t="s">
        <v>1008</v>
      </c>
      <c r="C178" s="291">
        <f>data!AL68</f>
        <v>0</v>
      </c>
      <c r="D178" s="291">
        <f>data!AM68</f>
        <v>0</v>
      </c>
      <c r="E178" s="291">
        <f>data!AN68</f>
        <v>0</v>
      </c>
      <c r="F178" s="291">
        <f>data!AO68</f>
        <v>0</v>
      </c>
      <c r="G178" s="291">
        <f>data!AP68</f>
        <v>235978.36</v>
      </c>
      <c r="H178" s="291">
        <f>data!AQ68</f>
        <v>0</v>
      </c>
      <c r="I178" s="291">
        <f>data!AR68</f>
        <v>0</v>
      </c>
    </row>
    <row r="179" spans="1:9" customFormat="1" ht="20.100000000000001" customHeight="1">
      <c r="A179" s="290">
        <v>14</v>
      </c>
      <c r="B179" s="291" t="s">
        <v>1009</v>
      </c>
      <c r="C179" s="291">
        <f>data!AL69</f>
        <v>0</v>
      </c>
      <c r="D179" s="291">
        <f>data!AM69</f>
        <v>0</v>
      </c>
      <c r="E179" s="291">
        <f>data!AN69</f>
        <v>0</v>
      </c>
      <c r="F179" s="291">
        <f>data!AO69</f>
        <v>0</v>
      </c>
      <c r="G179" s="291">
        <f>data!AP69</f>
        <v>5335.27</v>
      </c>
      <c r="H179" s="291">
        <f>data!AQ69</f>
        <v>0</v>
      </c>
      <c r="I179" s="291">
        <f>data!AR69</f>
        <v>92217.16</v>
      </c>
    </row>
    <row r="180" spans="1:9" customFormat="1" ht="20.100000000000001" customHeight="1">
      <c r="A180" s="290">
        <v>15</v>
      </c>
      <c r="B180" s="291" t="s">
        <v>284</v>
      </c>
      <c r="C180" s="291">
        <f>-data!AL84</f>
        <v>0</v>
      </c>
      <c r="D180" s="291">
        <f>-data!AM84</f>
        <v>0</v>
      </c>
      <c r="E180" s="291">
        <f>-data!AN84</f>
        <v>0</v>
      </c>
      <c r="F180" s="291">
        <f>-data!AO84</f>
        <v>0</v>
      </c>
      <c r="G180" s="291">
        <f>-data!AP84</f>
        <v>-2057</v>
      </c>
      <c r="H180" s="291">
        <f>-data!AQ84</f>
        <v>0</v>
      </c>
      <c r="I180" s="291">
        <f>-data!AR84</f>
        <v>0</v>
      </c>
    </row>
    <row r="181" spans="1:9" customFormat="1" ht="20.100000000000001" customHeight="1">
      <c r="A181" s="290">
        <v>16</v>
      </c>
      <c r="B181" s="299" t="s">
        <v>1010</v>
      </c>
      <c r="C181" s="291">
        <f>data!AL85</f>
        <v>0</v>
      </c>
      <c r="D181" s="291">
        <f>data!AM85</f>
        <v>0</v>
      </c>
      <c r="E181" s="291">
        <f>data!AN85</f>
        <v>0</v>
      </c>
      <c r="F181" s="291">
        <f>data!AO85</f>
        <v>0</v>
      </c>
      <c r="G181" s="291">
        <f>data!AP85</f>
        <v>2435075.88</v>
      </c>
      <c r="H181" s="291">
        <f>data!AQ85</f>
        <v>3120.5299999999997</v>
      </c>
      <c r="I181" s="291">
        <f>data!AR85</f>
        <v>3982863.75</v>
      </c>
    </row>
    <row r="182" spans="1:9" customFormat="1" ht="20.100000000000001" customHeight="1">
      <c r="A182" s="290">
        <v>17</v>
      </c>
      <c r="B182" s="291" t="s">
        <v>286</v>
      </c>
      <c r="C182" s="301"/>
      <c r="D182" s="301"/>
      <c r="E182" s="301"/>
      <c r="F182" s="301"/>
      <c r="G182" s="301"/>
      <c r="H182" s="301"/>
      <c r="I182" s="301"/>
    </row>
    <row r="183" spans="1:9" customFormat="1" ht="20.100000000000001" customHeight="1">
      <c r="A183" s="290">
        <v>18</v>
      </c>
      <c r="B183" s="291" t="s">
        <v>1011</v>
      </c>
      <c r="C183" s="299">
        <f>+data!M703</f>
        <v>0</v>
      </c>
      <c r="D183" s="299">
        <f>+data!M704</f>
        <v>0</v>
      </c>
      <c r="E183" s="299">
        <f>+data!M705</f>
        <v>0</v>
      </c>
      <c r="F183" s="299">
        <f>+data!M706</f>
        <v>0</v>
      </c>
      <c r="G183" s="299">
        <f>+data!M707</f>
        <v>1375627</v>
      </c>
      <c r="H183" s="299">
        <f>+data!M708</f>
        <v>82973</v>
      </c>
      <c r="I183" s="299">
        <f>+data!M709</f>
        <v>1075565</v>
      </c>
    </row>
    <row r="184" spans="1:9" customFormat="1" ht="20.100000000000001" customHeight="1">
      <c r="A184" s="290">
        <v>19</v>
      </c>
      <c r="B184" s="299" t="s">
        <v>1012</v>
      </c>
      <c r="C184" s="291">
        <f>data!AL87</f>
        <v>0</v>
      </c>
      <c r="D184" s="291">
        <f>data!AM87</f>
        <v>0</v>
      </c>
      <c r="E184" s="291">
        <f>data!AN87</f>
        <v>0</v>
      </c>
      <c r="F184" s="291">
        <f>data!AO87</f>
        <v>0</v>
      </c>
      <c r="G184" s="291">
        <f>data!AP87</f>
        <v>18567.5</v>
      </c>
      <c r="H184" s="291">
        <f>data!AQ87</f>
        <v>0</v>
      </c>
      <c r="I184" s="291">
        <f>data!AR87</f>
        <v>0</v>
      </c>
    </row>
    <row r="185" spans="1:9" customFormat="1" ht="20.100000000000001" customHeight="1">
      <c r="A185" s="290">
        <v>20</v>
      </c>
      <c r="B185" s="299" t="s">
        <v>1013</v>
      </c>
      <c r="C185" s="291">
        <f>data!AL88</f>
        <v>0</v>
      </c>
      <c r="D185" s="291">
        <f>data!AM88</f>
        <v>0</v>
      </c>
      <c r="E185" s="291">
        <f>data!AN88</f>
        <v>0</v>
      </c>
      <c r="F185" s="291">
        <f>data!AO88</f>
        <v>0</v>
      </c>
      <c r="G185" s="291">
        <f>data!AP88</f>
        <v>6334998</v>
      </c>
      <c r="H185" s="291">
        <f>data!AQ88</f>
        <v>0</v>
      </c>
      <c r="I185" s="291">
        <f>data!AR88</f>
        <v>4425761.3600000003</v>
      </c>
    </row>
    <row r="186" spans="1:9" customFormat="1" ht="20.100000000000001" customHeight="1">
      <c r="A186" s="290">
        <v>21</v>
      </c>
      <c r="B186" s="299" t="s">
        <v>1014</v>
      </c>
      <c r="C186" s="291">
        <f>data!AL89</f>
        <v>0</v>
      </c>
      <c r="D186" s="291">
        <f>data!AM89</f>
        <v>0</v>
      </c>
      <c r="E186" s="291">
        <f>data!AN89</f>
        <v>0</v>
      </c>
      <c r="F186" s="291">
        <f>data!AO89</f>
        <v>0</v>
      </c>
      <c r="G186" s="291">
        <f>data!AP89</f>
        <v>6353565.5</v>
      </c>
      <c r="H186" s="291">
        <f>data!AQ89</f>
        <v>0</v>
      </c>
      <c r="I186" s="291">
        <f>data!AR89</f>
        <v>4425761.3600000003</v>
      </c>
    </row>
    <row r="187" spans="1:9" customFormat="1" ht="20.100000000000001" customHeight="1">
      <c r="A187" s="290" t="s">
        <v>1015</v>
      </c>
      <c r="B187" s="291"/>
      <c r="C187" s="301"/>
      <c r="D187" s="301"/>
      <c r="E187" s="301"/>
      <c r="F187" s="301"/>
      <c r="G187" s="301"/>
      <c r="H187" s="301"/>
      <c r="I187" s="301"/>
    </row>
    <row r="188" spans="1:9" customFormat="1" ht="20.100000000000001" customHeight="1">
      <c r="A188" s="290">
        <v>22</v>
      </c>
      <c r="B188" s="291" t="s">
        <v>1016</v>
      </c>
      <c r="C188" s="291">
        <f>data!AL90</f>
        <v>0</v>
      </c>
      <c r="D188" s="291">
        <f>data!AM90</f>
        <v>0</v>
      </c>
      <c r="E188" s="291">
        <f>data!AN90</f>
        <v>0</v>
      </c>
      <c r="F188" s="291">
        <f>data!AO90</f>
        <v>0</v>
      </c>
      <c r="G188" s="291">
        <f>data!AP90</f>
        <v>7341.3333333333303</v>
      </c>
      <c r="H188" s="291">
        <f>data!AQ90</f>
        <v>987</v>
      </c>
      <c r="I188" s="291">
        <f>data!AR90</f>
        <v>0</v>
      </c>
    </row>
    <row r="189" spans="1:9" customFormat="1" ht="20.100000000000001" customHeight="1">
      <c r="A189" s="290">
        <v>23</v>
      </c>
      <c r="B189" s="291" t="s">
        <v>1017</v>
      </c>
      <c r="C189" s="291">
        <f>data!AL91</f>
        <v>0</v>
      </c>
      <c r="D189" s="291">
        <f>data!AM91</f>
        <v>0</v>
      </c>
      <c r="E189" s="291">
        <f>data!AN91</f>
        <v>0</v>
      </c>
      <c r="F189" s="291">
        <f>data!AO91</f>
        <v>0</v>
      </c>
      <c r="G189" s="291">
        <f>data!AP91</f>
        <v>0</v>
      </c>
      <c r="H189" s="291">
        <f>data!AQ91</f>
        <v>0</v>
      </c>
      <c r="I189" s="291">
        <f>data!AR91</f>
        <v>0</v>
      </c>
    </row>
    <row r="190" spans="1:9" customFormat="1" ht="20.100000000000001" customHeight="1">
      <c r="A190" s="290">
        <v>24</v>
      </c>
      <c r="B190" s="291" t="s">
        <v>1018</v>
      </c>
      <c r="C190" s="291">
        <f>data!AL92</f>
        <v>0</v>
      </c>
      <c r="D190" s="291">
        <f>data!AM92</f>
        <v>0</v>
      </c>
      <c r="E190" s="291">
        <f>data!AN92</f>
        <v>0</v>
      </c>
      <c r="F190" s="291">
        <f>data!AO92</f>
        <v>0</v>
      </c>
      <c r="G190" s="291">
        <f>data!AP92</f>
        <v>453.61307624944601</v>
      </c>
      <c r="H190" s="291">
        <f>data!AQ92</f>
        <v>30.6036362397939</v>
      </c>
      <c r="I190" s="291">
        <f>data!AR92</f>
        <v>0</v>
      </c>
    </row>
    <row r="191" spans="1:9" customFormat="1" ht="20.100000000000001" customHeight="1">
      <c r="A191" s="290">
        <v>25</v>
      </c>
      <c r="B191" s="291" t="s">
        <v>1019</v>
      </c>
      <c r="C191" s="291">
        <f>data!AL93</f>
        <v>0</v>
      </c>
      <c r="D191" s="291">
        <f>data!AM93</f>
        <v>0</v>
      </c>
      <c r="E191" s="291">
        <f>data!AN93</f>
        <v>0</v>
      </c>
      <c r="F191" s="291">
        <f>data!AO93</f>
        <v>0</v>
      </c>
      <c r="G191" s="291">
        <f>data!AP93</f>
        <v>7889</v>
      </c>
      <c r="H191" s="291">
        <f>data!AQ93</f>
        <v>0</v>
      </c>
      <c r="I191" s="291">
        <f>data!AR93</f>
        <v>0</v>
      </c>
    </row>
    <row r="192" spans="1:9" customFormat="1" ht="20.100000000000001" customHeight="1">
      <c r="A192" s="290">
        <v>26</v>
      </c>
      <c r="B192" s="291" t="s">
        <v>294</v>
      </c>
      <c r="C192" s="298">
        <f>data!AL94</f>
        <v>0</v>
      </c>
      <c r="D192" s="298">
        <f>data!AM94</f>
        <v>0</v>
      </c>
      <c r="E192" s="298">
        <f>data!AN94</f>
        <v>0</v>
      </c>
      <c r="F192" s="298">
        <f>data!AO94</f>
        <v>0</v>
      </c>
      <c r="G192" s="298">
        <f>data!AP94</f>
        <v>5.3573013377189183</v>
      </c>
      <c r="H192" s="298">
        <f>data!AQ94</f>
        <v>0</v>
      </c>
      <c r="I192" s="298">
        <f>data!AR94</f>
        <v>6.0620833262862543</v>
      </c>
    </row>
    <row r="193" spans="1:9" customFormat="1" ht="20.100000000000001" customHeight="1">
      <c r="A193" s="284" t="s">
        <v>1001</v>
      </c>
      <c r="B193" s="285"/>
      <c r="C193" s="285"/>
      <c r="D193" s="285"/>
      <c r="E193" s="285"/>
      <c r="F193" s="285"/>
      <c r="G193" s="285"/>
      <c r="H193" s="285"/>
      <c r="I193" s="284"/>
    </row>
    <row r="194" spans="1:9" customFormat="1" ht="20.100000000000001" customHeight="1">
      <c r="D194" s="286"/>
      <c r="I194" s="287" t="s">
        <v>1039</v>
      </c>
    </row>
    <row r="195" spans="1:9" customFormat="1" ht="20.100000000000001" customHeight="1">
      <c r="A195" s="286"/>
    </row>
    <row r="196" spans="1:9" customFormat="1" ht="20.100000000000001" customHeight="1">
      <c r="A196" s="288" t="str">
        <f>"Hospital: "&amp;data!C98</f>
        <v>Hospital: PeaceHealth St Joseph Medical Center</v>
      </c>
      <c r="G196" s="289"/>
      <c r="H196" s="288" t="str">
        <f>"FYE: "&amp;data!C96</f>
        <v>FYE: 6/30/2024</v>
      </c>
    </row>
    <row r="197" spans="1:9" customFormat="1" ht="20.100000000000001" customHeight="1">
      <c r="A197" s="290">
        <v>1</v>
      </c>
      <c r="B197" s="291" t="s">
        <v>236</v>
      </c>
      <c r="C197" s="293" t="s">
        <v>78</v>
      </c>
      <c r="D197" s="293" t="s">
        <v>79</v>
      </c>
      <c r="E197" s="293" t="s">
        <v>80</v>
      </c>
      <c r="F197" s="293" t="s">
        <v>81</v>
      </c>
      <c r="G197" s="293" t="s">
        <v>82</v>
      </c>
      <c r="H197" s="293" t="s">
        <v>83</v>
      </c>
      <c r="I197" s="293" t="s">
        <v>84</v>
      </c>
    </row>
    <row r="198" spans="1:9" customFormat="1" ht="20.100000000000001" customHeight="1">
      <c r="A198" s="294">
        <v>2</v>
      </c>
      <c r="B198" s="295" t="s">
        <v>1003</v>
      </c>
      <c r="C198" s="297"/>
      <c r="D198" s="297" t="s">
        <v>157</v>
      </c>
      <c r="E198" s="297" t="s">
        <v>158</v>
      </c>
      <c r="F198" s="297" t="s">
        <v>159</v>
      </c>
      <c r="G198" s="297" t="s">
        <v>1040</v>
      </c>
      <c r="H198" s="297" t="s">
        <v>161</v>
      </c>
      <c r="I198" s="297"/>
    </row>
    <row r="199" spans="1:9" customFormat="1" ht="20.100000000000001" customHeight="1">
      <c r="A199" s="294"/>
      <c r="B199" s="295"/>
      <c r="C199" s="297" t="s">
        <v>156</v>
      </c>
      <c r="D199" s="297" t="s">
        <v>258</v>
      </c>
      <c r="E199" s="297" t="s">
        <v>1041</v>
      </c>
      <c r="F199" s="297" t="s">
        <v>213</v>
      </c>
      <c r="G199" s="297" t="s">
        <v>228</v>
      </c>
      <c r="H199" s="297" t="s">
        <v>215</v>
      </c>
      <c r="I199" s="297" t="s">
        <v>162</v>
      </c>
    </row>
    <row r="200" spans="1:9" customFormat="1" ht="20.100000000000001" customHeight="1">
      <c r="A200" s="290">
        <v>3</v>
      </c>
      <c r="B200" s="291" t="s">
        <v>1007</v>
      </c>
      <c r="C200" s="293" t="s">
        <v>253</v>
      </c>
      <c r="D200" s="293" t="s">
        <v>258</v>
      </c>
      <c r="E200" s="293" t="s">
        <v>255</v>
      </c>
      <c r="F200" s="303"/>
      <c r="G200" s="303"/>
      <c r="H200" s="303"/>
      <c r="I200" s="293" t="s">
        <v>259</v>
      </c>
    </row>
    <row r="201" spans="1:9" customFormat="1" ht="20.100000000000001" customHeight="1">
      <c r="A201" s="290">
        <v>4</v>
      </c>
      <c r="B201" s="291" t="s">
        <v>261</v>
      </c>
      <c r="C201" s="291">
        <f>data!AS59</f>
        <v>0</v>
      </c>
      <c r="D201" s="291">
        <f>data!AT59</f>
        <v>0</v>
      </c>
      <c r="E201" s="291">
        <f>data!AU59</f>
        <v>0</v>
      </c>
      <c r="F201" s="303"/>
      <c r="G201" s="303"/>
      <c r="H201" s="303"/>
      <c r="I201" s="291">
        <f>data!AY59</f>
        <v>209498</v>
      </c>
    </row>
    <row r="202" spans="1:9" customFormat="1" ht="20.100000000000001" customHeight="1">
      <c r="A202" s="290">
        <v>5</v>
      </c>
      <c r="B202" s="291" t="s">
        <v>262</v>
      </c>
      <c r="C202" s="298">
        <f>data!AS60</f>
        <v>0</v>
      </c>
      <c r="D202" s="298">
        <f>data!AT60</f>
        <v>0</v>
      </c>
      <c r="E202" s="298">
        <f>data!AU60</f>
        <v>0</v>
      </c>
      <c r="F202" s="298">
        <f>data!AV60</f>
        <v>4.7552933491584559</v>
      </c>
      <c r="G202" s="298">
        <f>data!AW60</f>
        <v>0</v>
      </c>
      <c r="H202" s="298">
        <f>data!AX60</f>
        <v>0</v>
      </c>
      <c r="I202" s="298">
        <f>data!AY60</f>
        <v>70.4923630791737</v>
      </c>
    </row>
    <row r="203" spans="1:9" customFormat="1" ht="20.100000000000001" customHeight="1">
      <c r="A203" s="290">
        <v>6</v>
      </c>
      <c r="B203" s="291" t="s">
        <v>263</v>
      </c>
      <c r="C203" s="291">
        <f>data!AS61</f>
        <v>0</v>
      </c>
      <c r="D203" s="291">
        <f>data!AT61</f>
        <v>0</v>
      </c>
      <c r="E203" s="291">
        <f>data!AU61</f>
        <v>0</v>
      </c>
      <c r="F203" s="291">
        <f>data!AV61</f>
        <v>422186.07</v>
      </c>
      <c r="G203" s="291">
        <f>data!AW61</f>
        <v>0</v>
      </c>
      <c r="H203" s="291">
        <f>data!AX61</f>
        <v>0</v>
      </c>
      <c r="I203" s="291">
        <f>data!AY61</f>
        <v>4073966.22</v>
      </c>
    </row>
    <row r="204" spans="1:9" customFormat="1" ht="20.100000000000001" customHeight="1">
      <c r="A204" s="290">
        <v>7</v>
      </c>
      <c r="B204" s="291" t="s">
        <v>11</v>
      </c>
      <c r="C204" s="291">
        <f>data!AS62</f>
        <v>0</v>
      </c>
      <c r="D204" s="291">
        <f>data!AT62</f>
        <v>0</v>
      </c>
      <c r="E204" s="291">
        <f>data!AU62</f>
        <v>0</v>
      </c>
      <c r="F204" s="291">
        <f>data!AV62</f>
        <v>133272</v>
      </c>
      <c r="G204" s="291">
        <f>data!AW62</f>
        <v>0</v>
      </c>
      <c r="H204" s="291">
        <f>data!AX62</f>
        <v>0</v>
      </c>
      <c r="I204" s="291">
        <f>data!AY62</f>
        <v>1495432</v>
      </c>
    </row>
    <row r="205" spans="1:9" customFormat="1" ht="20.100000000000001" customHeight="1">
      <c r="A205" s="290">
        <v>8</v>
      </c>
      <c r="B205" s="291" t="s">
        <v>264</v>
      </c>
      <c r="C205" s="291">
        <f>data!AS63</f>
        <v>0</v>
      </c>
      <c r="D205" s="291">
        <f>data!AT63</f>
        <v>0</v>
      </c>
      <c r="E205" s="291">
        <f>data!AU63</f>
        <v>0</v>
      </c>
      <c r="F205" s="291">
        <f>data!AV63</f>
        <v>0</v>
      </c>
      <c r="G205" s="291">
        <f>data!AW63</f>
        <v>0</v>
      </c>
      <c r="H205" s="291">
        <f>data!AX63</f>
        <v>0</v>
      </c>
      <c r="I205" s="291">
        <f>data!AY63</f>
        <v>0</v>
      </c>
    </row>
    <row r="206" spans="1:9" customFormat="1" ht="20.100000000000001" customHeight="1">
      <c r="A206" s="290">
        <v>9</v>
      </c>
      <c r="B206" s="291" t="s">
        <v>265</v>
      </c>
      <c r="C206" s="291">
        <f>data!AS64</f>
        <v>0</v>
      </c>
      <c r="D206" s="291">
        <f>data!AT64</f>
        <v>0</v>
      </c>
      <c r="E206" s="291">
        <f>data!AU64</f>
        <v>0</v>
      </c>
      <c r="F206" s="291">
        <f>data!AV64</f>
        <v>1706.67</v>
      </c>
      <c r="G206" s="291">
        <f>data!AW64</f>
        <v>0</v>
      </c>
      <c r="H206" s="291">
        <f>data!AX64</f>
        <v>0</v>
      </c>
      <c r="I206" s="291">
        <f>data!AY64</f>
        <v>10533.14</v>
      </c>
    </row>
    <row r="207" spans="1:9" customFormat="1" ht="20.100000000000001" customHeight="1">
      <c r="A207" s="290">
        <v>10</v>
      </c>
      <c r="B207" s="291" t="s">
        <v>526</v>
      </c>
      <c r="C207" s="291">
        <f>data!AS65</f>
        <v>0</v>
      </c>
      <c r="D207" s="291">
        <f>data!AT65</f>
        <v>0</v>
      </c>
      <c r="E207" s="291">
        <f>data!AU65</f>
        <v>0</v>
      </c>
      <c r="F207" s="291">
        <f>data!AV65</f>
        <v>0</v>
      </c>
      <c r="G207" s="291">
        <f>data!AW65</f>
        <v>0</v>
      </c>
      <c r="H207" s="291">
        <f>data!AX65</f>
        <v>0</v>
      </c>
      <c r="I207" s="291">
        <f>data!AY65</f>
        <v>516.79999999999995</v>
      </c>
    </row>
    <row r="208" spans="1:9" customFormat="1" ht="20.100000000000001" customHeight="1">
      <c r="A208" s="290">
        <v>11</v>
      </c>
      <c r="B208" s="291" t="s">
        <v>527</v>
      </c>
      <c r="C208" s="291">
        <f>data!AS66</f>
        <v>0</v>
      </c>
      <c r="D208" s="291">
        <f>data!AT66</f>
        <v>0</v>
      </c>
      <c r="E208" s="291">
        <f>data!AU66</f>
        <v>0</v>
      </c>
      <c r="F208" s="291">
        <f>data!AV66</f>
        <v>5886.33</v>
      </c>
      <c r="G208" s="291">
        <f>data!AW66</f>
        <v>0</v>
      </c>
      <c r="H208" s="291">
        <f>data!AX66</f>
        <v>0</v>
      </c>
      <c r="I208" s="291">
        <f>data!AY66</f>
        <v>857230.85</v>
      </c>
    </row>
    <row r="209" spans="1:9" customFormat="1" ht="20.100000000000001" customHeight="1">
      <c r="A209" s="290">
        <v>12</v>
      </c>
      <c r="B209" s="291" t="s">
        <v>16</v>
      </c>
      <c r="C209" s="291">
        <f>data!AS67</f>
        <v>0</v>
      </c>
      <c r="D209" s="291">
        <f>data!AT67</f>
        <v>0</v>
      </c>
      <c r="E209" s="291">
        <f>data!AU67</f>
        <v>0</v>
      </c>
      <c r="F209" s="291">
        <f>data!AV67</f>
        <v>3929</v>
      </c>
      <c r="G209" s="291">
        <f>data!AW67</f>
        <v>831</v>
      </c>
      <c r="H209" s="291">
        <f>data!AX67</f>
        <v>0</v>
      </c>
      <c r="I209" s="291">
        <f>data!AY67</f>
        <v>92621</v>
      </c>
    </row>
    <row r="210" spans="1:9" customFormat="1" ht="20.100000000000001" customHeight="1">
      <c r="A210" s="290">
        <v>13</v>
      </c>
      <c r="B210" s="291" t="s">
        <v>1008</v>
      </c>
      <c r="C210" s="291">
        <f>data!AS68</f>
        <v>0</v>
      </c>
      <c r="D210" s="291">
        <f>data!AT68</f>
        <v>0</v>
      </c>
      <c r="E210" s="291">
        <f>data!AU68</f>
        <v>0</v>
      </c>
      <c r="F210" s="291">
        <f>data!AV68</f>
        <v>9710.3799999999992</v>
      </c>
      <c r="G210" s="291">
        <f>data!AW68</f>
        <v>0</v>
      </c>
      <c r="H210" s="291">
        <f>data!AX68</f>
        <v>0</v>
      </c>
      <c r="I210" s="291">
        <f>data!AY68</f>
        <v>0</v>
      </c>
    </row>
    <row r="211" spans="1:9" customFormat="1" ht="20.100000000000001" customHeight="1">
      <c r="A211" s="290">
        <v>14</v>
      </c>
      <c r="B211" s="291" t="s">
        <v>1009</v>
      </c>
      <c r="C211" s="291">
        <f>data!AS69</f>
        <v>0</v>
      </c>
      <c r="D211" s="291">
        <f>data!AT69</f>
        <v>0</v>
      </c>
      <c r="E211" s="291">
        <f>data!AU69</f>
        <v>0</v>
      </c>
      <c r="F211" s="291">
        <f>data!AV69</f>
        <v>972.8</v>
      </c>
      <c r="G211" s="291">
        <f>data!AW69</f>
        <v>0</v>
      </c>
      <c r="H211" s="291">
        <f>data!AX69</f>
        <v>0</v>
      </c>
      <c r="I211" s="291">
        <f>data!AY69</f>
        <v>6191.18</v>
      </c>
    </row>
    <row r="212" spans="1:9" customFormat="1" ht="20.100000000000001" customHeight="1">
      <c r="A212" s="290">
        <v>15</v>
      </c>
      <c r="B212" s="291" t="s">
        <v>284</v>
      </c>
      <c r="C212" s="291">
        <f>-data!AS84</f>
        <v>0</v>
      </c>
      <c r="D212" s="291">
        <f>-data!AT84</f>
        <v>0</v>
      </c>
      <c r="E212" s="291">
        <f>-data!AU84</f>
        <v>0</v>
      </c>
      <c r="F212" s="291">
        <f>-data!AV84</f>
        <v>-622883.21</v>
      </c>
      <c r="G212" s="291">
        <f>-data!AW84</f>
        <v>0</v>
      </c>
      <c r="H212" s="291">
        <f>-data!AX84</f>
        <v>0</v>
      </c>
      <c r="I212" s="291">
        <f>-data!AY84</f>
        <v>2402.73</v>
      </c>
    </row>
    <row r="213" spans="1:9" customFormat="1" ht="20.100000000000001" customHeight="1">
      <c r="A213" s="290">
        <v>16</v>
      </c>
      <c r="B213" s="299" t="s">
        <v>1010</v>
      </c>
      <c r="C213" s="291">
        <f>data!AS85</f>
        <v>0</v>
      </c>
      <c r="D213" s="291">
        <f>data!AT85</f>
        <v>0</v>
      </c>
      <c r="E213" s="291">
        <f>data!AU85</f>
        <v>0</v>
      </c>
      <c r="F213" s="291">
        <f>data!AV85</f>
        <v>-45219.959999999846</v>
      </c>
      <c r="G213" s="291">
        <f>data!AW85</f>
        <v>831</v>
      </c>
      <c r="H213" s="291">
        <f>data!AX85</f>
        <v>0</v>
      </c>
      <c r="I213" s="291">
        <f>data!AY85</f>
        <v>6538893.9199999999</v>
      </c>
    </row>
    <row r="214" spans="1:9" customFormat="1" ht="20.100000000000001" customHeight="1">
      <c r="A214" s="290">
        <v>17</v>
      </c>
      <c r="B214" s="291" t="s">
        <v>286</v>
      </c>
      <c r="C214" s="301"/>
      <c r="D214" s="301"/>
      <c r="E214" s="301"/>
      <c r="F214" s="301"/>
      <c r="G214" s="301"/>
      <c r="H214" s="301"/>
      <c r="I214" s="301"/>
    </row>
    <row r="215" spans="1:9" customFormat="1" ht="20.100000000000001" customHeight="1">
      <c r="A215" s="290">
        <v>18</v>
      </c>
      <c r="B215" s="291" t="s">
        <v>1011</v>
      </c>
      <c r="C215" s="299">
        <f>+data!M710</f>
        <v>0</v>
      </c>
      <c r="D215" s="299">
        <f>+data!M711</f>
        <v>0</v>
      </c>
      <c r="E215" s="299">
        <f>+data!M712</f>
        <v>0</v>
      </c>
      <c r="F215" s="299">
        <f>+data!M713</f>
        <v>156077</v>
      </c>
      <c r="G215" s="305"/>
      <c r="H215" s="291"/>
      <c r="I215" s="291"/>
    </row>
    <row r="216" spans="1:9" customFormat="1" ht="20.100000000000001" customHeight="1">
      <c r="A216" s="290">
        <v>19</v>
      </c>
      <c r="B216" s="299" t="s">
        <v>1012</v>
      </c>
      <c r="C216" s="291">
        <f>data!AS87</f>
        <v>0</v>
      </c>
      <c r="D216" s="291">
        <f>data!AT87</f>
        <v>0</v>
      </c>
      <c r="E216" s="291">
        <f>data!AU87</f>
        <v>0</v>
      </c>
      <c r="F216" s="291">
        <f>data!AV87</f>
        <v>0</v>
      </c>
      <c r="G216" s="306" t="str">
        <f>IF(data!AW87&gt;0,data!AW87,"")</f>
        <v>x</v>
      </c>
      <c r="H216" s="306" t="str">
        <f>IF(data!AX87&gt;0,data!AX87,"")</f>
        <v>x</v>
      </c>
      <c r="I216" s="306" t="str">
        <f>IF(data!AY87&gt;0,data!AY87,"")</f>
        <v>x</v>
      </c>
    </row>
    <row r="217" spans="1:9" customFormat="1" ht="20.100000000000001" customHeight="1">
      <c r="A217" s="290">
        <v>20</v>
      </c>
      <c r="B217" s="299" t="s">
        <v>1013</v>
      </c>
      <c r="C217" s="291">
        <f>data!AS88</f>
        <v>0</v>
      </c>
      <c r="D217" s="291">
        <f>data!AT88</f>
        <v>0</v>
      </c>
      <c r="E217" s="291">
        <f>data!AU88</f>
        <v>0</v>
      </c>
      <c r="F217" s="291">
        <f>data!AV88</f>
        <v>40792.68</v>
      </c>
      <c r="G217" s="306" t="str">
        <f>IF(data!AW88&gt;0,data!AW88,"")</f>
        <v>x</v>
      </c>
      <c r="H217" s="306" t="str">
        <f>IF(data!AX88&gt;0,data!AX88,"")</f>
        <v>x</v>
      </c>
      <c r="I217" s="306" t="str">
        <f>IF(data!AY88&gt;0,data!AY88,"")</f>
        <v>x</v>
      </c>
    </row>
    <row r="218" spans="1:9" customFormat="1" ht="20.100000000000001" customHeight="1">
      <c r="A218" s="290">
        <v>21</v>
      </c>
      <c r="B218" s="299" t="s">
        <v>1014</v>
      </c>
      <c r="C218" s="291">
        <f>data!AS89</f>
        <v>0</v>
      </c>
      <c r="D218" s="291">
        <f>data!AT89</f>
        <v>0</v>
      </c>
      <c r="E218" s="291">
        <f>data!AU89</f>
        <v>0</v>
      </c>
      <c r="F218" s="291">
        <f>data!AV89</f>
        <v>40792.68</v>
      </c>
      <c r="G218" s="306" t="str">
        <f>IF(data!AW89&gt;0,data!AW89,"")</f>
        <v>x</v>
      </c>
      <c r="H218" s="306" t="str">
        <f>IF(data!AX89&gt;0,data!AX89,"")</f>
        <v>x</v>
      </c>
      <c r="I218" s="306" t="str">
        <f>IF(data!AY89&gt;0,data!AY89,"")</f>
        <v>x</v>
      </c>
    </row>
    <row r="219" spans="1:9" customFormat="1" ht="20.100000000000001" customHeight="1">
      <c r="A219" s="290" t="s">
        <v>1015</v>
      </c>
      <c r="B219" s="291"/>
      <c r="C219" s="301"/>
      <c r="D219" s="301"/>
      <c r="E219" s="301"/>
      <c r="F219" s="301"/>
      <c r="G219" s="301"/>
      <c r="H219" s="301"/>
      <c r="I219" s="301"/>
    </row>
    <row r="220" spans="1:9" customFormat="1" ht="20.100000000000001" customHeight="1">
      <c r="A220" s="290">
        <v>22</v>
      </c>
      <c r="B220" s="291" t="s">
        <v>1016</v>
      </c>
      <c r="C220" s="291">
        <f>data!AS90</f>
        <v>0</v>
      </c>
      <c r="D220" s="291">
        <f>data!AT90</f>
        <v>0</v>
      </c>
      <c r="E220" s="291">
        <f>data!AU90</f>
        <v>0</v>
      </c>
      <c r="F220" s="291">
        <f>data!AV90</f>
        <v>1806.3333333333301</v>
      </c>
      <c r="G220" s="291">
        <f>data!AW90</f>
        <v>381.96</v>
      </c>
      <c r="H220" s="291">
        <f>data!AX90</f>
        <v>0</v>
      </c>
      <c r="I220" s="291">
        <f>data!AY90</f>
        <v>11100.733333333301</v>
      </c>
    </row>
    <row r="221" spans="1:9" customFormat="1" ht="20.100000000000001" customHeight="1">
      <c r="A221" s="290">
        <v>23</v>
      </c>
      <c r="B221" s="291" t="s">
        <v>1017</v>
      </c>
      <c r="C221" s="291">
        <f>data!AS91</f>
        <v>0</v>
      </c>
      <c r="D221" s="291">
        <f>data!AT91</f>
        <v>0</v>
      </c>
      <c r="E221" s="291">
        <f>data!AU91</f>
        <v>0</v>
      </c>
      <c r="F221" s="291">
        <f>data!AV91</f>
        <v>0</v>
      </c>
      <c r="G221" s="291">
        <f>data!AW91</f>
        <v>0</v>
      </c>
      <c r="H221" s="306" t="str">
        <f>IF(data!AX91&gt;0,data!AX91,"")</f>
        <v>x</v>
      </c>
      <c r="I221" s="306" t="str">
        <f>IF(data!AY91&gt;0,data!AY91,"")</f>
        <v>x</v>
      </c>
    </row>
    <row r="222" spans="1:9" customFormat="1" ht="20.100000000000001" customHeight="1">
      <c r="A222" s="290">
        <v>24</v>
      </c>
      <c r="B222" s="291" t="s">
        <v>1018</v>
      </c>
      <c r="C222" s="291">
        <f>data!AS92</f>
        <v>0</v>
      </c>
      <c r="D222" s="291">
        <f>data!AT92</f>
        <v>0</v>
      </c>
      <c r="E222" s="291">
        <f>data!AU92</f>
        <v>0</v>
      </c>
      <c r="F222" s="291">
        <f>data!AV92</f>
        <v>183.21673181160099</v>
      </c>
      <c r="G222" s="291">
        <f>data!AW92</f>
        <v>0</v>
      </c>
      <c r="H222" s="306" t="str">
        <f>IF(data!AX92&gt;0,data!AX92,"")</f>
        <v>x</v>
      </c>
      <c r="I222" s="306" t="str">
        <f>IF(data!AY92&gt;0,data!AY92,"")</f>
        <v>x</v>
      </c>
    </row>
    <row r="223" spans="1:9" customFormat="1" ht="20.100000000000001" customHeight="1">
      <c r="A223" s="290">
        <v>25</v>
      </c>
      <c r="B223" s="291" t="s">
        <v>1019</v>
      </c>
      <c r="C223" s="291">
        <f>data!AS93</f>
        <v>0</v>
      </c>
      <c r="D223" s="291">
        <f>data!AT93</f>
        <v>0</v>
      </c>
      <c r="E223" s="291">
        <f>data!AU93</f>
        <v>0</v>
      </c>
      <c r="F223" s="291">
        <f>data!AV93</f>
        <v>0</v>
      </c>
      <c r="G223" s="291">
        <f>data!AW93</f>
        <v>0</v>
      </c>
      <c r="H223" s="306" t="str">
        <f>IF(data!AX93&gt;0,data!AX93,"")</f>
        <v>x</v>
      </c>
      <c r="I223" s="306" t="str">
        <f>IF(data!AY93&gt;0,data!AY93,"")</f>
        <v>x</v>
      </c>
    </row>
    <row r="224" spans="1:9" customFormat="1" ht="20.100000000000001" customHeight="1">
      <c r="A224" s="290">
        <v>26</v>
      </c>
      <c r="B224" s="291" t="s">
        <v>294</v>
      </c>
      <c r="C224" s="298">
        <f>data!AS94</f>
        <v>0</v>
      </c>
      <c r="D224" s="298">
        <f>data!AT94</f>
        <v>0</v>
      </c>
      <c r="E224" s="298">
        <f>data!AU94</f>
        <v>0</v>
      </c>
      <c r="F224" s="298">
        <f>data!AV94</f>
        <v>0</v>
      </c>
      <c r="G224" s="306" t="str">
        <f>IF(data!AW94&gt;0,data!AW94,"")</f>
        <v>x</v>
      </c>
      <c r="H224" s="306" t="str">
        <f>IF(data!AX94&gt;0,data!AX94,"")</f>
        <v>x</v>
      </c>
      <c r="I224" s="306" t="str">
        <f>IF(data!AY94&gt;0,data!AY94,"")</f>
        <v>x</v>
      </c>
    </row>
    <row r="225" spans="1:9" customFormat="1" ht="20.100000000000001" customHeight="1">
      <c r="A225" s="284" t="s">
        <v>1001</v>
      </c>
      <c r="B225" s="285"/>
      <c r="C225" s="285"/>
      <c r="D225" s="285"/>
      <c r="E225" s="285"/>
      <c r="F225" s="285"/>
      <c r="G225" s="285"/>
      <c r="H225" s="285"/>
      <c r="I225" s="284"/>
    </row>
    <row r="226" spans="1:9" customFormat="1" ht="20.100000000000001" customHeight="1">
      <c r="D226" s="286"/>
      <c r="I226" s="287" t="s">
        <v>1042</v>
      </c>
    </row>
    <row r="227" spans="1:9" customFormat="1" ht="20.100000000000001" customHeight="1">
      <c r="A227" s="286"/>
    </row>
    <row r="228" spans="1:9" customFormat="1" ht="20.100000000000001" customHeight="1">
      <c r="A228" s="288" t="str">
        <f>"Hospital: "&amp;data!C98</f>
        <v>Hospital: PeaceHealth St Joseph Medical Center</v>
      </c>
      <c r="G228" s="289"/>
      <c r="H228" s="288" t="str">
        <f>"FYE: "&amp;data!C96</f>
        <v>FYE: 6/30/2024</v>
      </c>
    </row>
    <row r="229" spans="1:9" customFormat="1" ht="20.100000000000001" customHeight="1">
      <c r="A229" s="290">
        <v>1</v>
      </c>
      <c r="B229" s="291" t="s">
        <v>236</v>
      </c>
      <c r="C229" s="293" t="s">
        <v>85</v>
      </c>
      <c r="D229" s="293" t="s">
        <v>86</v>
      </c>
      <c r="E229" s="293" t="s">
        <v>87</v>
      </c>
      <c r="F229" s="293" t="s">
        <v>88</v>
      </c>
      <c r="G229" s="293" t="s">
        <v>89</v>
      </c>
      <c r="H229" s="293" t="s">
        <v>90</v>
      </c>
      <c r="I229" s="293" t="s">
        <v>91</v>
      </c>
    </row>
    <row r="230" spans="1:9" customFormat="1" ht="20.100000000000001" customHeight="1">
      <c r="A230" s="294">
        <v>2</v>
      </c>
      <c r="B230" s="295" t="s">
        <v>1003</v>
      </c>
      <c r="C230" s="297"/>
      <c r="D230" s="297" t="s">
        <v>164</v>
      </c>
      <c r="E230" s="297" t="s">
        <v>165</v>
      </c>
      <c r="F230" s="297" t="s">
        <v>134</v>
      </c>
      <c r="G230" s="297"/>
      <c r="H230" s="297"/>
      <c r="I230" s="297"/>
    </row>
    <row r="231" spans="1:9" customFormat="1" ht="20.100000000000001" customHeight="1">
      <c r="A231" s="294"/>
      <c r="B231" s="295"/>
      <c r="C231" s="297" t="s">
        <v>163</v>
      </c>
      <c r="D231" s="297" t="s">
        <v>216</v>
      </c>
      <c r="E231" s="297" t="s">
        <v>1043</v>
      </c>
      <c r="F231" s="297" t="s">
        <v>1044</v>
      </c>
      <c r="G231" s="297" t="s">
        <v>166</v>
      </c>
      <c r="H231" s="297" t="s">
        <v>167</v>
      </c>
      <c r="I231" s="297" t="s">
        <v>168</v>
      </c>
    </row>
    <row r="232" spans="1:9" customFormat="1" ht="20.100000000000001" customHeight="1">
      <c r="A232" s="290">
        <v>3</v>
      </c>
      <c r="B232" s="291" t="s">
        <v>1007</v>
      </c>
      <c r="C232" s="293" t="s">
        <v>1045</v>
      </c>
      <c r="D232" s="293" t="s">
        <v>1046</v>
      </c>
      <c r="E232" s="303"/>
      <c r="F232" s="303"/>
      <c r="G232" s="303"/>
      <c r="H232" s="293" t="s">
        <v>260</v>
      </c>
      <c r="I232" s="303"/>
    </row>
    <row r="233" spans="1:9" customFormat="1" ht="20.100000000000001" customHeight="1">
      <c r="A233" s="290">
        <v>4</v>
      </c>
      <c r="B233" s="291" t="s">
        <v>261</v>
      </c>
      <c r="C233" s="291">
        <f>data!AZ59</f>
        <v>0</v>
      </c>
      <c r="D233" s="291">
        <f>data!BA59</f>
        <v>0</v>
      </c>
      <c r="E233" s="303"/>
      <c r="F233" s="303"/>
      <c r="G233" s="303"/>
      <c r="H233" s="291">
        <f>data!BE59</f>
        <v>744457</v>
      </c>
      <c r="I233" s="303"/>
    </row>
    <row r="234" spans="1:9" customFormat="1" ht="20.100000000000001" customHeight="1">
      <c r="A234" s="290">
        <v>5</v>
      </c>
      <c r="B234" s="291" t="s">
        <v>262</v>
      </c>
      <c r="C234" s="298">
        <f>data!AZ60</f>
        <v>0</v>
      </c>
      <c r="D234" s="298">
        <f>data!BA60</f>
        <v>0</v>
      </c>
      <c r="E234" s="298">
        <f>data!BB60</f>
        <v>0</v>
      </c>
      <c r="F234" s="298">
        <f>data!BC60</f>
        <v>0</v>
      </c>
      <c r="G234" s="298">
        <f>data!BD60</f>
        <v>0</v>
      </c>
      <c r="H234" s="298">
        <f>data!BE60</f>
        <v>46.606107839189939</v>
      </c>
      <c r="I234" s="298">
        <f>data!BF60</f>
        <v>44.784355496579074</v>
      </c>
    </row>
    <row r="235" spans="1:9" customFormat="1" ht="20.100000000000001" customHeight="1">
      <c r="A235" s="290">
        <v>6</v>
      </c>
      <c r="B235" s="291" t="s">
        <v>263</v>
      </c>
      <c r="C235" s="291">
        <f>data!AZ61</f>
        <v>0</v>
      </c>
      <c r="D235" s="291">
        <f>data!BA61</f>
        <v>0</v>
      </c>
      <c r="E235" s="291">
        <f>data!BB61</f>
        <v>0</v>
      </c>
      <c r="F235" s="291">
        <f>data!BC61</f>
        <v>0</v>
      </c>
      <c r="G235" s="291">
        <f>data!BD61</f>
        <v>0</v>
      </c>
      <c r="H235" s="291">
        <f>data!BE61</f>
        <v>3401565.64</v>
      </c>
      <c r="I235" s="291">
        <f>data!BF61</f>
        <v>2322612.63</v>
      </c>
    </row>
    <row r="236" spans="1:9" customFormat="1" ht="20.100000000000001" customHeight="1">
      <c r="A236" s="290">
        <v>7</v>
      </c>
      <c r="B236" s="291" t="s">
        <v>11</v>
      </c>
      <c r="C236" s="291">
        <f>data!AZ62</f>
        <v>0</v>
      </c>
      <c r="D236" s="291">
        <f>data!BA62</f>
        <v>0</v>
      </c>
      <c r="E236" s="291">
        <f>data!BB62</f>
        <v>0</v>
      </c>
      <c r="F236" s="291">
        <f>data!BC62</f>
        <v>0</v>
      </c>
      <c r="G236" s="291">
        <f>data!BD62</f>
        <v>0</v>
      </c>
      <c r="H236" s="291">
        <f>data!BE62</f>
        <v>1071716</v>
      </c>
      <c r="I236" s="291">
        <f>data!BF62</f>
        <v>858541</v>
      </c>
    </row>
    <row r="237" spans="1:9" customFormat="1" ht="20.100000000000001" customHeight="1">
      <c r="A237" s="290">
        <v>8</v>
      </c>
      <c r="B237" s="291" t="s">
        <v>264</v>
      </c>
      <c r="C237" s="291">
        <f>data!AZ63</f>
        <v>0</v>
      </c>
      <c r="D237" s="291">
        <f>data!BA63</f>
        <v>0</v>
      </c>
      <c r="E237" s="291">
        <f>data!BB63</f>
        <v>0</v>
      </c>
      <c r="F237" s="291">
        <f>data!BC63</f>
        <v>0</v>
      </c>
      <c r="G237" s="291">
        <f>data!BD63</f>
        <v>0</v>
      </c>
      <c r="H237" s="291">
        <f>data!BE63</f>
        <v>0</v>
      </c>
      <c r="I237" s="291">
        <f>data!BF63</f>
        <v>0</v>
      </c>
    </row>
    <row r="238" spans="1:9" customFormat="1" ht="20.100000000000001" customHeight="1">
      <c r="A238" s="290">
        <v>9</v>
      </c>
      <c r="B238" s="291" t="s">
        <v>265</v>
      </c>
      <c r="C238" s="291">
        <f>data!AZ64</f>
        <v>0</v>
      </c>
      <c r="D238" s="291">
        <f>data!BA64</f>
        <v>0</v>
      </c>
      <c r="E238" s="291">
        <f>data!BB64</f>
        <v>0</v>
      </c>
      <c r="F238" s="291">
        <f>data!BC64</f>
        <v>0</v>
      </c>
      <c r="G238" s="291">
        <f>data!BD64</f>
        <v>0</v>
      </c>
      <c r="H238" s="291">
        <f>data!BE64</f>
        <v>811315.13</v>
      </c>
      <c r="I238" s="291">
        <f>data!BF64</f>
        <v>521029.31</v>
      </c>
    </row>
    <row r="239" spans="1:9" customFormat="1" ht="20.100000000000001" customHeight="1">
      <c r="A239" s="290">
        <v>10</v>
      </c>
      <c r="B239" s="291" t="s">
        <v>526</v>
      </c>
      <c r="C239" s="291">
        <f>data!AZ65</f>
        <v>0</v>
      </c>
      <c r="D239" s="291">
        <f>data!BA65</f>
        <v>0</v>
      </c>
      <c r="E239" s="291">
        <f>data!BB65</f>
        <v>0</v>
      </c>
      <c r="F239" s="291">
        <f>data!BC65</f>
        <v>0</v>
      </c>
      <c r="G239" s="291">
        <f>data!BD65</f>
        <v>0</v>
      </c>
      <c r="H239" s="291">
        <f>data!BE65</f>
        <v>2696965.78</v>
      </c>
      <c r="I239" s="291">
        <f>data!BF65</f>
        <v>605159.52</v>
      </c>
    </row>
    <row r="240" spans="1:9" customFormat="1" ht="20.100000000000001" customHeight="1">
      <c r="A240" s="290">
        <v>11</v>
      </c>
      <c r="B240" s="291" t="s">
        <v>527</v>
      </c>
      <c r="C240" s="291">
        <f>data!AZ66</f>
        <v>0</v>
      </c>
      <c r="D240" s="291">
        <f>data!BA66</f>
        <v>0</v>
      </c>
      <c r="E240" s="291">
        <f>data!BB66</f>
        <v>0</v>
      </c>
      <c r="F240" s="291">
        <f>data!BC66</f>
        <v>0</v>
      </c>
      <c r="G240" s="291">
        <f>data!BD66</f>
        <v>0</v>
      </c>
      <c r="H240" s="291">
        <f>data!BE66</f>
        <v>8775097.8300000001</v>
      </c>
      <c r="I240" s="291">
        <f>data!BF66</f>
        <v>1663512.57</v>
      </c>
    </row>
    <row r="241" spans="1:9" customFormat="1" ht="20.100000000000001" customHeight="1">
      <c r="A241" s="290">
        <v>12</v>
      </c>
      <c r="B241" s="291" t="s">
        <v>16</v>
      </c>
      <c r="C241" s="291">
        <f>data!AZ67</f>
        <v>0</v>
      </c>
      <c r="D241" s="291">
        <f>data!BA67</f>
        <v>1706</v>
      </c>
      <c r="E241" s="291">
        <f>data!BB67</f>
        <v>0</v>
      </c>
      <c r="F241" s="291">
        <f>data!BC67</f>
        <v>0</v>
      </c>
      <c r="G241" s="291">
        <f>data!BD67</f>
        <v>5786</v>
      </c>
      <c r="H241" s="291">
        <f>data!BE67</f>
        <v>903578</v>
      </c>
      <c r="I241" s="291">
        <f>data!BF67</f>
        <v>100141</v>
      </c>
    </row>
    <row r="242" spans="1:9" customFormat="1" ht="20.100000000000001" customHeight="1">
      <c r="A242" s="290">
        <v>13</v>
      </c>
      <c r="B242" s="291" t="s">
        <v>1008</v>
      </c>
      <c r="C242" s="291">
        <f>data!AZ68</f>
        <v>0</v>
      </c>
      <c r="D242" s="291">
        <f>data!BA68</f>
        <v>0</v>
      </c>
      <c r="E242" s="291">
        <f>data!BB68</f>
        <v>0</v>
      </c>
      <c r="F242" s="291">
        <f>data!BC68</f>
        <v>0</v>
      </c>
      <c r="G242" s="291">
        <f>data!BD68</f>
        <v>0</v>
      </c>
      <c r="H242" s="291">
        <f>data!BE68</f>
        <v>150295.32999999999</v>
      </c>
      <c r="I242" s="291">
        <f>data!BF68</f>
        <v>12512</v>
      </c>
    </row>
    <row r="243" spans="1:9" customFormat="1" ht="20.100000000000001" customHeight="1">
      <c r="A243" s="290">
        <v>14</v>
      </c>
      <c r="B243" s="291" t="s">
        <v>1009</v>
      </c>
      <c r="C243" s="291">
        <f>data!AZ69</f>
        <v>0</v>
      </c>
      <c r="D243" s="291">
        <f>data!BA69</f>
        <v>0</v>
      </c>
      <c r="E243" s="291">
        <f>data!BB69</f>
        <v>0</v>
      </c>
      <c r="F243" s="291">
        <f>data!BC69</f>
        <v>0</v>
      </c>
      <c r="G243" s="291">
        <f>data!BD69</f>
        <v>0</v>
      </c>
      <c r="H243" s="291">
        <f>data!BE69</f>
        <v>6140991.9299999997</v>
      </c>
      <c r="I243" s="291">
        <f>data!BF69</f>
        <v>15154.98</v>
      </c>
    </row>
    <row r="244" spans="1:9" customFormat="1" ht="20.100000000000001" customHeight="1">
      <c r="A244" s="290">
        <v>15</v>
      </c>
      <c r="B244" s="291" t="s">
        <v>284</v>
      </c>
      <c r="C244" s="291">
        <f>-data!AZ84</f>
        <v>0</v>
      </c>
      <c r="D244" s="291">
        <f>-data!BA84</f>
        <v>0</v>
      </c>
      <c r="E244" s="291">
        <f>-data!BB84</f>
        <v>0</v>
      </c>
      <c r="F244" s="291">
        <f>-data!BC84</f>
        <v>0</v>
      </c>
      <c r="G244" s="291">
        <f>-data!BD84</f>
        <v>0</v>
      </c>
      <c r="H244" s="291">
        <f>-data!BE84</f>
        <v>-8834.26</v>
      </c>
      <c r="I244" s="291">
        <f>-data!BF84</f>
        <v>0</v>
      </c>
    </row>
    <row r="245" spans="1:9" customFormat="1" ht="20.100000000000001" customHeight="1">
      <c r="A245" s="290">
        <v>16</v>
      </c>
      <c r="B245" s="299" t="s">
        <v>1010</v>
      </c>
      <c r="C245" s="291">
        <f>data!AZ85</f>
        <v>0</v>
      </c>
      <c r="D245" s="291">
        <f>data!BA85</f>
        <v>1706</v>
      </c>
      <c r="E245" s="291">
        <f>data!BB85</f>
        <v>0</v>
      </c>
      <c r="F245" s="291">
        <f>data!BC85</f>
        <v>0</v>
      </c>
      <c r="G245" s="291">
        <f>data!BD85</f>
        <v>5786</v>
      </c>
      <c r="H245" s="291">
        <f>data!BE85</f>
        <v>23942691.379999999</v>
      </c>
      <c r="I245" s="291">
        <f>data!BF85</f>
        <v>6098663.0100000007</v>
      </c>
    </row>
    <row r="246" spans="1:9" customFormat="1" ht="20.100000000000001" customHeight="1">
      <c r="A246" s="290">
        <v>17</v>
      </c>
      <c r="B246" s="291" t="s">
        <v>286</v>
      </c>
      <c r="C246" s="301"/>
      <c r="D246" s="301"/>
      <c r="E246" s="301"/>
      <c r="F246" s="301"/>
      <c r="G246" s="301"/>
      <c r="H246" s="301"/>
      <c r="I246" s="301"/>
    </row>
    <row r="247" spans="1:9" customFormat="1" ht="20.100000000000001" customHeight="1">
      <c r="A247" s="290">
        <v>18</v>
      </c>
      <c r="B247" s="291" t="s">
        <v>1011</v>
      </c>
      <c r="C247" s="291"/>
      <c r="D247" s="291"/>
      <c r="E247" s="291"/>
      <c r="F247" s="291"/>
      <c r="G247" s="291"/>
      <c r="H247" s="291"/>
      <c r="I247" s="291"/>
    </row>
    <row r="248" spans="1:9" customFormat="1" ht="20.100000000000001" customHeight="1">
      <c r="A248" s="290">
        <v>19</v>
      </c>
      <c r="B248" s="299" t="s">
        <v>1012</v>
      </c>
      <c r="C248" s="306" t="str">
        <f>IF(data!AZ87&gt;0,data!AZ87,"")</f>
        <v>x</v>
      </c>
      <c r="D248" s="306" t="str">
        <f>IF(data!BA87&gt;0,data!BA87,"")</f>
        <v>x</v>
      </c>
      <c r="E248" s="306" t="str">
        <f>IF(data!BB87&gt;0,data!BB87,"")</f>
        <v>x</v>
      </c>
      <c r="F248" s="306" t="str">
        <f>IF(data!BC87&gt;0,data!BC87,"")</f>
        <v>x</v>
      </c>
      <c r="G248" s="306" t="str">
        <f>IF(data!BD87&gt;0,data!BD87,"")</f>
        <v>x</v>
      </c>
      <c r="H248" s="306" t="str">
        <f>IF(data!BE87&gt;0,data!BE87,"")</f>
        <v>x</v>
      </c>
      <c r="I248" s="306" t="str">
        <f>IF(data!BF87&gt;0,data!BF87,"")</f>
        <v>x</v>
      </c>
    </row>
    <row r="249" spans="1:9" customFormat="1" ht="20.100000000000001" customHeight="1">
      <c r="A249" s="290">
        <v>20</v>
      </c>
      <c r="B249" s="299" t="s">
        <v>1013</v>
      </c>
      <c r="C249" s="306" t="str">
        <f>IF(data!AZ88&gt;0,data!AZ88,"")</f>
        <v>x</v>
      </c>
      <c r="D249" s="306" t="str">
        <f>IF(data!BA88&gt;0,data!BA88,"")</f>
        <v>x</v>
      </c>
      <c r="E249" s="306" t="str">
        <f>IF(data!BB88&gt;0,data!BB88,"")</f>
        <v>x</v>
      </c>
      <c r="F249" s="306" t="str">
        <f>IF(data!BC88&gt;0,data!BC88,"")</f>
        <v>x</v>
      </c>
      <c r="G249" s="306" t="str">
        <f>IF(data!BD88&gt;0,data!BD88,"")</f>
        <v>x</v>
      </c>
      <c r="H249" s="306" t="str">
        <f>IF(data!BE88&gt;0,data!BE88,"")</f>
        <v>x</v>
      </c>
      <c r="I249" s="306" t="str">
        <f>IF(data!BF88&gt;0,data!BF88,"")</f>
        <v>x</v>
      </c>
    </row>
    <row r="250" spans="1:9" customFormat="1" ht="20.100000000000001" customHeight="1">
      <c r="A250" s="290">
        <v>21</v>
      </c>
      <c r="B250" s="299" t="s">
        <v>1014</v>
      </c>
      <c r="C250" s="306" t="str">
        <f>IF(data!AZ89&gt;0,data!AZ89,"")</f>
        <v>x</v>
      </c>
      <c r="D250" s="306" t="str">
        <f>IF(data!BA89&gt;0,data!BA89,"")</f>
        <v>x</v>
      </c>
      <c r="E250" s="306" t="str">
        <f>IF(data!BB89&gt;0,data!BB89,"")</f>
        <v>x</v>
      </c>
      <c r="F250" s="306" t="str">
        <f>IF(data!BC89&gt;0,data!BC89,"")</f>
        <v>x</v>
      </c>
      <c r="G250" s="306" t="str">
        <f>IF(data!BD89&gt;0,data!BD89,"")</f>
        <v>x</v>
      </c>
      <c r="H250" s="306" t="str">
        <f>IF(data!BE89&gt;0,data!BE89,"")</f>
        <v>x</v>
      </c>
      <c r="I250" s="306" t="str">
        <f>IF(data!BF89&gt;0,data!BF89,"")</f>
        <v>x</v>
      </c>
    </row>
    <row r="251" spans="1:9" customFormat="1" ht="20.100000000000001" customHeight="1">
      <c r="A251" s="290" t="s">
        <v>1015</v>
      </c>
      <c r="B251" s="291"/>
      <c r="C251" s="301"/>
      <c r="D251" s="301"/>
      <c r="E251" s="301"/>
      <c r="F251" s="301"/>
      <c r="G251" s="301"/>
      <c r="H251" s="301"/>
      <c r="I251" s="301"/>
    </row>
    <row r="252" spans="1:9" customFormat="1" ht="20.100000000000001" customHeight="1">
      <c r="A252" s="290">
        <v>22</v>
      </c>
      <c r="B252" s="291" t="s">
        <v>1016</v>
      </c>
      <c r="C252" s="307">
        <f>data!AZ90</f>
        <v>0</v>
      </c>
      <c r="D252" s="307">
        <f>data!BA90</f>
        <v>784.49</v>
      </c>
      <c r="E252" s="307">
        <f>data!BB90</f>
        <v>0</v>
      </c>
      <c r="F252" s="307">
        <f>data!BC90</f>
        <v>0</v>
      </c>
      <c r="G252" s="307">
        <f>data!BD90</f>
        <v>2660.2766666666698</v>
      </c>
      <c r="H252" s="307">
        <f>data!BE90</f>
        <v>87951.886666666702</v>
      </c>
      <c r="I252" s="307">
        <f>data!BF90</f>
        <v>4115.6833333333298</v>
      </c>
    </row>
    <row r="253" spans="1:9" customFormat="1" ht="20.100000000000001" customHeight="1">
      <c r="A253" s="290">
        <v>23</v>
      </c>
      <c r="B253" s="291" t="s">
        <v>1017</v>
      </c>
      <c r="C253" s="307">
        <f>data!AZ91</f>
        <v>0</v>
      </c>
      <c r="D253" s="307">
        <f>data!BA91</f>
        <v>0</v>
      </c>
      <c r="E253" s="307">
        <f>data!BB91</f>
        <v>0</v>
      </c>
      <c r="F253" s="307">
        <f>data!BC91</f>
        <v>0</v>
      </c>
      <c r="G253" s="306" t="str">
        <f>IF(data!BD91&gt;0,data!BD91,"")</f>
        <v>x</v>
      </c>
      <c r="H253" s="306" t="str">
        <f>IF(data!BE91&gt;0,data!BE91,"")</f>
        <v>x</v>
      </c>
      <c r="I253" s="307">
        <f>data!BF91</f>
        <v>0</v>
      </c>
    </row>
    <row r="254" spans="1:9" customFormat="1" ht="20.100000000000001" customHeight="1">
      <c r="A254" s="290">
        <v>24</v>
      </c>
      <c r="B254" s="291" t="s">
        <v>1018</v>
      </c>
      <c r="C254" s="306" t="str">
        <f>IF(data!AZ92&gt;0,data!AZ92,"")</f>
        <v>x</v>
      </c>
      <c r="D254" s="307">
        <f>data!BA92</f>
        <v>66.190760107232606</v>
      </c>
      <c r="E254" s="307">
        <f>data!BB92</f>
        <v>0</v>
      </c>
      <c r="F254" s="307">
        <f>data!BC92</f>
        <v>0</v>
      </c>
      <c r="G254" s="306" t="str">
        <f>IF(data!BD92&gt;0,data!BD92,"")</f>
        <v>x</v>
      </c>
      <c r="H254" s="306" t="str">
        <f>IF(data!BE92&gt;0,data!BE92,"")</f>
        <v>x</v>
      </c>
      <c r="I254" s="306" t="str">
        <f>IF(data!BF92&gt;0,data!BF92,"")</f>
        <v>x</v>
      </c>
    </row>
    <row r="255" spans="1:9" customFormat="1" ht="20.100000000000001" customHeight="1">
      <c r="A255" s="290">
        <v>25</v>
      </c>
      <c r="B255" s="291" t="s">
        <v>1019</v>
      </c>
      <c r="C255" s="306" t="str">
        <f>IF(data!AZ93&gt;0,data!AZ93,"")</f>
        <v>x</v>
      </c>
      <c r="D255" s="306" t="str">
        <f>IF(data!BA93&gt;0,data!BA93,"")</f>
        <v>x</v>
      </c>
      <c r="E255" s="307">
        <f>data!BB93</f>
        <v>0</v>
      </c>
      <c r="F255" s="307">
        <f>data!BC93</f>
        <v>0</v>
      </c>
      <c r="G255" s="306" t="str">
        <f>IF(data!BD93&gt;0,data!BD93,"")</f>
        <v>x</v>
      </c>
      <c r="H255" s="306" t="str">
        <f>IF(data!BE93&gt;0,data!BE93,"")</f>
        <v>x</v>
      </c>
      <c r="I255" s="306" t="str">
        <f>IF(data!BF93&gt;0,data!BF93,"")</f>
        <v>x</v>
      </c>
    </row>
    <row r="256" spans="1:9" customFormat="1" ht="20.100000000000001" customHeight="1">
      <c r="A256" s="290">
        <v>26</v>
      </c>
      <c r="B256" s="291" t="s">
        <v>294</v>
      </c>
      <c r="C256" s="306" t="str">
        <f>IF(data!AZ94&gt;0,data!AZ94,"")</f>
        <v>x</v>
      </c>
      <c r="D256" s="306" t="str">
        <f>IF(data!BA94&gt;0,data!BA94,"")</f>
        <v>x</v>
      </c>
      <c r="E256" s="306" t="str">
        <f>IF(data!BB94&gt;0,data!BB94,"")</f>
        <v>x</v>
      </c>
      <c r="F256" s="306" t="str">
        <f>IF(data!BC94&gt;0,data!BC94,"")</f>
        <v>x</v>
      </c>
      <c r="G256" s="306" t="str">
        <f>IF(data!BD94&gt;0,data!BD94,"")</f>
        <v>x</v>
      </c>
      <c r="H256" s="306" t="str">
        <f>IF(data!BE94&gt;0,data!BE94,"")</f>
        <v>x</v>
      </c>
      <c r="I256" s="306" t="str">
        <f>IF(data!BF94&gt;0,data!BF94,"")</f>
        <v>x</v>
      </c>
    </row>
    <row r="257" spans="1:9" customFormat="1" ht="20.100000000000001" customHeight="1">
      <c r="A257" s="284" t="s">
        <v>1001</v>
      </c>
      <c r="B257" s="285"/>
      <c r="C257" s="285"/>
      <c r="D257" s="285"/>
      <c r="E257" s="285"/>
      <c r="F257" s="285"/>
      <c r="G257" s="285"/>
      <c r="H257" s="285"/>
      <c r="I257" s="284"/>
    </row>
    <row r="258" spans="1:9" customFormat="1" ht="20.100000000000001" customHeight="1">
      <c r="D258" s="286"/>
      <c r="I258" s="287" t="s">
        <v>1047</v>
      </c>
    </row>
    <row r="259" spans="1:9" customFormat="1" ht="20.100000000000001" customHeight="1">
      <c r="A259" s="286"/>
    </row>
    <row r="260" spans="1:9" customFormat="1" ht="20.100000000000001" customHeight="1">
      <c r="A260" s="288" t="str">
        <f>"Hospital: "&amp;data!C98</f>
        <v>Hospital: PeaceHealth St Joseph Medical Center</v>
      </c>
      <c r="G260" s="289"/>
      <c r="H260" s="288" t="str">
        <f>"FYE: "&amp;data!C96</f>
        <v>FYE: 6/30/2024</v>
      </c>
    </row>
    <row r="261" spans="1:9" customFormat="1" ht="20.100000000000001" customHeight="1">
      <c r="A261" s="290">
        <v>1</v>
      </c>
      <c r="B261" s="291" t="s">
        <v>236</v>
      </c>
      <c r="C261" s="293" t="s">
        <v>92</v>
      </c>
      <c r="D261" s="293" t="s">
        <v>93</v>
      </c>
      <c r="E261" s="293" t="s">
        <v>94</v>
      </c>
      <c r="F261" s="293" t="s">
        <v>95</v>
      </c>
      <c r="G261" s="293" t="s">
        <v>96</v>
      </c>
      <c r="H261" s="293" t="s">
        <v>97</v>
      </c>
      <c r="I261" s="293" t="s">
        <v>98</v>
      </c>
    </row>
    <row r="262" spans="1:9" customFormat="1" ht="20.100000000000001" customHeight="1">
      <c r="A262" s="294">
        <v>2</v>
      </c>
      <c r="B262" s="295" t="s">
        <v>1003</v>
      </c>
      <c r="C262" s="297" t="s">
        <v>1048</v>
      </c>
      <c r="D262" s="297" t="s">
        <v>170</v>
      </c>
      <c r="E262" s="297" t="s">
        <v>171</v>
      </c>
      <c r="F262" s="297"/>
      <c r="G262" s="297" t="s">
        <v>173</v>
      </c>
      <c r="H262" s="297"/>
      <c r="I262" s="297" t="s">
        <v>159</v>
      </c>
    </row>
    <row r="263" spans="1:9" customFormat="1" ht="20.100000000000001" customHeight="1">
      <c r="A263" s="294"/>
      <c r="B263" s="295"/>
      <c r="C263" s="297" t="s">
        <v>1049</v>
      </c>
      <c r="D263" s="297" t="s">
        <v>217</v>
      </c>
      <c r="E263" s="297" t="s">
        <v>196</v>
      </c>
      <c r="F263" s="297" t="s">
        <v>172</v>
      </c>
      <c r="G263" s="297" t="s">
        <v>218</v>
      </c>
      <c r="H263" s="297" t="s">
        <v>174</v>
      </c>
      <c r="I263" s="297" t="s">
        <v>1050</v>
      </c>
    </row>
    <row r="264" spans="1:9" customFormat="1" ht="20.100000000000001" customHeight="1">
      <c r="A264" s="290">
        <v>3</v>
      </c>
      <c r="B264" s="291" t="s">
        <v>1007</v>
      </c>
      <c r="C264" s="303"/>
      <c r="D264" s="303"/>
      <c r="E264" s="303"/>
      <c r="F264" s="303"/>
      <c r="G264" s="303"/>
      <c r="H264" s="303"/>
      <c r="I264" s="303"/>
    </row>
    <row r="265" spans="1:9" customFormat="1" ht="20.100000000000001" customHeight="1">
      <c r="A265" s="290">
        <v>4</v>
      </c>
      <c r="B265" s="291" t="s">
        <v>261</v>
      </c>
      <c r="C265" s="303"/>
      <c r="D265" s="303"/>
      <c r="E265" s="303"/>
      <c r="F265" s="303"/>
      <c r="G265" s="303"/>
      <c r="H265" s="303"/>
      <c r="I265" s="303"/>
    </row>
    <row r="266" spans="1:9" customFormat="1" ht="20.100000000000001" customHeight="1">
      <c r="A266" s="290">
        <v>5</v>
      </c>
      <c r="B266" s="291" t="s">
        <v>262</v>
      </c>
      <c r="C266" s="298">
        <f>data!BG60</f>
        <v>10.558473285180632</v>
      </c>
      <c r="D266" s="298">
        <f>data!BH60</f>
        <v>0</v>
      </c>
      <c r="E266" s="298">
        <f>data!BI60</f>
        <v>2.3385754840448798</v>
      </c>
      <c r="F266" s="298">
        <f>data!BJ60</f>
        <v>0</v>
      </c>
      <c r="G266" s="298">
        <f>data!BK60</f>
        <v>0</v>
      </c>
      <c r="H266" s="298">
        <f>data!BL60</f>
        <v>0</v>
      </c>
      <c r="I266" s="298">
        <f>data!BM60</f>
        <v>0</v>
      </c>
    </row>
    <row r="267" spans="1:9" customFormat="1" ht="20.100000000000001" customHeight="1">
      <c r="A267" s="290">
        <v>6</v>
      </c>
      <c r="B267" s="291" t="s">
        <v>263</v>
      </c>
      <c r="C267" s="291">
        <f>data!BG61</f>
        <v>599406.30000000005</v>
      </c>
      <c r="D267" s="291">
        <f>data!BH61</f>
        <v>0</v>
      </c>
      <c r="E267" s="291">
        <f>data!BI61</f>
        <v>295690.03999999998</v>
      </c>
      <c r="F267" s="291">
        <f>data!BJ61</f>
        <v>0</v>
      </c>
      <c r="G267" s="291">
        <f>data!BK61</f>
        <v>0</v>
      </c>
      <c r="H267" s="291">
        <f>data!BL61</f>
        <v>0</v>
      </c>
      <c r="I267" s="291">
        <f>data!BM61</f>
        <v>0</v>
      </c>
    </row>
    <row r="268" spans="1:9" customFormat="1" ht="20.100000000000001" customHeight="1">
      <c r="A268" s="290">
        <v>7</v>
      </c>
      <c r="B268" s="291" t="s">
        <v>11</v>
      </c>
      <c r="C268" s="291">
        <f>data!BG62</f>
        <v>211448</v>
      </c>
      <c r="D268" s="291">
        <f>data!BH62</f>
        <v>0</v>
      </c>
      <c r="E268" s="291">
        <f>data!BI62</f>
        <v>88862</v>
      </c>
      <c r="F268" s="291">
        <f>data!BJ62</f>
        <v>0</v>
      </c>
      <c r="G268" s="291">
        <f>data!BK62</f>
        <v>0</v>
      </c>
      <c r="H268" s="291">
        <f>data!BL62</f>
        <v>0</v>
      </c>
      <c r="I268" s="291">
        <f>data!BM62</f>
        <v>0</v>
      </c>
    </row>
    <row r="269" spans="1:9" customFormat="1" ht="20.100000000000001" customHeight="1">
      <c r="A269" s="290">
        <v>8</v>
      </c>
      <c r="B269" s="291" t="s">
        <v>264</v>
      </c>
      <c r="C269" s="291">
        <f>data!BG63</f>
        <v>0</v>
      </c>
      <c r="D269" s="291">
        <f>data!BH63</f>
        <v>0</v>
      </c>
      <c r="E269" s="291">
        <f>data!BI63</f>
        <v>0</v>
      </c>
      <c r="F269" s="291">
        <f>data!BJ63</f>
        <v>0</v>
      </c>
      <c r="G269" s="291">
        <f>data!BK63</f>
        <v>0</v>
      </c>
      <c r="H269" s="291">
        <f>data!BL63</f>
        <v>0</v>
      </c>
      <c r="I269" s="291">
        <f>data!BM63</f>
        <v>0</v>
      </c>
    </row>
    <row r="270" spans="1:9" customFormat="1" ht="20.100000000000001" customHeight="1">
      <c r="A270" s="290">
        <v>9</v>
      </c>
      <c r="B270" s="291" t="s">
        <v>265</v>
      </c>
      <c r="C270" s="291">
        <f>data!BG64</f>
        <v>62261.1</v>
      </c>
      <c r="D270" s="291">
        <f>data!BH64</f>
        <v>0</v>
      </c>
      <c r="E270" s="291">
        <f>data!BI64</f>
        <v>76112.88</v>
      </c>
      <c r="F270" s="291">
        <f>data!BJ64</f>
        <v>0</v>
      </c>
      <c r="G270" s="291">
        <f>data!BK64</f>
        <v>0</v>
      </c>
      <c r="H270" s="291">
        <f>data!BL64</f>
        <v>0</v>
      </c>
      <c r="I270" s="291">
        <f>data!BM64</f>
        <v>0</v>
      </c>
    </row>
    <row r="271" spans="1:9" customFormat="1" ht="20.100000000000001" customHeight="1">
      <c r="A271" s="290">
        <v>10</v>
      </c>
      <c r="B271" s="291" t="s">
        <v>526</v>
      </c>
      <c r="C271" s="291">
        <f>data!BG65</f>
        <v>0</v>
      </c>
      <c r="D271" s="291">
        <f>data!BH65</f>
        <v>0</v>
      </c>
      <c r="E271" s="291">
        <f>data!BI65</f>
        <v>1452964.51</v>
      </c>
      <c r="F271" s="291">
        <f>data!BJ65</f>
        <v>0</v>
      </c>
      <c r="G271" s="291">
        <f>data!BK65</f>
        <v>0</v>
      </c>
      <c r="H271" s="291">
        <f>data!BL65</f>
        <v>0</v>
      </c>
      <c r="I271" s="291">
        <f>data!BM65</f>
        <v>0</v>
      </c>
    </row>
    <row r="272" spans="1:9" customFormat="1" ht="20.100000000000001" customHeight="1">
      <c r="A272" s="290">
        <v>11</v>
      </c>
      <c r="B272" s="291" t="s">
        <v>527</v>
      </c>
      <c r="C272" s="291">
        <f>data!BG66</f>
        <v>1800.64</v>
      </c>
      <c r="D272" s="291">
        <f>data!BH66</f>
        <v>0</v>
      </c>
      <c r="E272" s="291">
        <f>data!BI66</f>
        <v>641568.23</v>
      </c>
      <c r="F272" s="291">
        <f>data!BJ66</f>
        <v>0</v>
      </c>
      <c r="G272" s="291">
        <f>data!BK66</f>
        <v>0</v>
      </c>
      <c r="H272" s="291">
        <f>data!BL66</f>
        <v>0</v>
      </c>
      <c r="I272" s="291">
        <f>data!BM66</f>
        <v>0</v>
      </c>
    </row>
    <row r="273" spans="1:9" customFormat="1" ht="20.100000000000001" customHeight="1">
      <c r="A273" s="290">
        <v>12</v>
      </c>
      <c r="B273" s="291" t="s">
        <v>16</v>
      </c>
      <c r="C273" s="291">
        <f>data!BG67</f>
        <v>2403</v>
      </c>
      <c r="D273" s="291">
        <f>data!BH67</f>
        <v>23233</v>
      </c>
      <c r="E273" s="291">
        <f>data!BI67</f>
        <v>882674</v>
      </c>
      <c r="F273" s="291">
        <f>data!BJ67</f>
        <v>5343</v>
      </c>
      <c r="G273" s="291">
        <f>data!BK67</f>
        <v>0</v>
      </c>
      <c r="H273" s="291">
        <f>data!BL67</f>
        <v>3735</v>
      </c>
      <c r="I273" s="291">
        <f>data!BM67</f>
        <v>0</v>
      </c>
    </row>
    <row r="274" spans="1:9" customFormat="1" ht="20.100000000000001" customHeight="1">
      <c r="A274" s="290">
        <v>13</v>
      </c>
      <c r="B274" s="291" t="s">
        <v>1008</v>
      </c>
      <c r="C274" s="291">
        <f>data!BG68</f>
        <v>0</v>
      </c>
      <c r="D274" s="291">
        <f>data!BH68</f>
        <v>0</v>
      </c>
      <c r="E274" s="291">
        <f>data!BI68</f>
        <v>3427440.68</v>
      </c>
      <c r="F274" s="291">
        <f>data!BJ68</f>
        <v>0</v>
      </c>
      <c r="G274" s="291">
        <f>data!BK68</f>
        <v>0</v>
      </c>
      <c r="H274" s="291">
        <f>data!BL68</f>
        <v>0</v>
      </c>
      <c r="I274" s="291">
        <f>data!BM68</f>
        <v>0</v>
      </c>
    </row>
    <row r="275" spans="1:9" customFormat="1" ht="20.100000000000001" customHeight="1">
      <c r="A275" s="290">
        <v>14</v>
      </c>
      <c r="B275" s="291" t="s">
        <v>1009</v>
      </c>
      <c r="C275" s="291">
        <f>data!BG69</f>
        <v>12951.26</v>
      </c>
      <c r="D275" s="291">
        <f>data!BH69</f>
        <v>0</v>
      </c>
      <c r="E275" s="291">
        <f>data!BI69</f>
        <v>1417379.8699999999</v>
      </c>
      <c r="F275" s="291">
        <f>data!BJ69</f>
        <v>0</v>
      </c>
      <c r="G275" s="291">
        <f>data!BK69</f>
        <v>0</v>
      </c>
      <c r="H275" s="291">
        <f>data!BL69</f>
        <v>0</v>
      </c>
      <c r="I275" s="291">
        <f>data!BM69</f>
        <v>0</v>
      </c>
    </row>
    <row r="276" spans="1:9" customFormat="1" ht="20.100000000000001" customHeight="1">
      <c r="A276" s="290">
        <v>15</v>
      </c>
      <c r="B276" s="291" t="s">
        <v>284</v>
      </c>
      <c r="C276" s="291">
        <f>-data!BG84</f>
        <v>0</v>
      </c>
      <c r="D276" s="291">
        <f>-data!BH84</f>
        <v>0</v>
      </c>
      <c r="E276" s="291">
        <f>-data!BI84</f>
        <v>-1672950.7400000002</v>
      </c>
      <c r="F276" s="291">
        <f>-data!BJ84</f>
        <v>0</v>
      </c>
      <c r="G276" s="291">
        <f>-data!BK84</f>
        <v>0</v>
      </c>
      <c r="H276" s="291">
        <f>-data!BL84</f>
        <v>0</v>
      </c>
      <c r="I276" s="291">
        <f>-data!BM84</f>
        <v>0</v>
      </c>
    </row>
    <row r="277" spans="1:9" customFormat="1" ht="20.100000000000001" customHeight="1">
      <c r="A277" s="290">
        <v>16</v>
      </c>
      <c r="B277" s="299" t="s">
        <v>1010</v>
      </c>
      <c r="C277" s="291">
        <f>data!BG85</f>
        <v>890270.3</v>
      </c>
      <c r="D277" s="291">
        <f>data!BH85</f>
        <v>23233</v>
      </c>
      <c r="E277" s="291">
        <f>data!BI85</f>
        <v>6609741.4699999997</v>
      </c>
      <c r="F277" s="291">
        <f>data!BJ85</f>
        <v>5343</v>
      </c>
      <c r="G277" s="291">
        <f>data!BK85</f>
        <v>0</v>
      </c>
      <c r="H277" s="291">
        <f>data!BL85</f>
        <v>3735</v>
      </c>
      <c r="I277" s="291">
        <f>data!BM85</f>
        <v>0</v>
      </c>
    </row>
    <row r="278" spans="1:9" customFormat="1" ht="20.100000000000001" customHeight="1">
      <c r="A278" s="290">
        <v>17</v>
      </c>
      <c r="B278" s="291" t="s">
        <v>286</v>
      </c>
      <c r="C278" s="301"/>
      <c r="D278" s="301"/>
      <c r="E278" s="301"/>
      <c r="F278" s="301"/>
      <c r="G278" s="301"/>
      <c r="H278" s="301"/>
      <c r="I278" s="301"/>
    </row>
    <row r="279" spans="1:9" customFormat="1" ht="20.100000000000001" customHeight="1">
      <c r="A279" s="290">
        <v>18</v>
      </c>
      <c r="B279" s="291" t="s">
        <v>1011</v>
      </c>
      <c r="C279" s="291"/>
      <c r="D279" s="291"/>
      <c r="E279" s="291"/>
      <c r="F279" s="291"/>
      <c r="G279" s="291"/>
      <c r="H279" s="291"/>
      <c r="I279" s="291"/>
    </row>
    <row r="280" spans="1:9" customFormat="1" ht="20.100000000000001" customHeight="1">
      <c r="A280" s="290">
        <v>19</v>
      </c>
      <c r="B280" s="299" t="s">
        <v>1012</v>
      </c>
      <c r="C280" s="306" t="str">
        <f>IF(data!BG87&gt;0,data!BG87,"")</f>
        <v>x</v>
      </c>
      <c r="D280" s="306" t="str">
        <f>IF(data!BH87&gt;0,data!BH87,"")</f>
        <v>x</v>
      </c>
      <c r="E280" s="306" t="str">
        <f>IF(data!BI87&gt;0,data!BI87,"")</f>
        <v>x</v>
      </c>
      <c r="F280" s="306" t="str">
        <f>IF(data!BJ87&gt;0,data!BJ87,"")</f>
        <v>x</v>
      </c>
      <c r="G280" s="306" t="str">
        <f>IF(data!BK87&gt;0,data!BK87,"")</f>
        <v>x</v>
      </c>
      <c r="H280" s="306" t="str">
        <f>IF(data!BL87&gt;0,data!BL87,"")</f>
        <v>x</v>
      </c>
      <c r="I280" s="306" t="str">
        <f>IF(data!BM87&gt;0,data!BM87,"")</f>
        <v>x</v>
      </c>
    </row>
    <row r="281" spans="1:9" customFormat="1" ht="20.100000000000001" customHeight="1">
      <c r="A281" s="290">
        <v>20</v>
      </c>
      <c r="B281" s="299" t="s">
        <v>1013</v>
      </c>
      <c r="C281" s="306" t="str">
        <f>IF(data!BG88&gt;0,data!BG88,"")</f>
        <v>x</v>
      </c>
      <c r="D281" s="306" t="str">
        <f>IF(data!BH88&gt;0,data!BH88,"")</f>
        <v>x</v>
      </c>
      <c r="E281" s="306" t="str">
        <f>IF(data!BI88&gt;0,data!BI88,"")</f>
        <v>x</v>
      </c>
      <c r="F281" s="306" t="str">
        <f>IF(data!BJ88&gt;0,data!BJ88,"")</f>
        <v>x</v>
      </c>
      <c r="G281" s="306" t="str">
        <f>IF(data!BK88&gt;0,data!BK88,"")</f>
        <v>x</v>
      </c>
      <c r="H281" s="306" t="str">
        <f>IF(data!BL88&gt;0,data!BL88,"")</f>
        <v>x</v>
      </c>
      <c r="I281" s="306" t="str">
        <f>IF(data!BM88&gt;0,data!BM88,"")</f>
        <v>x</v>
      </c>
    </row>
    <row r="282" spans="1:9" customFormat="1" ht="20.100000000000001" customHeight="1">
      <c r="A282" s="290">
        <v>21</v>
      </c>
      <c r="B282" s="299" t="s">
        <v>1014</v>
      </c>
      <c r="C282" s="306" t="str">
        <f>IF(data!BG89&gt;0,data!BG89,"")</f>
        <v>x</v>
      </c>
      <c r="D282" s="306" t="str">
        <f>IF(data!BH89&gt;0,data!BH89,"")</f>
        <v>x</v>
      </c>
      <c r="E282" s="306" t="str">
        <f>IF(data!BI89&gt;0,data!BI89,"")</f>
        <v>x</v>
      </c>
      <c r="F282" s="306" t="str">
        <f>IF(data!BJ89&gt;0,data!BJ89,"")</f>
        <v>x</v>
      </c>
      <c r="G282" s="306" t="str">
        <f>IF(data!BK89&gt;0,data!BK89,"")</f>
        <v>x</v>
      </c>
      <c r="H282" s="306" t="str">
        <f>IF(data!BL89&gt;0,data!BL89,"")</f>
        <v>x</v>
      </c>
      <c r="I282" s="306" t="str">
        <f>IF(data!BM89&gt;0,data!BM89,"")</f>
        <v>x</v>
      </c>
    </row>
    <row r="283" spans="1:9" customFormat="1" ht="20.100000000000001" customHeight="1">
      <c r="A283" s="290" t="s">
        <v>1015</v>
      </c>
      <c r="B283" s="291"/>
      <c r="C283" s="308"/>
      <c r="D283" s="308"/>
      <c r="E283" s="308"/>
      <c r="F283" s="308"/>
      <c r="G283" s="308"/>
      <c r="H283" s="308"/>
      <c r="I283" s="308"/>
    </row>
    <row r="284" spans="1:9" customFormat="1" ht="20.100000000000001" customHeight="1">
      <c r="A284" s="290">
        <v>22</v>
      </c>
      <c r="B284" s="291" t="s">
        <v>1016</v>
      </c>
      <c r="C284" s="307">
        <f>data!BG90</f>
        <v>1104.9766666666701</v>
      </c>
      <c r="D284" s="307">
        <f>data!BH90</f>
        <v>10681.686666666699</v>
      </c>
      <c r="E284" s="307">
        <f>data!BI90</f>
        <v>68216.5</v>
      </c>
      <c r="F284" s="307">
        <f>data!BJ90</f>
        <v>2456.6666666666702</v>
      </c>
      <c r="G284" s="307">
        <f>data!BK90</f>
        <v>0</v>
      </c>
      <c r="H284" s="307">
        <f>data!BL90</f>
        <v>1717.26</v>
      </c>
      <c r="I284" s="307">
        <f>data!BM90</f>
        <v>0</v>
      </c>
    </row>
    <row r="285" spans="1:9" customFormat="1" ht="20.100000000000001" customHeight="1">
      <c r="A285" s="290">
        <v>23</v>
      </c>
      <c r="B285" s="291" t="s">
        <v>1017</v>
      </c>
      <c r="C285" s="306" t="str">
        <f>IF(data!BG91&gt;0,data!BG91,"")</f>
        <v>x</v>
      </c>
      <c r="D285" s="307">
        <f>data!BH91</f>
        <v>0</v>
      </c>
      <c r="E285" s="307">
        <f>data!BI91</f>
        <v>0</v>
      </c>
      <c r="F285" s="306" t="str">
        <f>IF(data!BJ91&gt;0,data!BJ91,"")</f>
        <v>x</v>
      </c>
      <c r="G285" s="307">
        <f>data!BK91</f>
        <v>0</v>
      </c>
      <c r="H285" s="307">
        <f>data!BL91</f>
        <v>0</v>
      </c>
      <c r="I285" s="307">
        <f>data!BM91</f>
        <v>0</v>
      </c>
    </row>
    <row r="286" spans="1:9" customFormat="1" ht="20.100000000000001" customHeight="1">
      <c r="A286" s="290">
        <v>24</v>
      </c>
      <c r="B286" s="291" t="s">
        <v>1018</v>
      </c>
      <c r="C286" s="306" t="str">
        <f>IF(data!BG92&gt;0,data!BG92,"")</f>
        <v>x</v>
      </c>
      <c r="D286" s="307">
        <f>data!BH92</f>
        <v>41.983786054325599</v>
      </c>
      <c r="E286" s="307">
        <f>data!BI92</f>
        <v>2655.76408256989</v>
      </c>
      <c r="F286" s="306" t="str">
        <f>IF(data!BJ92&gt;0,data!BJ92,"")</f>
        <v>x</v>
      </c>
      <c r="G286" s="307">
        <f>data!BK92</f>
        <v>0</v>
      </c>
      <c r="H286" s="307">
        <f>data!BL92</f>
        <v>0</v>
      </c>
      <c r="I286" s="307">
        <f>data!BM92</f>
        <v>0</v>
      </c>
    </row>
    <row r="287" spans="1:9" customFormat="1" ht="20.100000000000001" customHeight="1">
      <c r="A287" s="290">
        <v>25</v>
      </c>
      <c r="B287" s="291" t="s">
        <v>1019</v>
      </c>
      <c r="C287" s="306" t="str">
        <f>IF(data!BG93&gt;0,data!BG93,"")</f>
        <v>x</v>
      </c>
      <c r="D287" s="307">
        <f>data!BH93</f>
        <v>0</v>
      </c>
      <c r="E287" s="307">
        <f>data!BI93</f>
        <v>0</v>
      </c>
      <c r="F287" s="306" t="str">
        <f>IF(data!BJ93&gt;0,data!BJ93,"")</f>
        <v>x</v>
      </c>
      <c r="G287" s="307">
        <f>data!BK93</f>
        <v>0</v>
      </c>
      <c r="H287" s="307">
        <f>data!BL93</f>
        <v>0</v>
      </c>
      <c r="I287" s="307">
        <f>data!BM93</f>
        <v>0</v>
      </c>
    </row>
    <row r="288" spans="1:9" customFormat="1" ht="20.100000000000001" customHeight="1">
      <c r="A288" s="290">
        <v>26</v>
      </c>
      <c r="B288" s="291" t="s">
        <v>294</v>
      </c>
      <c r="C288" s="306" t="str">
        <f>IF(data!BG94&gt;0,data!BG94,"")</f>
        <v>x</v>
      </c>
      <c r="D288" s="306" t="str">
        <f>IF(data!BH94&gt;0,data!BH94,"")</f>
        <v>x</v>
      </c>
      <c r="E288" s="306" t="str">
        <f>IF(data!BI94&gt;0,data!BI94,"")</f>
        <v>x</v>
      </c>
      <c r="F288" s="306" t="str">
        <f>IF(data!BJ94&gt;0,data!BJ94,"")</f>
        <v>x</v>
      </c>
      <c r="G288" s="306" t="str">
        <f>IF(data!BK94&gt;0,data!BK94,"")</f>
        <v>x</v>
      </c>
      <c r="H288" s="306" t="str">
        <f>IF(data!BL94&gt;0,data!BL94,"")</f>
        <v>x</v>
      </c>
      <c r="I288" s="306" t="str">
        <f>IF(data!BM94&gt;0,data!BM94,"")</f>
        <v>x</v>
      </c>
    </row>
    <row r="289" spans="1:9" customFormat="1" ht="20.100000000000001" customHeight="1">
      <c r="A289" s="284" t="s">
        <v>1001</v>
      </c>
      <c r="B289" s="285"/>
      <c r="C289" s="285"/>
      <c r="D289" s="285"/>
      <c r="E289" s="285"/>
      <c r="F289" s="285"/>
      <c r="G289" s="285"/>
      <c r="H289" s="285"/>
      <c r="I289" s="284"/>
    </row>
    <row r="290" spans="1:9" customFormat="1" ht="20.100000000000001" customHeight="1">
      <c r="D290" s="286"/>
      <c r="I290" s="287" t="s">
        <v>1051</v>
      </c>
    </row>
    <row r="291" spans="1:9" customFormat="1" ht="20.100000000000001" customHeight="1">
      <c r="A291" s="286"/>
    </row>
    <row r="292" spans="1:9" customFormat="1" ht="20.100000000000001" customHeight="1">
      <c r="A292" s="288" t="str">
        <f>"Hospital: "&amp;data!C98</f>
        <v>Hospital: PeaceHealth St Joseph Medical Center</v>
      </c>
      <c r="G292" s="289"/>
      <c r="H292" s="288" t="str">
        <f>"FYE: "&amp;data!C96</f>
        <v>FYE: 6/30/2024</v>
      </c>
    </row>
    <row r="293" spans="1:9" customFormat="1" ht="20.100000000000001" customHeight="1">
      <c r="A293" s="290">
        <v>1</v>
      </c>
      <c r="B293" s="291" t="s">
        <v>236</v>
      </c>
      <c r="C293" s="293" t="s">
        <v>99</v>
      </c>
      <c r="D293" s="293" t="s">
        <v>100</v>
      </c>
      <c r="E293" s="293" t="s">
        <v>101</v>
      </c>
      <c r="F293" s="293" t="s">
        <v>102</v>
      </c>
      <c r="G293" s="293" t="s">
        <v>103</v>
      </c>
      <c r="H293" s="293" t="s">
        <v>104</v>
      </c>
      <c r="I293" s="293" t="s">
        <v>105</v>
      </c>
    </row>
    <row r="294" spans="1:9" customFormat="1" ht="20.100000000000001" customHeight="1">
      <c r="A294" s="294">
        <v>2</v>
      </c>
      <c r="B294" s="295" t="s">
        <v>1003</v>
      </c>
      <c r="C294" s="297" t="s">
        <v>175</v>
      </c>
      <c r="D294" s="297" t="s">
        <v>176</v>
      </c>
      <c r="E294" s="297" t="s">
        <v>177</v>
      </c>
      <c r="F294" s="297" t="s">
        <v>178</v>
      </c>
      <c r="G294" s="297"/>
      <c r="H294" s="297" t="s">
        <v>180</v>
      </c>
      <c r="I294" s="297" t="s">
        <v>181</v>
      </c>
    </row>
    <row r="295" spans="1:9" customFormat="1" ht="20.100000000000001" customHeight="1">
      <c r="A295" s="294"/>
      <c r="B295" s="295"/>
      <c r="C295" s="297" t="s">
        <v>1052</v>
      </c>
      <c r="D295" s="297" t="s">
        <v>221</v>
      </c>
      <c r="E295" s="297" t="s">
        <v>222</v>
      </c>
      <c r="F295" s="297" t="s">
        <v>223</v>
      </c>
      <c r="G295" s="297" t="s">
        <v>179</v>
      </c>
      <c r="H295" s="297" t="s">
        <v>224</v>
      </c>
      <c r="I295" s="297" t="s">
        <v>196</v>
      </c>
    </row>
    <row r="296" spans="1:9" customFormat="1" ht="20.100000000000001" customHeight="1">
      <c r="A296" s="290">
        <v>3</v>
      </c>
      <c r="B296" s="291" t="s">
        <v>1007</v>
      </c>
      <c r="C296" s="303"/>
      <c r="D296" s="303"/>
      <c r="E296" s="303"/>
      <c r="F296" s="303"/>
      <c r="G296" s="303"/>
      <c r="H296" s="303"/>
      <c r="I296" s="303"/>
    </row>
    <row r="297" spans="1:9" customFormat="1" ht="20.100000000000001" customHeight="1">
      <c r="A297" s="290">
        <v>4</v>
      </c>
      <c r="B297" s="291" t="s">
        <v>261</v>
      </c>
      <c r="C297" s="303"/>
      <c r="D297" s="303"/>
      <c r="E297" s="303"/>
      <c r="F297" s="303"/>
      <c r="G297" s="303"/>
      <c r="H297" s="303"/>
      <c r="I297" s="303"/>
    </row>
    <row r="298" spans="1:9" customFormat="1" ht="20.100000000000001" customHeight="1">
      <c r="A298" s="290">
        <v>5</v>
      </c>
      <c r="B298" s="291" t="s">
        <v>262</v>
      </c>
      <c r="C298" s="298">
        <f>data!BN60</f>
        <v>28.407963973830029</v>
      </c>
      <c r="D298" s="298">
        <f>data!BO60</f>
        <v>0</v>
      </c>
      <c r="E298" s="298">
        <f>data!BP60</f>
        <v>0</v>
      </c>
      <c r="F298" s="298">
        <f>data!BQ60</f>
        <v>0</v>
      </c>
      <c r="G298" s="298">
        <f>data!BR60</f>
        <v>16.045032768192414</v>
      </c>
      <c r="H298" s="298">
        <f>data!BS60</f>
        <v>2.5408654109058584</v>
      </c>
      <c r="I298" s="298">
        <f>data!BT60</f>
        <v>6.2123918157909204</v>
      </c>
    </row>
    <row r="299" spans="1:9" customFormat="1" ht="20.100000000000001" customHeight="1">
      <c r="A299" s="290">
        <v>6</v>
      </c>
      <c r="B299" s="291" t="s">
        <v>263</v>
      </c>
      <c r="C299" s="291">
        <f>data!BN61</f>
        <v>6222010.5099999998</v>
      </c>
      <c r="D299" s="291">
        <f>data!BO61</f>
        <v>0</v>
      </c>
      <c r="E299" s="291">
        <f>data!BP61</f>
        <v>0</v>
      </c>
      <c r="F299" s="291">
        <f>data!BQ61</f>
        <v>0</v>
      </c>
      <c r="G299" s="291">
        <f>data!BR61</f>
        <v>881410.17</v>
      </c>
      <c r="H299" s="291">
        <f>data!BS61</f>
        <v>194885.07</v>
      </c>
      <c r="I299" s="291">
        <f>data!BT61</f>
        <v>582347.92000000004</v>
      </c>
    </row>
    <row r="300" spans="1:9" customFormat="1" ht="20.100000000000001" customHeight="1">
      <c r="A300" s="290">
        <v>7</v>
      </c>
      <c r="B300" s="291" t="s">
        <v>11</v>
      </c>
      <c r="C300" s="291">
        <f>data!BN62</f>
        <v>1350177</v>
      </c>
      <c r="D300" s="291">
        <f>data!BO62</f>
        <v>0</v>
      </c>
      <c r="E300" s="291">
        <f>data!BP62</f>
        <v>0</v>
      </c>
      <c r="F300" s="291">
        <f>data!BQ62</f>
        <v>0</v>
      </c>
      <c r="G300" s="291">
        <f>data!BR62</f>
        <v>278625</v>
      </c>
      <c r="H300" s="291">
        <f>data!BS62</f>
        <v>72379</v>
      </c>
      <c r="I300" s="291">
        <f>data!BT62</f>
        <v>172698</v>
      </c>
    </row>
    <row r="301" spans="1:9" customFormat="1" ht="20.100000000000001" customHeight="1">
      <c r="A301" s="290">
        <v>8</v>
      </c>
      <c r="B301" s="291" t="s">
        <v>264</v>
      </c>
      <c r="C301" s="291">
        <f>data!BN63</f>
        <v>18600</v>
      </c>
      <c r="D301" s="291">
        <f>data!BO63</f>
        <v>0</v>
      </c>
      <c r="E301" s="291">
        <f>data!BP63</f>
        <v>0</v>
      </c>
      <c r="F301" s="291">
        <f>data!BQ63</f>
        <v>0</v>
      </c>
      <c r="G301" s="291">
        <f>data!BR63</f>
        <v>0</v>
      </c>
      <c r="H301" s="291">
        <f>data!BS63</f>
        <v>0</v>
      </c>
      <c r="I301" s="291">
        <f>data!BT63</f>
        <v>0</v>
      </c>
    </row>
    <row r="302" spans="1:9" customFormat="1" ht="20.100000000000001" customHeight="1">
      <c r="A302" s="290">
        <v>9</v>
      </c>
      <c r="B302" s="291" t="s">
        <v>265</v>
      </c>
      <c r="C302" s="291">
        <f>data!BN64</f>
        <v>400111.26</v>
      </c>
      <c r="D302" s="291">
        <f>data!BO64</f>
        <v>0</v>
      </c>
      <c r="E302" s="291">
        <f>data!BP64</f>
        <v>0</v>
      </c>
      <c r="F302" s="291">
        <f>data!BQ64</f>
        <v>0</v>
      </c>
      <c r="G302" s="291">
        <f>data!BR64</f>
        <v>0</v>
      </c>
      <c r="H302" s="291">
        <f>data!BS64</f>
        <v>24297.7</v>
      </c>
      <c r="I302" s="291">
        <f>data!BT64</f>
        <v>16827.099999999999</v>
      </c>
    </row>
    <row r="303" spans="1:9" customFormat="1" ht="20.100000000000001" customHeight="1">
      <c r="A303" s="290">
        <v>10</v>
      </c>
      <c r="B303" s="291" t="s">
        <v>526</v>
      </c>
      <c r="C303" s="291">
        <f>data!BN65</f>
        <v>6171.14</v>
      </c>
      <c r="D303" s="291">
        <f>data!BO65</f>
        <v>0</v>
      </c>
      <c r="E303" s="291">
        <f>data!BP65</f>
        <v>0</v>
      </c>
      <c r="F303" s="291">
        <f>data!BQ65</f>
        <v>0</v>
      </c>
      <c r="G303" s="291">
        <f>data!BR65</f>
        <v>0</v>
      </c>
      <c r="H303" s="291">
        <f>data!BS65</f>
        <v>0</v>
      </c>
      <c r="I303" s="291">
        <f>data!BT65</f>
        <v>0</v>
      </c>
    </row>
    <row r="304" spans="1:9" customFormat="1" ht="20.100000000000001" customHeight="1">
      <c r="A304" s="290">
        <v>11</v>
      </c>
      <c r="B304" s="291" t="s">
        <v>527</v>
      </c>
      <c r="C304" s="291">
        <f>data!BN66</f>
        <v>1903330.86</v>
      </c>
      <c r="D304" s="291">
        <f>data!BO66</f>
        <v>0</v>
      </c>
      <c r="E304" s="291">
        <f>data!BP66</f>
        <v>0</v>
      </c>
      <c r="F304" s="291">
        <f>data!BQ66</f>
        <v>0</v>
      </c>
      <c r="G304" s="291">
        <f>data!BR66</f>
        <v>0</v>
      </c>
      <c r="H304" s="291">
        <f>data!BS66</f>
        <v>1924.34</v>
      </c>
      <c r="I304" s="291">
        <f>data!BT66</f>
        <v>53951.839999999997</v>
      </c>
    </row>
    <row r="305" spans="1:9" customFormat="1" ht="20.100000000000001" customHeight="1">
      <c r="A305" s="290">
        <v>12</v>
      </c>
      <c r="B305" s="291" t="s">
        <v>16</v>
      </c>
      <c r="C305" s="291">
        <f>data!BN67</f>
        <v>21418077</v>
      </c>
      <c r="D305" s="291">
        <f>data!BO67</f>
        <v>3473</v>
      </c>
      <c r="E305" s="291">
        <f>data!BP67</f>
        <v>3517</v>
      </c>
      <c r="F305" s="291">
        <f>data!BQ67</f>
        <v>0</v>
      </c>
      <c r="G305" s="291">
        <f>data!BR67</f>
        <v>2780</v>
      </c>
      <c r="H305" s="291">
        <f>data!BS67</f>
        <v>4069</v>
      </c>
      <c r="I305" s="291">
        <f>data!BT67</f>
        <v>3914</v>
      </c>
    </row>
    <row r="306" spans="1:9" customFormat="1" ht="20.100000000000001" customHeight="1">
      <c r="A306" s="290">
        <v>13</v>
      </c>
      <c r="B306" s="291" t="s">
        <v>1008</v>
      </c>
      <c r="C306" s="291">
        <f>data!BN68</f>
        <v>76080.37</v>
      </c>
      <c r="D306" s="291">
        <f>data!BO68</f>
        <v>0</v>
      </c>
      <c r="E306" s="291">
        <f>data!BP68</f>
        <v>0</v>
      </c>
      <c r="F306" s="291">
        <f>data!BQ68</f>
        <v>0</v>
      </c>
      <c r="G306" s="291">
        <f>data!BR68</f>
        <v>0</v>
      </c>
      <c r="H306" s="291">
        <f>data!BS68</f>
        <v>0</v>
      </c>
      <c r="I306" s="291">
        <f>data!BT68</f>
        <v>0</v>
      </c>
    </row>
    <row r="307" spans="1:9" customFormat="1" ht="20.100000000000001" customHeight="1">
      <c r="A307" s="290">
        <v>14</v>
      </c>
      <c r="B307" s="291" t="s">
        <v>1009</v>
      </c>
      <c r="C307" s="291">
        <f>data!BN69</f>
        <v>94102207.100000009</v>
      </c>
      <c r="D307" s="291">
        <f>data!BO69</f>
        <v>0</v>
      </c>
      <c r="E307" s="291">
        <f>data!BP69</f>
        <v>0</v>
      </c>
      <c r="F307" s="291">
        <f>data!BQ69</f>
        <v>0</v>
      </c>
      <c r="G307" s="291">
        <f>data!BR69</f>
        <v>74073.05</v>
      </c>
      <c r="H307" s="291">
        <f>data!BS69</f>
        <v>3960.21</v>
      </c>
      <c r="I307" s="291">
        <f>data!BT69</f>
        <v>48743.75</v>
      </c>
    </row>
    <row r="308" spans="1:9" customFormat="1" ht="20.100000000000001" customHeight="1">
      <c r="A308" s="290">
        <v>15</v>
      </c>
      <c r="B308" s="291" t="s">
        <v>284</v>
      </c>
      <c r="C308" s="291">
        <f>-data!BN84</f>
        <v>-3557308.16</v>
      </c>
      <c r="D308" s="291">
        <f>-data!BO84</f>
        <v>0</v>
      </c>
      <c r="E308" s="291">
        <f>-data!BP84</f>
        <v>0</v>
      </c>
      <c r="F308" s="291">
        <f>-data!BQ84</f>
        <v>0</v>
      </c>
      <c r="G308" s="291">
        <f>-data!BR84</f>
        <v>0</v>
      </c>
      <c r="H308" s="291">
        <f>-data!BS84</f>
        <v>0</v>
      </c>
      <c r="I308" s="291">
        <f>-data!BT84</f>
        <v>-71785.679999999993</v>
      </c>
    </row>
    <row r="309" spans="1:9" customFormat="1" ht="20.100000000000001" customHeight="1">
      <c r="A309" s="290">
        <v>16</v>
      </c>
      <c r="B309" s="299" t="s">
        <v>1010</v>
      </c>
      <c r="C309" s="291">
        <f>data!BN85</f>
        <v>121939457.08000001</v>
      </c>
      <c r="D309" s="291">
        <f>data!BO85</f>
        <v>3473</v>
      </c>
      <c r="E309" s="291">
        <f>data!BP85</f>
        <v>3517</v>
      </c>
      <c r="F309" s="291">
        <f>data!BQ85</f>
        <v>0</v>
      </c>
      <c r="G309" s="291">
        <f>data!BR85</f>
        <v>1236888.22</v>
      </c>
      <c r="H309" s="291">
        <f>data!BS85</f>
        <v>301515.32000000007</v>
      </c>
      <c r="I309" s="291">
        <f>data!BT85</f>
        <v>806696.92999999993</v>
      </c>
    </row>
    <row r="310" spans="1:9" customFormat="1" ht="20.100000000000001" customHeight="1">
      <c r="A310" s="290">
        <v>17</v>
      </c>
      <c r="B310" s="291" t="s">
        <v>286</v>
      </c>
      <c r="C310" s="301"/>
      <c r="D310" s="301"/>
      <c r="E310" s="301"/>
      <c r="F310" s="301"/>
      <c r="G310" s="301"/>
      <c r="H310" s="301"/>
      <c r="I310" s="301"/>
    </row>
    <row r="311" spans="1:9" customFormat="1" ht="20.100000000000001" customHeight="1">
      <c r="A311" s="290">
        <v>18</v>
      </c>
      <c r="B311" s="291" t="s">
        <v>1011</v>
      </c>
      <c r="C311" s="291"/>
      <c r="D311" s="291"/>
      <c r="E311" s="291"/>
      <c r="F311" s="291"/>
      <c r="G311" s="291"/>
      <c r="H311" s="291"/>
      <c r="I311" s="291"/>
    </row>
    <row r="312" spans="1:9" customFormat="1" ht="20.100000000000001" customHeight="1">
      <c r="A312" s="290">
        <v>19</v>
      </c>
      <c r="B312" s="299" t="s">
        <v>1012</v>
      </c>
      <c r="C312" s="306" t="str">
        <f>IF(data!BN87&gt;0,data!BN87,"")</f>
        <v>x</v>
      </c>
      <c r="D312" s="306" t="str">
        <f>IF(data!BO87&gt;0,data!BO87,"")</f>
        <v>x</v>
      </c>
      <c r="E312" s="306" t="str">
        <f>IF(data!BP87&gt;0,data!BP87,"")</f>
        <v>x</v>
      </c>
      <c r="F312" s="306" t="str">
        <f>IF(data!BQ87&gt;0,data!BQ87,"")</f>
        <v>x</v>
      </c>
      <c r="G312" s="306" t="str">
        <f>IF(data!BR87&gt;0,data!BR87,"")</f>
        <v>x</v>
      </c>
      <c r="H312" s="306" t="str">
        <f>IF(data!BS87&gt;0,data!BS87,"")</f>
        <v>x</v>
      </c>
      <c r="I312" s="306" t="str">
        <f>IF(data!BT87&gt;0,data!BT87,"")</f>
        <v>x</v>
      </c>
    </row>
    <row r="313" spans="1:9" customFormat="1" ht="20.100000000000001" customHeight="1">
      <c r="A313" s="290">
        <v>20</v>
      </c>
      <c r="B313" s="299" t="s">
        <v>1013</v>
      </c>
      <c r="C313" s="306" t="str">
        <f>IF(data!BN88&gt;0,data!BN88,"")</f>
        <v>x</v>
      </c>
      <c r="D313" s="306" t="str">
        <f>IF(data!BO88&gt;0,data!BO88,"")</f>
        <v>x</v>
      </c>
      <c r="E313" s="306" t="str">
        <f>IF(data!BP88&gt;0,data!BP88,"")</f>
        <v>x</v>
      </c>
      <c r="F313" s="306" t="str">
        <f>IF(data!BQ88&gt;0,data!BQ88,"")</f>
        <v>x</v>
      </c>
      <c r="G313" s="306" t="str">
        <f>IF(data!BR88&gt;0,data!BR88,"")</f>
        <v>x</v>
      </c>
      <c r="H313" s="306" t="str">
        <f>IF(data!BS88&gt;0,data!BS88,"")</f>
        <v>x</v>
      </c>
      <c r="I313" s="306" t="str">
        <f>IF(data!BT88&gt;0,data!BT88,"")</f>
        <v>x</v>
      </c>
    </row>
    <row r="314" spans="1:9" customFormat="1" ht="20.100000000000001" customHeight="1">
      <c r="A314" s="290">
        <v>21</v>
      </c>
      <c r="B314" s="299" t="s">
        <v>1014</v>
      </c>
      <c r="C314" s="306" t="str">
        <f>IF(data!BN89&gt;0,data!BN89,"")</f>
        <v>x</v>
      </c>
      <c r="D314" s="306" t="str">
        <f>IF(data!BO89&gt;0,data!BO89,"")</f>
        <v>x</v>
      </c>
      <c r="E314" s="306" t="str">
        <f>IF(data!BP89&gt;0,data!BP89,"")</f>
        <v>x</v>
      </c>
      <c r="F314" s="306" t="str">
        <f>IF(data!BQ89&gt;0,data!BQ89,"")</f>
        <v>x</v>
      </c>
      <c r="G314" s="306" t="str">
        <f>IF(data!BR89&gt;0,data!BR89,"")</f>
        <v>x</v>
      </c>
      <c r="H314" s="306" t="str">
        <f>IF(data!BS89&gt;0,data!BS89,"")</f>
        <v>x</v>
      </c>
      <c r="I314" s="306" t="str">
        <f>IF(data!BT89&gt;0,data!BT89,"")</f>
        <v>x</v>
      </c>
    </row>
    <row r="315" spans="1:9" customFormat="1" ht="20.100000000000001" customHeight="1">
      <c r="A315" s="290" t="s">
        <v>1015</v>
      </c>
      <c r="B315" s="291"/>
      <c r="C315" s="301"/>
      <c r="D315" s="301"/>
      <c r="E315" s="301"/>
      <c r="F315" s="301"/>
      <c r="G315" s="301"/>
      <c r="H315" s="301"/>
      <c r="I315" s="301"/>
    </row>
    <row r="316" spans="1:9" customFormat="1" ht="20.100000000000001" customHeight="1">
      <c r="A316" s="290">
        <v>22</v>
      </c>
      <c r="B316" s="291" t="s">
        <v>1016</v>
      </c>
      <c r="C316" s="307">
        <f>data!BN90</f>
        <v>46491.24</v>
      </c>
      <c r="D316" s="307">
        <f>data!BO90</f>
        <v>1596.6666666666699</v>
      </c>
      <c r="E316" s="307">
        <f>data!BP90</f>
        <v>1617</v>
      </c>
      <c r="F316" s="307">
        <f>data!BQ90</f>
        <v>0</v>
      </c>
      <c r="G316" s="307">
        <f>data!BR90</f>
        <v>1277.98</v>
      </c>
      <c r="H316" s="307">
        <f>data!BS90</f>
        <v>1870.84</v>
      </c>
      <c r="I316" s="307">
        <f>data!BT90</f>
        <v>1789.86666666667</v>
      </c>
    </row>
    <row r="317" spans="1:9" customFormat="1" ht="20.100000000000001" customHeight="1">
      <c r="A317" s="290">
        <v>23</v>
      </c>
      <c r="B317" s="291" t="s">
        <v>1017</v>
      </c>
      <c r="C317" s="306" t="str">
        <f>IF(data!BN91&gt;0,data!BN91,"")</f>
        <v>x</v>
      </c>
      <c r="D317" s="306" t="str">
        <f>IF(data!BO91&gt;0,data!BO91,"")</f>
        <v>x</v>
      </c>
      <c r="E317" s="306" t="str">
        <f>IF(data!BP91&gt;0,data!BP91,"")</f>
        <v>x</v>
      </c>
      <c r="F317" s="306" t="str">
        <f>IF(data!BQ91&gt;0,data!BQ91,"")</f>
        <v>x</v>
      </c>
      <c r="G317" s="307">
        <f>data!BR91</f>
        <v>0</v>
      </c>
      <c r="H317" s="307">
        <f>data!BS91</f>
        <v>0</v>
      </c>
      <c r="I317" s="307">
        <f>data!BT91</f>
        <v>0</v>
      </c>
    </row>
    <row r="318" spans="1:9" customFormat="1" ht="20.100000000000001" customHeight="1">
      <c r="A318" s="290">
        <v>24</v>
      </c>
      <c r="B318" s="291" t="s">
        <v>1018</v>
      </c>
      <c r="C318" s="306" t="str">
        <f>IF(data!BN92&gt;0,data!BN92,"")</f>
        <v>x</v>
      </c>
      <c r="D318" s="306" t="str">
        <f>IF(data!BO92&gt;0,data!BO92,"")</f>
        <v>x</v>
      </c>
      <c r="E318" s="306" t="str">
        <f>IF(data!BP92&gt;0,data!BP92,"")</f>
        <v>x</v>
      </c>
      <c r="F318" s="306" t="str">
        <f>IF(data!BQ92&gt;0,data!BQ92,"")</f>
        <v>x</v>
      </c>
      <c r="G318" s="306" t="str">
        <f>IF(data!BR92&gt;0,data!BR92,"")</f>
        <v>x</v>
      </c>
      <c r="H318" s="307">
        <f>data!BS92</f>
        <v>157.85073313747199</v>
      </c>
      <c r="I318" s="307">
        <f>data!BT92</f>
        <v>151.018668379795</v>
      </c>
    </row>
    <row r="319" spans="1:9" customFormat="1" ht="20.100000000000001" customHeight="1">
      <c r="A319" s="290">
        <v>25</v>
      </c>
      <c r="B319" s="291" t="s">
        <v>1019</v>
      </c>
      <c r="C319" s="306" t="str">
        <f>IF(data!BN93&gt;0,data!BN93,"")</f>
        <v>x</v>
      </c>
      <c r="D319" s="306" t="str">
        <f>IF(data!BO93&gt;0,data!BO93,"")</f>
        <v>x</v>
      </c>
      <c r="E319" s="306" t="str">
        <f>IF(data!BP93&gt;0,data!BP93,"")</f>
        <v>x</v>
      </c>
      <c r="F319" s="306" t="str">
        <f>IF(data!BQ93&gt;0,data!BQ93,"")</f>
        <v>x</v>
      </c>
      <c r="G319" s="306" t="str">
        <f>IF(data!BR93&gt;0,data!BR93,"")</f>
        <v>x</v>
      </c>
      <c r="H319" s="307">
        <f>data!BS93</f>
        <v>0</v>
      </c>
      <c r="I319" s="307">
        <f>data!BT93</f>
        <v>0</v>
      </c>
    </row>
    <row r="320" spans="1:9" customFormat="1" ht="20.100000000000001" customHeight="1">
      <c r="A320" s="290">
        <v>26</v>
      </c>
      <c r="B320" s="291" t="s">
        <v>294</v>
      </c>
      <c r="C320" s="309" t="str">
        <f>IF(data!BN94&gt;0,data!BN94,"")</f>
        <v>x</v>
      </c>
      <c r="D320" s="309" t="str">
        <f>IF(data!BO94&gt;0,data!BO94,"")</f>
        <v>x</v>
      </c>
      <c r="E320" s="309" t="str">
        <f>IF(data!BP94&gt;0,data!BP94,"")</f>
        <v>x</v>
      </c>
      <c r="F320" s="309" t="str">
        <f>IF(data!BQ94&gt;0,data!BQ94,"")</f>
        <v>x</v>
      </c>
      <c r="G320" s="309" t="str">
        <f>IF(data!BR94&gt;0,data!BR94,"")</f>
        <v>x</v>
      </c>
      <c r="H320" s="309" t="str">
        <f>IF(data!BS94&gt;0,data!BS94,"")</f>
        <v>x</v>
      </c>
      <c r="I320" s="309" t="str">
        <f>IF(data!BT94&gt;0,data!BT94,"")</f>
        <v>x</v>
      </c>
    </row>
    <row r="321" spans="1:9" customFormat="1" ht="20.100000000000001" customHeight="1">
      <c r="A321" s="284" t="s">
        <v>1001</v>
      </c>
      <c r="B321" s="285"/>
      <c r="C321" s="285"/>
      <c r="D321" s="285"/>
      <c r="E321" s="285"/>
      <c r="F321" s="285"/>
      <c r="G321" s="285"/>
      <c r="H321" s="285"/>
      <c r="I321" s="284"/>
    </row>
    <row r="322" spans="1:9" customFormat="1" ht="20.100000000000001" customHeight="1">
      <c r="D322" s="286"/>
      <c r="I322" s="287" t="s">
        <v>1053</v>
      </c>
    </row>
    <row r="323" spans="1:9" customFormat="1" ht="20.100000000000001" customHeight="1">
      <c r="A323" s="286"/>
    </row>
    <row r="324" spans="1:9" customFormat="1" ht="20.100000000000001" customHeight="1">
      <c r="A324" s="288" t="str">
        <f>"Hospital: "&amp;data!C98</f>
        <v>Hospital: PeaceHealth St Joseph Medical Center</v>
      </c>
      <c r="G324" s="289"/>
      <c r="H324" s="288" t="str">
        <f>"FYE: "&amp;data!C96</f>
        <v>FYE: 6/30/2024</v>
      </c>
    </row>
    <row r="325" spans="1:9" customFormat="1" ht="20.100000000000001" customHeight="1">
      <c r="A325" s="290">
        <v>1</v>
      </c>
      <c r="B325" s="291" t="s">
        <v>236</v>
      </c>
      <c r="C325" s="293" t="s">
        <v>106</v>
      </c>
      <c r="D325" s="293" t="s">
        <v>107</v>
      </c>
      <c r="E325" s="293" t="s">
        <v>108</v>
      </c>
      <c r="F325" s="293" t="s">
        <v>109</v>
      </c>
      <c r="G325" s="293" t="s">
        <v>110</v>
      </c>
      <c r="H325" s="293" t="s">
        <v>111</v>
      </c>
      <c r="I325" s="293" t="s">
        <v>112</v>
      </c>
    </row>
    <row r="326" spans="1:9" customFormat="1" ht="20.100000000000001" customHeight="1">
      <c r="A326" s="294">
        <v>2</v>
      </c>
      <c r="B326" s="295" t="s">
        <v>1003</v>
      </c>
      <c r="C326" s="297" t="s">
        <v>182</v>
      </c>
      <c r="D326" s="297" t="s">
        <v>182</v>
      </c>
      <c r="E326" s="297" t="s">
        <v>182</v>
      </c>
      <c r="F326" s="297" t="s">
        <v>183</v>
      </c>
      <c r="G326" s="297" t="s">
        <v>184</v>
      </c>
      <c r="H326" s="297" t="s">
        <v>185</v>
      </c>
      <c r="I326" s="297" t="s">
        <v>186</v>
      </c>
    </row>
    <row r="327" spans="1:9" customFormat="1" ht="20.100000000000001" customHeight="1">
      <c r="A327" s="294"/>
      <c r="B327" s="295"/>
      <c r="C327" s="297" t="s">
        <v>225</v>
      </c>
      <c r="D327" s="297" t="s">
        <v>226</v>
      </c>
      <c r="E327" s="297" t="s">
        <v>227</v>
      </c>
      <c r="F327" s="297" t="s">
        <v>178</v>
      </c>
      <c r="G327" s="297" t="s">
        <v>1052</v>
      </c>
      <c r="H327" s="297" t="s">
        <v>179</v>
      </c>
      <c r="I327" s="297" t="s">
        <v>228</v>
      </c>
    </row>
    <row r="328" spans="1:9" customFormat="1" ht="20.100000000000001" customHeight="1">
      <c r="A328" s="290">
        <v>3</v>
      </c>
      <c r="B328" s="291" t="s">
        <v>1007</v>
      </c>
      <c r="C328" s="303"/>
      <c r="D328" s="303"/>
      <c r="E328" s="303"/>
      <c r="F328" s="303"/>
      <c r="G328" s="303"/>
      <c r="H328" s="303"/>
      <c r="I328" s="303"/>
    </row>
    <row r="329" spans="1:9" customFormat="1" ht="20.100000000000001" customHeight="1">
      <c r="A329" s="290">
        <v>4</v>
      </c>
      <c r="B329" s="291" t="s">
        <v>261</v>
      </c>
      <c r="C329" s="303"/>
      <c r="D329" s="303"/>
      <c r="E329" s="303"/>
      <c r="F329" s="303"/>
      <c r="G329" s="303"/>
      <c r="H329" s="303"/>
      <c r="I329" s="303"/>
    </row>
    <row r="330" spans="1:9" customFormat="1" ht="20.100000000000001" customHeight="1">
      <c r="A330" s="290">
        <v>5</v>
      </c>
      <c r="B330" s="291" t="s">
        <v>262</v>
      </c>
      <c r="C330" s="298">
        <f>data!BU60</f>
        <v>0.15024632183908046</v>
      </c>
      <c r="D330" s="298">
        <f>data!BV60</f>
        <v>0</v>
      </c>
      <c r="E330" s="298">
        <f>data!BW60</f>
        <v>4.936151587883141</v>
      </c>
      <c r="F330" s="298">
        <f>data!BX60</f>
        <v>64.126403722906417</v>
      </c>
      <c r="G330" s="298">
        <f>data!BY60</f>
        <v>45.405963354631893</v>
      </c>
      <c r="H330" s="298">
        <f>data!BZ60</f>
        <v>40.341366729282953</v>
      </c>
      <c r="I330" s="298">
        <f>data!CA60</f>
        <v>22.242044416269824</v>
      </c>
    </row>
    <row r="331" spans="1:9" customFormat="1" ht="20.100000000000001" customHeight="1">
      <c r="A331" s="290">
        <v>6</v>
      </c>
      <c r="B331" s="291" t="s">
        <v>263</v>
      </c>
      <c r="C331" s="310">
        <f>data!BU61</f>
        <v>14216.76</v>
      </c>
      <c r="D331" s="310">
        <f>data!BV61</f>
        <v>0</v>
      </c>
      <c r="E331" s="310">
        <f>data!BW61</f>
        <v>691827.15</v>
      </c>
      <c r="F331" s="310">
        <f>data!BX61</f>
        <v>7831942.04</v>
      </c>
      <c r="G331" s="310">
        <f>data!BY61</f>
        <v>5678883.0800000001</v>
      </c>
      <c r="H331" s="310">
        <f>data!BZ61</f>
        <v>4799101.4000000004</v>
      </c>
      <c r="I331" s="310">
        <f>data!CA61</f>
        <v>2801717.28</v>
      </c>
    </row>
    <row r="332" spans="1:9" customFormat="1" ht="20.100000000000001" customHeight="1">
      <c r="A332" s="290">
        <v>7</v>
      </c>
      <c r="B332" s="291" t="s">
        <v>11</v>
      </c>
      <c r="C332" s="310">
        <f>data!BU62</f>
        <v>3417</v>
      </c>
      <c r="D332" s="310">
        <f>data!BV62</f>
        <v>0</v>
      </c>
      <c r="E332" s="310">
        <f>data!BW62</f>
        <v>229533</v>
      </c>
      <c r="F332" s="310">
        <f>data!BX62</f>
        <v>2191207</v>
      </c>
      <c r="G332" s="310">
        <f>data!BY62</f>
        <v>1586619</v>
      </c>
      <c r="H332" s="310">
        <f>data!BZ62</f>
        <v>1479618</v>
      </c>
      <c r="I332" s="310">
        <f>data!CA62</f>
        <v>691571</v>
      </c>
    </row>
    <row r="333" spans="1:9" customFormat="1" ht="20.100000000000001" customHeight="1">
      <c r="A333" s="290">
        <v>8</v>
      </c>
      <c r="B333" s="291" t="s">
        <v>264</v>
      </c>
      <c r="C333" s="310">
        <f>data!BU63</f>
        <v>0</v>
      </c>
      <c r="D333" s="310">
        <f>data!BV63</f>
        <v>0</v>
      </c>
      <c r="E333" s="310">
        <f>data!BW63</f>
        <v>98840</v>
      </c>
      <c r="F333" s="310">
        <f>data!BX63</f>
        <v>607780</v>
      </c>
      <c r="G333" s="310">
        <f>data!BY63</f>
        <v>36000</v>
      </c>
      <c r="H333" s="310">
        <f>data!BZ63</f>
        <v>0</v>
      </c>
      <c r="I333" s="310">
        <f>data!CA63</f>
        <v>0</v>
      </c>
    </row>
    <row r="334" spans="1:9" customFormat="1" ht="20.100000000000001" customHeight="1">
      <c r="A334" s="290">
        <v>9</v>
      </c>
      <c r="B334" s="291" t="s">
        <v>265</v>
      </c>
      <c r="C334" s="310">
        <f>data!BU64</f>
        <v>0</v>
      </c>
      <c r="D334" s="310">
        <f>data!BV64</f>
        <v>0</v>
      </c>
      <c r="E334" s="310">
        <f>data!BW64</f>
        <v>18065.689999999999</v>
      </c>
      <c r="F334" s="310">
        <f>data!BX64</f>
        <v>11751.68</v>
      </c>
      <c r="G334" s="310">
        <f>data!BY64</f>
        <v>81048.28</v>
      </c>
      <c r="H334" s="310">
        <f>data!BZ64</f>
        <v>36365.589999999997</v>
      </c>
      <c r="I334" s="310">
        <f>data!CA64</f>
        <v>23205.27</v>
      </c>
    </row>
    <row r="335" spans="1:9" customFormat="1" ht="20.100000000000001" customHeight="1">
      <c r="A335" s="290">
        <v>10</v>
      </c>
      <c r="B335" s="291" t="s">
        <v>526</v>
      </c>
      <c r="C335" s="310">
        <f>data!BU65</f>
        <v>0</v>
      </c>
      <c r="D335" s="310">
        <f>data!BV65</f>
        <v>0</v>
      </c>
      <c r="E335" s="310">
        <f>data!BW65</f>
        <v>0</v>
      </c>
      <c r="F335" s="310">
        <f>data!BX65</f>
        <v>0</v>
      </c>
      <c r="G335" s="310">
        <f>data!BY65</f>
        <v>0</v>
      </c>
      <c r="H335" s="310">
        <f>data!BZ65</f>
        <v>0</v>
      </c>
      <c r="I335" s="310">
        <f>data!CA65</f>
        <v>0</v>
      </c>
    </row>
    <row r="336" spans="1:9" customFormat="1" ht="20.100000000000001" customHeight="1">
      <c r="A336" s="290">
        <v>11</v>
      </c>
      <c r="B336" s="291" t="s">
        <v>527</v>
      </c>
      <c r="C336" s="310">
        <f>data!BU66</f>
        <v>0</v>
      </c>
      <c r="D336" s="310">
        <f>data!BV66</f>
        <v>36043</v>
      </c>
      <c r="E336" s="310">
        <f>data!BW66</f>
        <v>51227.4</v>
      </c>
      <c r="F336" s="310">
        <f>data!BX66</f>
        <v>1304215.92</v>
      </c>
      <c r="G336" s="310">
        <f>data!BY66</f>
        <v>187613.07</v>
      </c>
      <c r="H336" s="310">
        <f>data!BZ66</f>
        <v>304.64</v>
      </c>
      <c r="I336" s="310">
        <f>data!CA66</f>
        <v>212705.02</v>
      </c>
    </row>
    <row r="337" spans="1:9" customFormat="1" ht="20.100000000000001" customHeight="1">
      <c r="A337" s="290">
        <v>12</v>
      </c>
      <c r="B337" s="291" t="s">
        <v>16</v>
      </c>
      <c r="C337" s="310">
        <f>data!BU67</f>
        <v>2672</v>
      </c>
      <c r="D337" s="310">
        <f>data!BV67</f>
        <v>17767</v>
      </c>
      <c r="E337" s="310">
        <f>data!BW67</f>
        <v>6582</v>
      </c>
      <c r="F337" s="310">
        <f>data!BX67</f>
        <v>11590</v>
      </c>
      <c r="G337" s="310">
        <f>data!BY67</f>
        <v>747543</v>
      </c>
      <c r="H337" s="310">
        <f>data!BZ67</f>
        <v>0</v>
      </c>
      <c r="I337" s="310">
        <f>data!CA67</f>
        <v>11184</v>
      </c>
    </row>
    <row r="338" spans="1:9" customFormat="1" ht="20.100000000000001" customHeight="1">
      <c r="A338" s="290">
        <v>13</v>
      </c>
      <c r="B338" s="291" t="s">
        <v>1008</v>
      </c>
      <c r="C338" s="310">
        <f>data!BU68</f>
        <v>0</v>
      </c>
      <c r="D338" s="310">
        <f>data!BV68</f>
        <v>0</v>
      </c>
      <c r="E338" s="310">
        <f>data!BW68</f>
        <v>0</v>
      </c>
      <c r="F338" s="310">
        <f>data!BX68</f>
        <v>0</v>
      </c>
      <c r="G338" s="310">
        <f>data!BY68</f>
        <v>3142.49</v>
      </c>
      <c r="H338" s="310">
        <f>data!BZ68</f>
        <v>0</v>
      </c>
      <c r="I338" s="310">
        <f>data!CA68</f>
        <v>0</v>
      </c>
    </row>
    <row r="339" spans="1:9" customFormat="1" ht="20.100000000000001" customHeight="1">
      <c r="A339" s="290">
        <v>14</v>
      </c>
      <c r="B339" s="291" t="s">
        <v>1009</v>
      </c>
      <c r="C339" s="310">
        <f>data!BU69</f>
        <v>71577.03</v>
      </c>
      <c r="D339" s="310">
        <f>data!BV69</f>
        <v>0</v>
      </c>
      <c r="E339" s="310">
        <f>data!BW69</f>
        <v>20746.169999999998</v>
      </c>
      <c r="F339" s="310">
        <f>data!BX69</f>
        <v>64724.869999999995</v>
      </c>
      <c r="G339" s="310">
        <f>data!BY69</f>
        <v>37851.589999999997</v>
      </c>
      <c r="H339" s="310">
        <f>data!BZ69</f>
        <v>4180.8</v>
      </c>
      <c r="I339" s="310">
        <f>data!CA69</f>
        <v>40549.159999999996</v>
      </c>
    </row>
    <row r="340" spans="1:9" customFormat="1" ht="20.100000000000001" customHeight="1">
      <c r="A340" s="290">
        <v>15</v>
      </c>
      <c r="B340" s="291" t="s">
        <v>284</v>
      </c>
      <c r="C340" s="291">
        <f>-data!BU84</f>
        <v>0</v>
      </c>
      <c r="D340" s="291">
        <f>-data!BV84</f>
        <v>0</v>
      </c>
      <c r="E340" s="291">
        <f>-data!BW84</f>
        <v>-64825.82</v>
      </c>
      <c r="F340" s="291">
        <f>-data!BX84</f>
        <v>-2214.61</v>
      </c>
      <c r="G340" s="291">
        <f>-data!BY84</f>
        <v>-214615.71</v>
      </c>
      <c r="H340" s="291">
        <f>-data!BZ84</f>
        <v>0</v>
      </c>
      <c r="I340" s="291">
        <f>-data!CA84</f>
        <v>-1855</v>
      </c>
    </row>
    <row r="341" spans="1:9" customFormat="1" ht="20.100000000000001" customHeight="1">
      <c r="A341" s="290">
        <v>16</v>
      </c>
      <c r="B341" s="299" t="s">
        <v>1010</v>
      </c>
      <c r="C341" s="291">
        <f>data!BU85</f>
        <v>91882.790000000008</v>
      </c>
      <c r="D341" s="291">
        <f>data!BV85</f>
        <v>53810</v>
      </c>
      <c r="E341" s="291">
        <f>data!BW85</f>
        <v>1051995.5899999999</v>
      </c>
      <c r="F341" s="291">
        <f>data!BX85</f>
        <v>12020996.899999999</v>
      </c>
      <c r="G341" s="291">
        <f>data!BY85</f>
        <v>8144084.8000000007</v>
      </c>
      <c r="H341" s="291">
        <f>data!BZ85</f>
        <v>6319570.4299999997</v>
      </c>
      <c r="I341" s="291">
        <f>data!CA85</f>
        <v>3779076.73</v>
      </c>
    </row>
    <row r="342" spans="1:9" customFormat="1" ht="20.100000000000001" customHeight="1">
      <c r="A342" s="290">
        <v>17</v>
      </c>
      <c r="B342" s="291" t="s">
        <v>286</v>
      </c>
      <c r="C342" s="301"/>
      <c r="D342" s="301"/>
      <c r="E342" s="301"/>
      <c r="F342" s="301"/>
      <c r="G342" s="301"/>
      <c r="H342" s="301"/>
      <c r="I342" s="301"/>
    </row>
    <row r="343" spans="1:9" customFormat="1" ht="20.100000000000001" customHeight="1">
      <c r="A343" s="290">
        <v>18</v>
      </c>
      <c r="B343" s="291" t="s">
        <v>1011</v>
      </c>
      <c r="C343" s="291"/>
      <c r="D343" s="291"/>
      <c r="E343" s="291"/>
      <c r="F343" s="291"/>
      <c r="G343" s="291"/>
      <c r="H343" s="291"/>
      <c r="I343" s="291"/>
    </row>
    <row r="344" spans="1:9" customFormat="1" ht="20.100000000000001" customHeight="1">
      <c r="A344" s="290">
        <v>19</v>
      </c>
      <c r="B344" s="299" t="s">
        <v>1012</v>
      </c>
      <c r="C344" s="306" t="str">
        <f>IF(data!BU87&gt;0,data!BU87,"")</f>
        <v>x</v>
      </c>
      <c r="D344" s="306" t="str">
        <f>IF(data!BV87&gt;0,data!BV87,"")</f>
        <v>x</v>
      </c>
      <c r="E344" s="306" t="str">
        <f>IF(data!BW87&gt;0,data!BW87,"")</f>
        <v>x</v>
      </c>
      <c r="F344" s="306" t="str">
        <f>IF(data!BX87&gt;0,data!BX87,"")</f>
        <v>x</v>
      </c>
      <c r="G344" s="306" t="str">
        <f>IF(data!BY87&gt;0,data!BY87,"")</f>
        <v>x</v>
      </c>
      <c r="H344" s="306" t="str">
        <f>IF(data!BZ87&gt;0,data!BZ87,"")</f>
        <v>x</v>
      </c>
      <c r="I344" s="306" t="str">
        <f>IF(data!CA87&gt;0,data!CA87,"")</f>
        <v>x</v>
      </c>
    </row>
    <row r="345" spans="1:9" customFormat="1" ht="20.100000000000001" customHeight="1">
      <c r="A345" s="290">
        <v>20</v>
      </c>
      <c r="B345" s="299" t="s">
        <v>1013</v>
      </c>
      <c r="C345" s="306" t="str">
        <f>IF(data!BU88&gt;0,data!BU88,"")</f>
        <v>x</v>
      </c>
      <c r="D345" s="306" t="str">
        <f>IF(data!BV88&gt;0,data!BV88,"")</f>
        <v>x</v>
      </c>
      <c r="E345" s="306" t="str">
        <f>IF(data!BW88&gt;0,data!BW88,"")</f>
        <v>x</v>
      </c>
      <c r="F345" s="306" t="str">
        <f>IF(data!BX88&gt;0,data!BX88,"")</f>
        <v>x</v>
      </c>
      <c r="G345" s="306" t="str">
        <f>IF(data!BY88&gt;0,data!BY88,"")</f>
        <v>x</v>
      </c>
      <c r="H345" s="306" t="str">
        <f>IF(data!BZ88&gt;0,data!BZ88,"")</f>
        <v>x</v>
      </c>
      <c r="I345" s="306" t="str">
        <f>IF(data!CA88&gt;0,data!CA88,"")</f>
        <v>x</v>
      </c>
    </row>
    <row r="346" spans="1:9" customFormat="1" ht="20.100000000000001" customHeight="1">
      <c r="A346" s="290">
        <v>21</v>
      </c>
      <c r="B346" s="299" t="s">
        <v>1014</v>
      </c>
      <c r="C346" s="306" t="str">
        <f>IF(data!BU89&gt;0,data!BU89,"")</f>
        <v>x</v>
      </c>
      <c r="D346" s="306" t="str">
        <f>IF(data!BV89&gt;0,data!BV89,"")</f>
        <v>x</v>
      </c>
      <c r="E346" s="306" t="str">
        <f>IF(data!BW89&gt;0,data!BW89,"")</f>
        <v>x</v>
      </c>
      <c r="F346" s="306" t="str">
        <f>IF(data!BX89&gt;0,data!BX89,"")</f>
        <v>x</v>
      </c>
      <c r="G346" s="306" t="str">
        <f>IF(data!BY89&gt;0,data!BY89,"")</f>
        <v>x</v>
      </c>
      <c r="H346" s="306" t="str">
        <f>IF(data!BZ89&gt;0,data!BZ89,"")</f>
        <v>x</v>
      </c>
      <c r="I346" s="306" t="str">
        <f>IF(data!CA89&gt;0,data!CA89,"")</f>
        <v>x</v>
      </c>
    </row>
    <row r="347" spans="1:9" customFormat="1" ht="20.100000000000001" customHeight="1">
      <c r="A347" s="290" t="s">
        <v>1015</v>
      </c>
      <c r="B347" s="291"/>
      <c r="C347" s="301"/>
      <c r="D347" s="301"/>
      <c r="E347" s="301"/>
      <c r="F347" s="301"/>
      <c r="G347" s="301"/>
      <c r="H347" s="301"/>
      <c r="I347" s="301"/>
    </row>
    <row r="348" spans="1:9" customFormat="1" ht="20.100000000000001" customHeight="1">
      <c r="A348" s="290">
        <v>22</v>
      </c>
      <c r="B348" s="291" t="s">
        <v>1016</v>
      </c>
      <c r="C348" s="307">
        <f>data!BU90</f>
        <v>1051.8900000000001</v>
      </c>
      <c r="D348" s="307">
        <f>data!BV90</f>
        <v>8169</v>
      </c>
      <c r="E348" s="307">
        <f>data!BW90</f>
        <v>2628.53666666667</v>
      </c>
      <c r="F348" s="307">
        <f>data!BX90</f>
        <v>2447.5333333333301</v>
      </c>
      <c r="G348" s="307">
        <f>data!BY90</f>
        <v>3424.46</v>
      </c>
      <c r="H348" s="307">
        <f>data!BZ90</f>
        <v>0</v>
      </c>
      <c r="I348" s="307">
        <f>data!CA90</f>
        <v>1406.38333333333</v>
      </c>
    </row>
    <row r="349" spans="1:9" customFormat="1" ht="20.100000000000001" customHeight="1">
      <c r="A349" s="290">
        <v>23</v>
      </c>
      <c r="B349" s="291" t="s">
        <v>1017</v>
      </c>
      <c r="C349" s="307">
        <f>data!BU91</f>
        <v>0</v>
      </c>
      <c r="D349" s="307">
        <f>data!BV91</f>
        <v>0</v>
      </c>
      <c r="E349" s="307">
        <f>data!BW91</f>
        <v>0</v>
      </c>
      <c r="F349" s="307">
        <f>data!BX91</f>
        <v>0</v>
      </c>
      <c r="G349" s="307">
        <f>data!BY91</f>
        <v>0</v>
      </c>
      <c r="H349" s="307">
        <f>data!BZ91</f>
        <v>0</v>
      </c>
      <c r="I349" s="307">
        <f>data!CA91</f>
        <v>0</v>
      </c>
    </row>
    <row r="350" spans="1:9" customFormat="1" ht="20.100000000000001" customHeight="1">
      <c r="A350" s="290">
        <v>24</v>
      </c>
      <c r="B350" s="291" t="s">
        <v>1018</v>
      </c>
      <c r="C350" s="307">
        <f>data!BU92</f>
        <v>88.752436167697397</v>
      </c>
      <c r="D350" s="307">
        <f>data!BV92</f>
        <v>267.38201733587499</v>
      </c>
      <c r="E350" s="307">
        <f>data!BW92</f>
        <v>221.78082567833701</v>
      </c>
      <c r="F350" s="307">
        <f>data!BX92</f>
        <v>112.84494247993401</v>
      </c>
      <c r="G350" s="307">
        <f>data!BY92</f>
        <v>58.088300301374602</v>
      </c>
      <c r="H350" s="307">
        <f>data!BZ92</f>
        <v>0</v>
      </c>
      <c r="I350" s="307">
        <f>data!CA92</f>
        <v>0</v>
      </c>
    </row>
    <row r="351" spans="1:9" customFormat="1" ht="20.100000000000001" customHeight="1">
      <c r="A351" s="290">
        <v>25</v>
      </c>
      <c r="B351" s="291" t="s">
        <v>1019</v>
      </c>
      <c r="C351" s="307">
        <f>data!BU93</f>
        <v>0</v>
      </c>
      <c r="D351" s="307">
        <f>data!BV93</f>
        <v>0</v>
      </c>
      <c r="E351" s="307">
        <f>data!BW93</f>
        <v>0</v>
      </c>
      <c r="F351" s="307">
        <f>data!BX93</f>
        <v>0</v>
      </c>
      <c r="G351" s="307">
        <f>data!BY93</f>
        <v>28174</v>
      </c>
      <c r="H351" s="307">
        <f>data!BZ93</f>
        <v>0</v>
      </c>
      <c r="I351" s="307">
        <f>data!CA93</f>
        <v>0</v>
      </c>
    </row>
    <row r="352" spans="1:9" customFormat="1" ht="20.100000000000001" customHeight="1">
      <c r="A352" s="290">
        <v>26</v>
      </c>
      <c r="B352" s="291" t="s">
        <v>294</v>
      </c>
      <c r="C352" s="309" t="str">
        <f>IF(data!BU94&gt;0,data!BU94,"")</f>
        <v/>
      </c>
      <c r="D352" s="309" t="str">
        <f>IF(data!BV94&gt;0,data!BV94,"")</f>
        <v/>
      </c>
      <c r="E352" s="309" t="str">
        <f>IF(data!BW94&gt;0,data!BW94,"")</f>
        <v/>
      </c>
      <c r="F352" s="309" t="str">
        <f>IF(data!BX94&gt;0,data!BX94,"")</f>
        <v/>
      </c>
      <c r="G352" s="309" t="str">
        <f>IF(data!BY94&gt;0,data!BY94,"")</f>
        <v/>
      </c>
      <c r="H352" s="309" t="str">
        <f>IF(data!BZ94&gt;0,data!BZ94,"")</f>
        <v/>
      </c>
      <c r="I352" s="309" t="str">
        <f>IF(data!CA94&gt;0,data!CA94,"")</f>
        <v/>
      </c>
    </row>
    <row r="353" spans="1:9" customFormat="1" ht="20.100000000000001" customHeight="1">
      <c r="A353" s="284" t="s">
        <v>1001</v>
      </c>
      <c r="B353" s="285"/>
      <c r="C353" s="285"/>
      <c r="D353" s="285"/>
      <c r="E353" s="285"/>
      <c r="F353" s="285"/>
      <c r="G353" s="285"/>
      <c r="H353" s="285"/>
      <c r="I353" s="284"/>
    </row>
    <row r="354" spans="1:9" customFormat="1" ht="20.100000000000001" customHeight="1">
      <c r="D354" s="286"/>
      <c r="I354" s="287" t="s">
        <v>1054</v>
      </c>
    </row>
    <row r="355" spans="1:9" customFormat="1" ht="20.100000000000001" customHeight="1">
      <c r="A355" s="286"/>
    </row>
    <row r="356" spans="1:9" customFormat="1" ht="20.100000000000001" customHeight="1">
      <c r="A356" s="288" t="str">
        <f>"Hospital: "&amp;data!C98</f>
        <v>Hospital: PeaceHealth St Joseph Medical Center</v>
      </c>
      <c r="G356" s="289"/>
      <c r="H356" s="288" t="str">
        <f>"FYE: "&amp;data!C96</f>
        <v>FYE: 6/30/2024</v>
      </c>
    </row>
    <row r="357" spans="1:9" customFormat="1" ht="20.100000000000001" customHeight="1">
      <c r="A357" s="290">
        <v>1</v>
      </c>
      <c r="B357" s="291" t="s">
        <v>236</v>
      </c>
      <c r="C357" s="293">
        <v>8910</v>
      </c>
      <c r="D357" s="293">
        <v>8930</v>
      </c>
      <c r="E357" s="293" t="s">
        <v>115</v>
      </c>
      <c r="F357" s="311"/>
      <c r="G357" s="311"/>
      <c r="H357" s="311"/>
      <c r="I357" s="293"/>
    </row>
    <row r="358" spans="1:9" customFormat="1" ht="20.100000000000001" customHeight="1">
      <c r="A358" s="294">
        <v>2</v>
      </c>
      <c r="B358" s="295" t="s">
        <v>1003</v>
      </c>
      <c r="C358" s="297" t="s">
        <v>187</v>
      </c>
      <c r="D358" s="297" t="s">
        <v>159</v>
      </c>
      <c r="E358" s="297" t="s">
        <v>238</v>
      </c>
      <c r="F358" s="312"/>
      <c r="G358" s="312"/>
      <c r="H358" s="312"/>
      <c r="I358" s="297" t="s">
        <v>188</v>
      </c>
    </row>
    <row r="359" spans="1:9" customFormat="1" ht="20.100000000000001" customHeight="1">
      <c r="A359" s="294"/>
      <c r="B359" s="295"/>
      <c r="C359" s="297" t="s">
        <v>228</v>
      </c>
      <c r="D359" s="297" t="s">
        <v>1055</v>
      </c>
      <c r="E359" s="297" t="s">
        <v>240</v>
      </c>
      <c r="F359" s="312"/>
      <c r="G359" s="312"/>
      <c r="H359" s="312"/>
      <c r="I359" s="297" t="s">
        <v>230</v>
      </c>
    </row>
    <row r="360" spans="1:9" customFormat="1" ht="20.100000000000001" customHeight="1">
      <c r="A360" s="290">
        <v>3</v>
      </c>
      <c r="B360" s="291" t="s">
        <v>1007</v>
      </c>
      <c r="C360" s="303"/>
      <c r="D360" s="303"/>
      <c r="E360" s="303"/>
      <c r="F360" s="303"/>
      <c r="G360" s="303"/>
      <c r="H360" s="303"/>
      <c r="I360" s="303"/>
    </row>
    <row r="361" spans="1:9" customFormat="1" ht="20.100000000000001" customHeight="1">
      <c r="A361" s="290">
        <v>4</v>
      </c>
      <c r="B361" s="291" t="s">
        <v>261</v>
      </c>
      <c r="C361" s="303"/>
      <c r="D361" s="303"/>
      <c r="E361" s="303"/>
      <c r="F361" s="303"/>
      <c r="G361" s="303"/>
      <c r="H361" s="303"/>
      <c r="I361" s="303"/>
    </row>
    <row r="362" spans="1:9" customFormat="1" ht="20.100000000000001" customHeight="1">
      <c r="A362" s="290">
        <v>5</v>
      </c>
      <c r="B362" s="291" t="s">
        <v>262</v>
      </c>
      <c r="C362" s="298">
        <f>data!CB60</f>
        <v>0.99920131676245194</v>
      </c>
      <c r="D362" s="298">
        <f>data!CC60</f>
        <v>27.904179413040513</v>
      </c>
      <c r="E362" s="313"/>
      <c r="F362" s="301"/>
      <c r="G362" s="301"/>
      <c r="H362" s="301"/>
      <c r="I362" s="314">
        <f>data!CE60</f>
        <v>2564.3388099966337</v>
      </c>
    </row>
    <row r="363" spans="1:9" customFormat="1" ht="20.100000000000001" customHeight="1">
      <c r="A363" s="290">
        <v>6</v>
      </c>
      <c r="B363" s="291" t="s">
        <v>263</v>
      </c>
      <c r="C363" s="310">
        <f>data!CB61</f>
        <v>59646.86</v>
      </c>
      <c r="D363" s="310">
        <f>data!CC61</f>
        <v>3681832.4000000004</v>
      </c>
      <c r="E363" s="315"/>
      <c r="F363" s="315"/>
      <c r="G363" s="315"/>
      <c r="H363" s="315"/>
      <c r="I363" s="310">
        <f>data!CE61</f>
        <v>317177305.56999993</v>
      </c>
    </row>
    <row r="364" spans="1:9" customFormat="1" ht="20.100000000000001" customHeight="1">
      <c r="A364" s="290">
        <v>7</v>
      </c>
      <c r="B364" s="291" t="s">
        <v>11</v>
      </c>
      <c r="C364" s="310">
        <f>data!CB62</f>
        <v>22644</v>
      </c>
      <c r="D364" s="310">
        <f>data!CC62</f>
        <v>1037891</v>
      </c>
      <c r="E364" s="315"/>
      <c r="F364" s="315"/>
      <c r="G364" s="315"/>
      <c r="H364" s="315"/>
      <c r="I364" s="310">
        <f>data!CE62</f>
        <v>83739312</v>
      </c>
    </row>
    <row r="365" spans="1:9" customFormat="1" ht="20.100000000000001" customHeight="1">
      <c r="A365" s="290">
        <v>8</v>
      </c>
      <c r="B365" s="291" t="s">
        <v>264</v>
      </c>
      <c r="C365" s="310">
        <f>data!CB63</f>
        <v>0</v>
      </c>
      <c r="D365" s="310">
        <f>data!CC63</f>
        <v>23100</v>
      </c>
      <c r="E365" s="315"/>
      <c r="F365" s="315"/>
      <c r="G365" s="315"/>
      <c r="H365" s="315"/>
      <c r="I365" s="310">
        <f>data!CE63</f>
        <v>16502673.870000001</v>
      </c>
    </row>
    <row r="366" spans="1:9" customFormat="1" ht="20.100000000000001" customHeight="1">
      <c r="A366" s="290">
        <v>9</v>
      </c>
      <c r="B366" s="291" t="s">
        <v>265</v>
      </c>
      <c r="C366" s="310">
        <f>data!CB64</f>
        <v>4149.05</v>
      </c>
      <c r="D366" s="310">
        <f>data!CC64</f>
        <v>-246846.87</v>
      </c>
      <c r="E366" s="315"/>
      <c r="F366" s="315"/>
      <c r="G366" s="315"/>
      <c r="H366" s="315"/>
      <c r="I366" s="310">
        <f>data!CE64</f>
        <v>129627315.02999999</v>
      </c>
    </row>
    <row r="367" spans="1:9" customFormat="1" ht="20.100000000000001" customHeight="1">
      <c r="A367" s="290">
        <v>10</v>
      </c>
      <c r="B367" s="291" t="s">
        <v>526</v>
      </c>
      <c r="C367" s="310">
        <f>data!CB65</f>
        <v>23487.52</v>
      </c>
      <c r="D367" s="310">
        <f>data!CC65</f>
        <v>0</v>
      </c>
      <c r="E367" s="315"/>
      <c r="F367" s="315"/>
      <c r="G367" s="315"/>
      <c r="H367" s="315"/>
      <c r="I367" s="310">
        <f>data!CE65</f>
        <v>4932098.3399999989</v>
      </c>
    </row>
    <row r="368" spans="1:9" customFormat="1" ht="20.100000000000001" customHeight="1">
      <c r="A368" s="290">
        <v>11</v>
      </c>
      <c r="B368" s="291" t="s">
        <v>527</v>
      </c>
      <c r="C368" s="310">
        <f>data!CB66</f>
        <v>11642.64</v>
      </c>
      <c r="D368" s="310">
        <f>data!CC66</f>
        <v>100394.13</v>
      </c>
      <c r="E368" s="315"/>
      <c r="F368" s="315"/>
      <c r="G368" s="315"/>
      <c r="H368" s="315"/>
      <c r="I368" s="310">
        <f>data!CE66</f>
        <v>26791381.589999996</v>
      </c>
    </row>
    <row r="369" spans="1:9" customFormat="1" ht="20.100000000000001" customHeight="1">
      <c r="A369" s="290">
        <v>12</v>
      </c>
      <c r="B369" s="291" t="s">
        <v>16</v>
      </c>
      <c r="C369" s="310">
        <f>data!CB67</f>
        <v>50621</v>
      </c>
      <c r="D369" s="310">
        <f>data!CC67</f>
        <v>4335</v>
      </c>
      <c r="E369" s="315"/>
      <c r="F369" s="315"/>
      <c r="G369" s="315"/>
      <c r="H369" s="315"/>
      <c r="I369" s="310">
        <f>data!CE67</f>
        <v>44521415</v>
      </c>
    </row>
    <row r="370" spans="1:9" customFormat="1" ht="20.100000000000001" customHeight="1">
      <c r="A370" s="290">
        <v>13</v>
      </c>
      <c r="B370" s="291" t="s">
        <v>1008</v>
      </c>
      <c r="C370" s="310">
        <f>data!CB68</f>
        <v>0</v>
      </c>
      <c r="D370" s="310">
        <f>data!CC68</f>
        <v>0</v>
      </c>
      <c r="E370" s="315"/>
      <c r="F370" s="315"/>
      <c r="G370" s="315"/>
      <c r="H370" s="315"/>
      <c r="I370" s="310">
        <f>data!CE68</f>
        <v>7500924.9400000004</v>
      </c>
    </row>
    <row r="371" spans="1:9" customFormat="1" ht="20.100000000000001" customHeight="1">
      <c r="A371" s="290">
        <v>14</v>
      </c>
      <c r="B371" s="291" t="s">
        <v>1009</v>
      </c>
      <c r="C371" s="310">
        <f>data!CB69</f>
        <v>674.44</v>
      </c>
      <c r="D371" s="310">
        <f>data!CC69</f>
        <v>421431.07999999996</v>
      </c>
      <c r="E371" s="310">
        <f>data!CD69</f>
        <v>20622387.169999998</v>
      </c>
      <c r="F371" s="315"/>
      <c r="G371" s="315"/>
      <c r="H371" s="315"/>
      <c r="I371" s="310">
        <f>data!CE69</f>
        <v>151158899.01000002</v>
      </c>
    </row>
    <row r="372" spans="1:9" customFormat="1" ht="20.100000000000001" customHeight="1">
      <c r="A372" s="290">
        <v>15</v>
      </c>
      <c r="B372" s="291" t="s">
        <v>284</v>
      </c>
      <c r="C372" s="291">
        <f>-data!CB84</f>
        <v>0</v>
      </c>
      <c r="D372" s="291">
        <f>-data!CC84</f>
        <v>-121704.94</v>
      </c>
      <c r="E372" s="291">
        <f>-data!CD84</f>
        <v>-669264.05000000005</v>
      </c>
      <c r="F372" s="301"/>
      <c r="G372" s="301"/>
      <c r="H372" s="301"/>
      <c r="I372" s="291">
        <f>-data!CE84</f>
        <v>-10041616.57</v>
      </c>
    </row>
    <row r="373" spans="1:9" customFormat="1" ht="20.100000000000001" customHeight="1">
      <c r="A373" s="290">
        <v>16</v>
      </c>
      <c r="B373" s="299" t="s">
        <v>1010</v>
      </c>
      <c r="C373" s="310">
        <f>data!CB85</f>
        <v>172865.51</v>
      </c>
      <c r="D373" s="310">
        <f>data!CC85</f>
        <v>4900431.8</v>
      </c>
      <c r="E373" s="310">
        <f>data!CD85</f>
        <v>19953123.119999997</v>
      </c>
      <c r="F373" s="315"/>
      <c r="G373" s="315"/>
      <c r="H373" s="315"/>
      <c r="I373" s="291">
        <f>data!CE85</f>
        <v>771909708.77999985</v>
      </c>
    </row>
    <row r="374" spans="1:9" customFormat="1" ht="20.100000000000001" customHeight="1">
      <c r="A374" s="290">
        <v>17</v>
      </c>
      <c r="B374" s="291" t="s">
        <v>286</v>
      </c>
      <c r="C374" s="315"/>
      <c r="D374" s="315"/>
      <c r="E374" s="315"/>
      <c r="F374" s="315"/>
      <c r="G374" s="315"/>
      <c r="H374" s="315"/>
      <c r="I374" s="291">
        <f>data!CE86</f>
        <v>0</v>
      </c>
    </row>
    <row r="375" spans="1:9" customFormat="1" ht="20.100000000000001" customHeight="1">
      <c r="A375" s="290">
        <v>18</v>
      </c>
      <c r="B375" s="291" t="s">
        <v>1011</v>
      </c>
      <c r="C375" s="291"/>
      <c r="D375" s="291"/>
      <c r="E375" s="291"/>
      <c r="F375" s="291"/>
      <c r="G375" s="291"/>
      <c r="H375" s="291"/>
      <c r="I375" s="291"/>
    </row>
    <row r="376" spans="1:9" customFormat="1" ht="20.100000000000001" customHeight="1">
      <c r="A376" s="290">
        <v>19</v>
      </c>
      <c r="B376" s="299" t="s">
        <v>1012</v>
      </c>
      <c r="C376" s="306" t="str">
        <f>IF(data!CB87&gt;0,data!CB87,"")</f>
        <v>x</v>
      </c>
      <c r="D376" s="306" t="str">
        <f>IF(data!CC87&gt;0,data!CC87,"")</f>
        <v>x</v>
      </c>
      <c r="E376" s="301"/>
      <c r="F376" s="301"/>
      <c r="G376" s="301"/>
      <c r="H376" s="301"/>
      <c r="I376" s="307">
        <f>data!CE87</f>
        <v>1306128087.6800001</v>
      </c>
    </row>
    <row r="377" spans="1:9" customFormat="1" ht="20.100000000000001" customHeight="1">
      <c r="A377" s="290">
        <v>20</v>
      </c>
      <c r="B377" s="299" t="s">
        <v>1013</v>
      </c>
      <c r="C377" s="306" t="str">
        <f>IF(data!CB88&gt;0,data!CB88,"")</f>
        <v>x</v>
      </c>
      <c r="D377" s="306" t="str">
        <f>IF(data!CC88&gt;0,data!CC88,"")</f>
        <v>x</v>
      </c>
      <c r="E377" s="301"/>
      <c r="F377" s="301"/>
      <c r="G377" s="301"/>
      <c r="H377" s="301"/>
      <c r="I377" s="307">
        <f>data!CE88</f>
        <v>1493828377.3899999</v>
      </c>
    </row>
    <row r="378" spans="1:9" customFormat="1" ht="20.100000000000001" customHeight="1">
      <c r="A378" s="290">
        <v>21</v>
      </c>
      <c r="B378" s="299" t="s">
        <v>1014</v>
      </c>
      <c r="C378" s="306" t="str">
        <f>IF(data!CB89&gt;0,data!CB89,"")</f>
        <v>x</v>
      </c>
      <c r="D378" s="306" t="str">
        <f>IF(data!CC89&gt;0,data!CC89,"")</f>
        <v>x</v>
      </c>
      <c r="E378" s="301"/>
      <c r="F378" s="301"/>
      <c r="G378" s="301"/>
      <c r="H378" s="301"/>
      <c r="I378" s="307">
        <f>data!CE89</f>
        <v>2799956465.0700002</v>
      </c>
    </row>
    <row r="379" spans="1:9" customFormat="1" ht="20.100000000000001" customHeight="1">
      <c r="A379" s="290" t="s">
        <v>1015</v>
      </c>
      <c r="B379" s="291"/>
      <c r="C379" s="301"/>
      <c r="D379" s="301"/>
      <c r="E379" s="301"/>
      <c r="F379" s="301"/>
      <c r="G379" s="301"/>
      <c r="H379" s="301"/>
      <c r="I379" s="301"/>
    </row>
    <row r="380" spans="1:9" customFormat="1" ht="20.100000000000001" customHeight="1">
      <c r="A380" s="290">
        <v>22</v>
      </c>
      <c r="B380" s="291" t="s">
        <v>1016</v>
      </c>
      <c r="C380" s="307">
        <f>data!CB90</f>
        <v>21902.4433333333</v>
      </c>
      <c r="D380" s="307">
        <f>data!CC90</f>
        <v>621.51</v>
      </c>
      <c r="E380" s="301"/>
      <c r="F380" s="301"/>
      <c r="G380" s="301"/>
      <c r="H380" s="301"/>
      <c r="I380" s="291">
        <f>data!CE90</f>
        <v>744456.83945205482</v>
      </c>
    </row>
    <row r="381" spans="1:9" customFormat="1" ht="20.100000000000001" customHeight="1">
      <c r="A381" s="290">
        <v>23</v>
      </c>
      <c r="B381" s="291" t="s">
        <v>1017</v>
      </c>
      <c r="C381" s="307">
        <f>data!CB91</f>
        <v>0</v>
      </c>
      <c r="D381" s="306" t="str">
        <f>IF(data!CC91&gt;0,data!CC91,"")</f>
        <v>x</v>
      </c>
      <c r="E381" s="301"/>
      <c r="F381" s="301"/>
      <c r="G381" s="301"/>
      <c r="H381" s="301"/>
      <c r="I381" s="291">
        <f>data!CE91</f>
        <v>209498</v>
      </c>
    </row>
    <row r="382" spans="1:9" customFormat="1" ht="20.100000000000001" customHeight="1">
      <c r="A382" s="290">
        <v>24</v>
      </c>
      <c r="B382" s="291" t="s">
        <v>1018</v>
      </c>
      <c r="C382" s="307">
        <f>data!CB92</f>
        <v>2772.0035419933802</v>
      </c>
      <c r="D382" s="306" t="str">
        <f>IF(data!CC92&gt;0,data!CC92,"")</f>
        <v>x</v>
      </c>
      <c r="E382" s="301"/>
      <c r="F382" s="301"/>
      <c r="G382" s="301"/>
      <c r="H382" s="301"/>
      <c r="I382" s="291">
        <f>data!CE92</f>
        <v>93509.999999999942</v>
      </c>
    </row>
    <row r="383" spans="1:9" customFormat="1" ht="20.100000000000001" customHeight="1">
      <c r="A383" s="290">
        <v>25</v>
      </c>
      <c r="B383" s="291" t="s">
        <v>1019</v>
      </c>
      <c r="C383" s="307">
        <f>data!CB93</f>
        <v>0</v>
      </c>
      <c r="D383" s="306" t="str">
        <f>IF(data!CC93&gt;0,data!CC93,"")</f>
        <v>x</v>
      </c>
      <c r="E383" s="301"/>
      <c r="F383" s="301"/>
      <c r="G383" s="301"/>
      <c r="H383" s="301"/>
      <c r="I383" s="291">
        <f>data!CE93</f>
        <v>1820101</v>
      </c>
    </row>
    <row r="384" spans="1:9" customFormat="1" ht="20.100000000000001" customHeight="1">
      <c r="A384" s="290">
        <v>26</v>
      </c>
      <c r="B384" s="291" t="s">
        <v>294</v>
      </c>
      <c r="C384" s="306" t="str">
        <f>IF(data!CB94&gt;0,data!CB94,"")</f>
        <v/>
      </c>
      <c r="D384" s="306" t="str">
        <f>IF(data!CC94&gt;0,data!CC94,"")</f>
        <v>x</v>
      </c>
      <c r="E384" s="313"/>
      <c r="F384" s="301"/>
      <c r="G384" s="301"/>
      <c r="H384" s="301"/>
      <c r="I384" s="298">
        <f>data!CE94</f>
        <v>788.15761325272365</v>
      </c>
    </row>
    <row r="410" customFormat="1" ht="15" customHeight="1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>
      <selection activeCell="C96" sqref="C96"/>
    </sheetView>
  </sheetViews>
  <sheetFormatPr defaultColWidth="11.77734375" defaultRowHeight="15"/>
  <cols>
    <col min="1" max="1" width="44.44140625" style="10" customWidth="1"/>
    <col min="2" max="84" width="13.5546875" style="10" customWidth="1"/>
    <col min="85" max="88" width="11.77734375" style="10" customWidth="1"/>
    <col min="89" max="16384" width="11.77734375" style="10"/>
  </cols>
  <sheetData>
    <row r="1" spans="1:3">
      <c r="A1" s="55" t="s">
        <v>0</v>
      </c>
      <c r="C1" s="12"/>
    </row>
    <row r="2" spans="1:3">
      <c r="A2" s="55" t="s">
        <v>1</v>
      </c>
      <c r="C2" s="12"/>
    </row>
    <row r="3" spans="1:3">
      <c r="A3" s="10" t="s">
        <v>2</v>
      </c>
      <c r="C3" s="12"/>
    </row>
    <row r="4" spans="1:3">
      <c r="C4" s="12"/>
    </row>
    <row r="5" spans="1:3">
      <c r="A5" s="277" t="s">
        <v>3</v>
      </c>
    </row>
    <row r="6" spans="1:3">
      <c r="A6" s="10" t="s">
        <v>4</v>
      </c>
    </row>
    <row r="7" spans="1:3">
      <c r="A7" s="10" t="s">
        <v>5</v>
      </c>
    </row>
    <row r="8" spans="1:3">
      <c r="C8" s="12"/>
    </row>
    <row r="9" spans="1:3">
      <c r="A9" s="55" t="s">
        <v>6</v>
      </c>
      <c r="C9" s="12"/>
    </row>
    <row r="10" spans="1:3">
      <c r="A10" s="10" t="s">
        <v>7</v>
      </c>
      <c r="C10" s="12"/>
    </row>
    <row r="11" spans="1:3">
      <c r="A11" s="13" t="s">
        <v>8</v>
      </c>
      <c r="C11" s="12"/>
    </row>
    <row r="12" spans="1:3">
      <c r="A12" s="11" t="s">
        <v>9</v>
      </c>
      <c r="C12" s="12"/>
    </row>
    <row r="13" spans="1:3">
      <c r="A13" s="10" t="s">
        <v>10</v>
      </c>
      <c r="C13" s="12"/>
    </row>
    <row r="14" spans="1:3">
      <c r="C14" s="12"/>
    </row>
    <row r="15" spans="1:3">
      <c r="A15" s="58" t="s">
        <v>11</v>
      </c>
    </row>
    <row r="16" spans="1:3">
      <c r="A16" s="11" t="s">
        <v>12</v>
      </c>
    </row>
    <row r="17" spans="1:10">
      <c r="A17" s="13" t="s">
        <v>13</v>
      </c>
    </row>
    <row r="18" spans="1:10" ht="14.45" customHeight="1">
      <c r="A18" s="13" t="s">
        <v>14</v>
      </c>
    </row>
    <row r="19" spans="1:10" ht="14.45" customHeight="1">
      <c r="A19" s="13" t="s">
        <v>15</v>
      </c>
    </row>
    <row r="20" spans="1:10" ht="14.45" customHeight="1">
      <c r="A20" s="11"/>
      <c r="E20" s="57"/>
      <c r="F20" s="57"/>
      <c r="G20" s="57"/>
    </row>
    <row r="21" spans="1:10" ht="14.45" customHeight="1">
      <c r="A21" s="59" t="s">
        <v>16</v>
      </c>
      <c r="E21" s="57"/>
      <c r="F21" s="57"/>
      <c r="G21" s="57"/>
      <c r="I21" s="57"/>
      <c r="J21" s="57"/>
    </row>
    <row r="22" spans="1:10" ht="16.5">
      <c r="A22" s="13" t="s">
        <v>17</v>
      </c>
      <c r="E22" s="56"/>
      <c r="F22" s="56"/>
      <c r="G22" s="56"/>
      <c r="I22" s="56"/>
      <c r="J22" s="56"/>
    </row>
    <row r="23" spans="1:10" ht="16.5">
      <c r="A23" s="13" t="s">
        <v>18</v>
      </c>
      <c r="E23" s="56"/>
      <c r="F23" s="56"/>
      <c r="G23" s="56"/>
      <c r="I23" s="56"/>
      <c r="J23" s="56"/>
    </row>
    <row r="24" spans="1:10">
      <c r="A24" s="13" t="s">
        <v>19</v>
      </c>
    </row>
    <row r="25" spans="1:10">
      <c r="A25" s="13" t="s">
        <v>20</v>
      </c>
    </row>
    <row r="26" spans="1:10">
      <c r="A26" s="13"/>
    </row>
    <row r="27" spans="1:10">
      <c r="A27" s="11" t="s">
        <v>21</v>
      </c>
      <c r="C27" s="12"/>
    </row>
    <row r="28" spans="1:10">
      <c r="A28" s="13" t="s">
        <v>22</v>
      </c>
      <c r="C28" s="12"/>
    </row>
    <row r="29" spans="1:10">
      <c r="C29" s="12"/>
    </row>
    <row r="30" spans="1:10">
      <c r="A30" s="10" t="s">
        <v>23</v>
      </c>
      <c r="C30" s="231" t="s">
        <v>24</v>
      </c>
      <c r="F30" s="14"/>
    </row>
    <row r="31" spans="1:10">
      <c r="C31" s="12"/>
    </row>
    <row r="32" spans="1:10">
      <c r="A32" s="55" t="s">
        <v>25</v>
      </c>
      <c r="B32" s="57"/>
      <c r="C32" s="57"/>
      <c r="D32" s="57"/>
    </row>
    <row r="33" spans="1:83">
      <c r="A33" s="13" t="s">
        <v>26</v>
      </c>
      <c r="B33" s="57"/>
      <c r="C33" s="57"/>
      <c r="D33" s="57"/>
    </row>
    <row r="34" spans="1:83" ht="16.5">
      <c r="A34" s="13" t="s">
        <v>27</v>
      </c>
      <c r="B34" s="56"/>
      <c r="C34" s="56"/>
      <c r="D34" s="56"/>
    </row>
    <row r="35" spans="1:83" ht="16.5">
      <c r="B35" s="56"/>
      <c r="C35" s="56"/>
      <c r="D35" s="56"/>
    </row>
    <row r="36" spans="1:83">
      <c r="A36" s="262" t="s">
        <v>28</v>
      </c>
      <c r="B36" s="263"/>
      <c r="C36" s="264"/>
      <c r="D36" s="263"/>
      <c r="E36" s="263"/>
      <c r="F36" s="263"/>
      <c r="G36" s="265"/>
    </row>
    <row r="37" spans="1:83">
      <c r="A37" s="266" t="s">
        <v>29</v>
      </c>
      <c r="B37" s="267"/>
      <c r="C37" s="268"/>
      <c r="D37" s="269"/>
      <c r="E37" s="269"/>
      <c r="F37" s="269"/>
      <c r="G37" s="270"/>
    </row>
    <row r="38" spans="1:83">
      <c r="A38" s="271" t="s">
        <v>30</v>
      </c>
      <c r="B38" s="267"/>
      <c r="C38" s="268"/>
      <c r="D38" s="269"/>
      <c r="E38" s="269"/>
      <c r="F38" s="269"/>
      <c r="G38" s="270"/>
    </row>
    <row r="39" spans="1:83">
      <c r="A39" s="272" t="s">
        <v>31</v>
      </c>
      <c r="B39" s="269"/>
      <c r="C39" s="268"/>
      <c r="D39" s="269"/>
      <c r="E39" s="269"/>
      <c r="F39" s="269"/>
      <c r="G39" s="270"/>
    </row>
    <row r="40" spans="1:83">
      <c r="A40" s="273" t="s">
        <v>32</v>
      </c>
      <c r="B40" s="274"/>
      <c r="C40" s="275"/>
      <c r="D40" s="274"/>
      <c r="E40" s="274"/>
      <c r="F40" s="274"/>
      <c r="G40" s="276"/>
    </row>
    <row r="41" spans="1:83">
      <c r="C41" s="12"/>
    </row>
    <row r="42" spans="1:83">
      <c r="A42" s="10" t="s">
        <v>33</v>
      </c>
      <c r="C42" s="12"/>
      <c r="F42" s="14" t="s">
        <v>34</v>
      </c>
    </row>
    <row r="43" spans="1:83">
      <c r="A43" s="14" t="s">
        <v>35</v>
      </c>
      <c r="C43" s="12"/>
    </row>
    <row r="44" spans="1:83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3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3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3">
      <c r="A47" s="15" t="s">
        <v>231</v>
      </c>
      <c r="B47" s="232">
        <v>75374426.329999998</v>
      </c>
      <c r="C47" s="233">
        <v>2464150.5099999998</v>
      </c>
      <c r="D47" s="233">
        <v>3508743.34</v>
      </c>
      <c r="E47" s="233">
        <v>7043333.2300000004</v>
      </c>
      <c r="F47" s="233">
        <v>0</v>
      </c>
      <c r="G47" s="233">
        <v>0</v>
      </c>
      <c r="H47" s="233">
        <v>772968.79</v>
      </c>
      <c r="I47" s="233">
        <v>0</v>
      </c>
      <c r="J47" s="233">
        <v>0</v>
      </c>
      <c r="K47" s="233">
        <v>0</v>
      </c>
      <c r="L47" s="233">
        <v>0</v>
      </c>
      <c r="M47" s="233">
        <v>811168.96</v>
      </c>
      <c r="N47" s="233">
        <v>20014.77</v>
      </c>
      <c r="O47" s="233">
        <v>1658199.79</v>
      </c>
      <c r="P47" s="233">
        <v>1671121.3</v>
      </c>
      <c r="Q47" s="233">
        <v>2070662.05</v>
      </c>
      <c r="R47" s="233">
        <v>0</v>
      </c>
      <c r="S47" s="233">
        <v>684296.13</v>
      </c>
      <c r="T47" s="233">
        <v>786797.14</v>
      </c>
      <c r="U47" s="233">
        <v>1864478.9</v>
      </c>
      <c r="V47" s="233">
        <v>45226.68</v>
      </c>
      <c r="W47" s="233">
        <v>204295.06</v>
      </c>
      <c r="X47" s="233">
        <v>349187.09</v>
      </c>
      <c r="Y47" s="233">
        <v>2910354.11</v>
      </c>
      <c r="Z47" s="233">
        <v>443187.62</v>
      </c>
      <c r="AA47" s="233">
        <v>240194.58</v>
      </c>
      <c r="AB47" s="233">
        <v>2377256.7599999998</v>
      </c>
      <c r="AC47" s="233">
        <v>577971.68999999994</v>
      </c>
      <c r="AD47" s="233">
        <v>0</v>
      </c>
      <c r="AE47" s="233">
        <v>1979396.65</v>
      </c>
      <c r="AF47" s="233">
        <v>0</v>
      </c>
      <c r="AG47" s="233">
        <v>3361926.17</v>
      </c>
      <c r="AH47" s="233">
        <v>0</v>
      </c>
      <c r="AI47" s="233">
        <v>2423983.4</v>
      </c>
      <c r="AJ47" s="233">
        <v>24586858.84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600305.64</v>
      </c>
      <c r="AQ47" s="233">
        <v>0</v>
      </c>
      <c r="AR47" s="233">
        <v>451785.76</v>
      </c>
      <c r="AS47" s="233">
        <v>0</v>
      </c>
      <c r="AT47" s="233">
        <v>0</v>
      </c>
      <c r="AU47" s="233">
        <v>0</v>
      </c>
      <c r="AV47" s="233">
        <v>125780.64</v>
      </c>
      <c r="AW47" s="233">
        <v>0</v>
      </c>
      <c r="AX47" s="233">
        <v>0</v>
      </c>
      <c r="AY47" s="233">
        <v>1333610.3899999999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948883.71</v>
      </c>
      <c r="BF47" s="233">
        <v>777030.28</v>
      </c>
      <c r="BG47" s="233">
        <v>163302.79</v>
      </c>
      <c r="BH47" s="233">
        <v>0</v>
      </c>
      <c r="BI47" s="233">
        <v>0</v>
      </c>
      <c r="BJ47" s="233">
        <v>0</v>
      </c>
      <c r="BK47" s="233">
        <v>0</v>
      </c>
      <c r="BL47" s="233">
        <v>0</v>
      </c>
      <c r="BM47" s="233">
        <v>0</v>
      </c>
      <c r="BN47" s="233">
        <v>1243239.3</v>
      </c>
      <c r="BO47" s="233">
        <v>0</v>
      </c>
      <c r="BP47" s="233">
        <v>0</v>
      </c>
      <c r="BQ47" s="233">
        <v>0</v>
      </c>
      <c r="BR47" s="233">
        <v>171632.62</v>
      </c>
      <c r="BS47" s="233">
        <v>66524.37</v>
      </c>
      <c r="BT47" s="233">
        <v>187942.87</v>
      </c>
      <c r="BU47" s="233">
        <v>3271.02</v>
      </c>
      <c r="BV47" s="233">
        <v>0</v>
      </c>
      <c r="BW47" s="233">
        <v>200418</v>
      </c>
      <c r="BX47" s="233">
        <v>1966369.14</v>
      </c>
      <c r="BY47" s="233">
        <v>1531799.99</v>
      </c>
      <c r="BZ47" s="233">
        <v>1143972.73</v>
      </c>
      <c r="CA47" s="233">
        <v>607504.77</v>
      </c>
      <c r="CB47" s="233">
        <v>21708.74</v>
      </c>
      <c r="CC47" s="233">
        <v>973570.01</v>
      </c>
      <c r="CD47" s="15"/>
      <c r="CE47" s="24">
        <v>75374426.329999998</v>
      </c>
    </row>
    <row r="48" spans="1:83">
      <c r="A48" s="24" t="s">
        <v>232</v>
      </c>
      <c r="B48" s="232">
        <v>1330271.81</v>
      </c>
      <c r="C48" s="24">
        <v>40987</v>
      </c>
      <c r="D48" s="24">
        <v>57542</v>
      </c>
      <c r="E48" s="24">
        <v>118186</v>
      </c>
      <c r="F48" s="24">
        <v>0</v>
      </c>
      <c r="G48" s="24">
        <v>0</v>
      </c>
      <c r="H48" s="24">
        <v>13701</v>
      </c>
      <c r="I48" s="24">
        <v>0</v>
      </c>
      <c r="J48" s="24">
        <v>0</v>
      </c>
      <c r="K48" s="24">
        <v>0</v>
      </c>
      <c r="L48" s="24">
        <v>0</v>
      </c>
      <c r="M48" s="24">
        <v>13864</v>
      </c>
      <c r="N48" s="24">
        <v>777</v>
      </c>
      <c r="O48" s="24">
        <v>26274</v>
      </c>
      <c r="P48" s="24">
        <v>27141</v>
      </c>
      <c r="Q48" s="24">
        <v>32974</v>
      </c>
      <c r="R48" s="24">
        <v>0</v>
      </c>
      <c r="S48" s="24">
        <v>9331</v>
      </c>
      <c r="T48" s="24">
        <v>13561</v>
      </c>
      <c r="U48" s="24">
        <v>26491</v>
      </c>
      <c r="V48" s="24">
        <v>559</v>
      </c>
      <c r="W48" s="24">
        <v>3210</v>
      </c>
      <c r="X48" s="24">
        <v>5912</v>
      </c>
      <c r="Y48" s="24">
        <v>49161</v>
      </c>
      <c r="Z48" s="24">
        <v>6601</v>
      </c>
      <c r="AA48" s="24">
        <v>4269</v>
      </c>
      <c r="AB48" s="24">
        <v>41398</v>
      </c>
      <c r="AC48" s="24">
        <v>10072</v>
      </c>
      <c r="AD48" s="24">
        <v>0</v>
      </c>
      <c r="AE48" s="24">
        <v>30406</v>
      </c>
      <c r="AF48" s="24">
        <v>0</v>
      </c>
      <c r="AG48" s="24">
        <v>59097</v>
      </c>
      <c r="AH48" s="24">
        <v>0</v>
      </c>
      <c r="AI48" s="24">
        <v>36370</v>
      </c>
      <c r="AJ48" s="24">
        <v>501619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10270</v>
      </c>
      <c r="AQ48" s="24">
        <v>0</v>
      </c>
      <c r="AR48" s="24">
        <v>8137</v>
      </c>
      <c r="AS48" s="24">
        <v>0</v>
      </c>
      <c r="AT48" s="24">
        <v>0</v>
      </c>
      <c r="AU48" s="24">
        <v>0</v>
      </c>
      <c r="AV48" s="24">
        <v>1692</v>
      </c>
      <c r="AW48" s="24">
        <v>0</v>
      </c>
      <c r="AX48" s="24">
        <v>0</v>
      </c>
      <c r="AY48" s="24">
        <v>17253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13972</v>
      </c>
      <c r="BF48" s="24">
        <v>9116</v>
      </c>
      <c r="BG48" s="24">
        <v>2353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21504</v>
      </c>
      <c r="BO48" s="24">
        <v>0</v>
      </c>
      <c r="BP48" s="24">
        <v>0</v>
      </c>
      <c r="BQ48" s="24">
        <v>0</v>
      </c>
      <c r="BR48" s="24">
        <v>2574</v>
      </c>
      <c r="BS48" s="24">
        <v>942</v>
      </c>
      <c r="BT48" s="24">
        <v>3046</v>
      </c>
      <c r="BU48" s="24">
        <v>61</v>
      </c>
      <c r="BV48" s="24">
        <v>0</v>
      </c>
      <c r="BW48" s="24">
        <v>3210</v>
      </c>
      <c r="BX48" s="24">
        <v>31879</v>
      </c>
      <c r="BY48" s="24">
        <v>26322</v>
      </c>
      <c r="BZ48" s="24">
        <v>19526</v>
      </c>
      <c r="CA48" s="24">
        <v>11332</v>
      </c>
      <c r="CB48" s="24">
        <v>271</v>
      </c>
      <c r="CC48" s="24">
        <v>17308</v>
      </c>
      <c r="CD48" s="24" t="s">
        <v>1056</v>
      </c>
      <c r="CE48" s="24" t="s">
        <v>1056</v>
      </c>
    </row>
    <row r="49" spans="1:83">
      <c r="A49" s="15" t="s">
        <v>233</v>
      </c>
      <c r="B49" s="24">
        <v>76704698.140000001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>
      <c r="A51" s="20" t="s">
        <v>234</v>
      </c>
      <c r="B51" s="233">
        <v>39415859.82</v>
      </c>
      <c r="C51" s="233">
        <v>274227.77</v>
      </c>
      <c r="D51" s="233">
        <v>129884.38</v>
      </c>
      <c r="E51" s="233">
        <v>312614.23</v>
      </c>
      <c r="F51" s="233">
        <v>0</v>
      </c>
      <c r="G51" s="233">
        <v>41648.620000000003</v>
      </c>
      <c r="H51" s="233">
        <v>3554.71</v>
      </c>
      <c r="I51" s="233">
        <v>0</v>
      </c>
      <c r="J51" s="233">
        <v>0</v>
      </c>
      <c r="K51" s="233">
        <v>0</v>
      </c>
      <c r="L51" s="233">
        <v>0</v>
      </c>
      <c r="M51" s="233">
        <v>18379.88</v>
      </c>
      <c r="N51" s="233">
        <v>8647677.5099999998</v>
      </c>
      <c r="O51" s="233">
        <v>64808.99</v>
      </c>
      <c r="P51" s="233">
        <v>2114076.14</v>
      </c>
      <c r="Q51" s="233">
        <v>42209.03</v>
      </c>
      <c r="R51" s="233">
        <v>1840.13</v>
      </c>
      <c r="S51" s="233">
        <v>154977.67000000001</v>
      </c>
      <c r="T51" s="233">
        <v>20476.52</v>
      </c>
      <c r="U51" s="233">
        <v>13266.88</v>
      </c>
      <c r="V51" s="233">
        <v>14574.97</v>
      </c>
      <c r="W51" s="233">
        <v>433992.11</v>
      </c>
      <c r="X51" s="233">
        <v>42720.41</v>
      </c>
      <c r="Y51" s="233">
        <v>1854583.8</v>
      </c>
      <c r="Z51" s="233">
        <v>540041.14</v>
      </c>
      <c r="AA51" s="233">
        <v>106552.27</v>
      </c>
      <c r="AB51" s="233">
        <v>125024.55</v>
      </c>
      <c r="AC51" s="233">
        <v>197307.96</v>
      </c>
      <c r="AD51" s="233">
        <v>0</v>
      </c>
      <c r="AE51" s="233">
        <v>51220.69</v>
      </c>
      <c r="AF51" s="233">
        <v>0</v>
      </c>
      <c r="AG51" s="233">
        <v>82771.17</v>
      </c>
      <c r="AH51" s="233">
        <v>0</v>
      </c>
      <c r="AI51" s="233">
        <v>147088.09</v>
      </c>
      <c r="AJ51" s="233">
        <v>234849.1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  <c r="AP51" s="233">
        <v>36081.75</v>
      </c>
      <c r="AQ51" s="233">
        <v>0</v>
      </c>
      <c r="AR51" s="233">
        <v>0</v>
      </c>
      <c r="AS51" s="233">
        <v>0</v>
      </c>
      <c r="AT51" s="233">
        <v>0</v>
      </c>
      <c r="AU51" s="233">
        <v>0</v>
      </c>
      <c r="AV51" s="233">
        <v>0</v>
      </c>
      <c r="AW51" s="233">
        <v>0</v>
      </c>
      <c r="AX51" s="233">
        <v>0</v>
      </c>
      <c r="AY51" s="233">
        <v>64973.74</v>
      </c>
      <c r="AZ51" s="233">
        <v>0</v>
      </c>
      <c r="BA51" s="233">
        <v>0</v>
      </c>
      <c r="BB51" s="233">
        <v>0</v>
      </c>
      <c r="BC51" s="233">
        <v>0</v>
      </c>
      <c r="BD51" s="233">
        <v>0</v>
      </c>
      <c r="BE51" s="233">
        <v>256225.68</v>
      </c>
      <c r="BF51" s="233">
        <v>79332.84</v>
      </c>
      <c r="BG51" s="233">
        <v>37.22</v>
      </c>
      <c r="BH51" s="233">
        <v>0</v>
      </c>
      <c r="BI51" s="233">
        <v>767972.32</v>
      </c>
      <c r="BJ51" s="233">
        <v>0</v>
      </c>
      <c r="BK51" s="233">
        <v>0</v>
      </c>
      <c r="BL51" s="233">
        <v>0</v>
      </c>
      <c r="BM51" s="233">
        <v>0</v>
      </c>
      <c r="BN51" s="233">
        <v>21779190.649999999</v>
      </c>
      <c r="BO51" s="233">
        <v>0</v>
      </c>
      <c r="BP51" s="233">
        <v>0</v>
      </c>
      <c r="BQ51" s="233">
        <v>0</v>
      </c>
      <c r="BR51" s="233">
        <v>0</v>
      </c>
      <c r="BS51" s="233">
        <v>0</v>
      </c>
      <c r="BT51" s="233">
        <v>247.28</v>
      </c>
      <c r="BU51" s="233">
        <v>575.33000000000004</v>
      </c>
      <c r="BV51" s="233">
        <v>0</v>
      </c>
      <c r="BW51" s="233">
        <v>864.93</v>
      </c>
      <c r="BX51" s="233">
        <v>6302.78</v>
      </c>
      <c r="BY51" s="233">
        <v>741062.02</v>
      </c>
      <c r="BZ51" s="233">
        <v>0</v>
      </c>
      <c r="CA51" s="233">
        <v>2708.18</v>
      </c>
      <c r="CB51" s="233">
        <v>2983.19</v>
      </c>
      <c r="CC51" s="233">
        <v>6933.19</v>
      </c>
      <c r="CD51" s="15"/>
      <c r="CE51" s="24">
        <v>39415859.82</v>
      </c>
    </row>
    <row r="52" spans="1:83">
      <c r="A52" s="30" t="s">
        <v>235</v>
      </c>
      <c r="B52" s="232">
        <v>631214.07999999996</v>
      </c>
      <c r="C52" s="24">
        <v>15119</v>
      </c>
      <c r="D52" s="24">
        <v>11504</v>
      </c>
      <c r="E52" s="24">
        <v>61137</v>
      </c>
      <c r="F52" s="24">
        <v>0</v>
      </c>
      <c r="G52" s="24">
        <v>1688</v>
      </c>
      <c r="H52" s="24">
        <v>6562</v>
      </c>
      <c r="I52" s="24">
        <v>0</v>
      </c>
      <c r="J52" s="24">
        <v>0</v>
      </c>
      <c r="K52" s="24">
        <v>0</v>
      </c>
      <c r="L52" s="24">
        <v>0</v>
      </c>
      <c r="M52" s="24">
        <v>8037</v>
      </c>
      <c r="N52" s="24">
        <v>3085</v>
      </c>
      <c r="O52" s="24">
        <v>9032</v>
      </c>
      <c r="P52" s="24">
        <v>25268</v>
      </c>
      <c r="Q52" s="24">
        <v>7052</v>
      </c>
      <c r="R52" s="24">
        <v>499</v>
      </c>
      <c r="S52" s="24">
        <v>9131</v>
      </c>
      <c r="T52" s="24">
        <v>8231</v>
      </c>
      <c r="U52" s="24">
        <v>10258</v>
      </c>
      <c r="V52" s="24">
        <v>180</v>
      </c>
      <c r="W52" s="24">
        <v>2012</v>
      </c>
      <c r="X52" s="24">
        <v>1792</v>
      </c>
      <c r="Y52" s="24">
        <v>17275</v>
      </c>
      <c r="Z52" s="24">
        <v>10029</v>
      </c>
      <c r="AA52" s="24">
        <v>4620</v>
      </c>
      <c r="AB52" s="24">
        <v>3397</v>
      </c>
      <c r="AC52" s="24">
        <v>1296</v>
      </c>
      <c r="AD52" s="24">
        <v>887</v>
      </c>
      <c r="AE52" s="24">
        <v>19257</v>
      </c>
      <c r="AF52" s="24">
        <v>0</v>
      </c>
      <c r="AG52" s="24">
        <v>30554</v>
      </c>
      <c r="AH52" s="24">
        <v>0</v>
      </c>
      <c r="AI52" s="24">
        <v>13008</v>
      </c>
      <c r="AJ52" s="24">
        <v>94526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6225</v>
      </c>
      <c r="AQ52" s="24">
        <v>837</v>
      </c>
      <c r="AR52" s="24">
        <v>3444</v>
      </c>
      <c r="AS52" s="24">
        <v>0</v>
      </c>
      <c r="AT52" s="24">
        <v>0</v>
      </c>
      <c r="AU52" s="24">
        <v>0</v>
      </c>
      <c r="AV52" s="24">
        <v>1532</v>
      </c>
      <c r="AW52" s="24">
        <v>324</v>
      </c>
      <c r="AX52" s="24">
        <v>422</v>
      </c>
      <c r="AY52" s="24">
        <v>9412</v>
      </c>
      <c r="AZ52" s="24">
        <v>0</v>
      </c>
      <c r="BA52" s="24">
        <v>665</v>
      </c>
      <c r="BB52" s="24">
        <v>0</v>
      </c>
      <c r="BC52" s="24">
        <v>0</v>
      </c>
      <c r="BD52" s="24">
        <v>2256</v>
      </c>
      <c r="BE52" s="24">
        <v>74573</v>
      </c>
      <c r="BF52" s="24">
        <v>3490</v>
      </c>
      <c r="BG52" s="24">
        <v>937</v>
      </c>
      <c r="BH52" s="24">
        <v>8635</v>
      </c>
      <c r="BI52" s="24">
        <v>57840</v>
      </c>
      <c r="BJ52" s="24">
        <v>2083</v>
      </c>
      <c r="BK52" s="24">
        <v>0</v>
      </c>
      <c r="BL52" s="24">
        <v>1456</v>
      </c>
      <c r="BM52" s="24">
        <v>0</v>
      </c>
      <c r="BN52" s="24">
        <v>39419</v>
      </c>
      <c r="BO52" s="24">
        <v>1354</v>
      </c>
      <c r="BP52" s="24">
        <v>1371</v>
      </c>
      <c r="BQ52" s="24">
        <v>0</v>
      </c>
      <c r="BR52" s="24">
        <v>1084</v>
      </c>
      <c r="BS52" s="24">
        <v>1586</v>
      </c>
      <c r="BT52" s="24">
        <v>1518</v>
      </c>
      <c r="BU52" s="24">
        <v>892</v>
      </c>
      <c r="BV52" s="24">
        <v>6926</v>
      </c>
      <c r="BW52" s="24">
        <v>2229</v>
      </c>
      <c r="BX52" s="24">
        <v>2075</v>
      </c>
      <c r="BY52" s="24">
        <v>2904</v>
      </c>
      <c r="BZ52" s="24">
        <v>0</v>
      </c>
      <c r="CA52" s="24">
        <v>1192</v>
      </c>
      <c r="CB52" s="24">
        <v>18571</v>
      </c>
      <c r="CC52" s="24">
        <v>527</v>
      </c>
      <c r="CD52" s="24" t="s">
        <v>1056</v>
      </c>
      <c r="CE52" s="24" t="s">
        <v>1056</v>
      </c>
    </row>
    <row r="53" spans="1:83">
      <c r="A53" s="15" t="s">
        <v>233</v>
      </c>
      <c r="B53" s="24">
        <v>40047073.899999999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>
      <c r="A54" s="15"/>
      <c r="B54" s="15"/>
      <c r="C54" s="2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>
      <c r="A55" s="20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2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</row>
    <row r="56" spans="1:83">
      <c r="A56" s="20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</row>
    <row r="57" spans="1:83">
      <c r="A57" s="20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</row>
    <row r="58" spans="1:83">
      <c r="A58" s="20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3" t="s">
        <v>248</v>
      </c>
      <c r="T58" s="23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3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3" t="s">
        <v>248</v>
      </c>
      <c r="AW58" s="23" t="s">
        <v>248</v>
      </c>
      <c r="AX58" s="23" t="s">
        <v>248</v>
      </c>
      <c r="AY58" s="17" t="s">
        <v>259</v>
      </c>
      <c r="AZ58" s="17" t="s">
        <v>259</v>
      </c>
      <c r="BA58" s="23" t="s">
        <v>248</v>
      </c>
      <c r="BB58" s="23" t="s">
        <v>248</v>
      </c>
      <c r="BC58" s="23" t="s">
        <v>248</v>
      </c>
      <c r="BD58" s="23" t="s">
        <v>248</v>
      </c>
      <c r="BE58" s="17" t="s">
        <v>260</v>
      </c>
      <c r="BF58" s="23" t="s">
        <v>248</v>
      </c>
      <c r="BG58" s="23" t="s">
        <v>248</v>
      </c>
      <c r="BH58" s="23" t="s">
        <v>248</v>
      </c>
      <c r="BI58" s="23" t="s">
        <v>248</v>
      </c>
      <c r="BJ58" s="23" t="s">
        <v>248</v>
      </c>
      <c r="BK58" s="23" t="s">
        <v>248</v>
      </c>
      <c r="BL58" s="23" t="s">
        <v>248</v>
      </c>
      <c r="BM58" s="23" t="s">
        <v>248</v>
      </c>
      <c r="BN58" s="23" t="s">
        <v>248</v>
      </c>
      <c r="BO58" s="23" t="s">
        <v>248</v>
      </c>
      <c r="BP58" s="23" t="s">
        <v>248</v>
      </c>
      <c r="BQ58" s="23" t="s">
        <v>248</v>
      </c>
      <c r="BR58" s="23" t="s">
        <v>248</v>
      </c>
      <c r="BS58" s="23" t="s">
        <v>248</v>
      </c>
      <c r="BT58" s="23" t="s">
        <v>248</v>
      </c>
      <c r="BU58" s="23" t="s">
        <v>248</v>
      </c>
      <c r="BV58" s="23" t="s">
        <v>248</v>
      </c>
      <c r="BW58" s="23" t="s">
        <v>248</v>
      </c>
      <c r="BX58" s="23" t="s">
        <v>248</v>
      </c>
      <c r="BY58" s="23" t="s">
        <v>248</v>
      </c>
      <c r="BZ58" s="23" t="s">
        <v>248</v>
      </c>
      <c r="CA58" s="23" t="s">
        <v>248</v>
      </c>
      <c r="CB58" s="23" t="s">
        <v>248</v>
      </c>
      <c r="CC58" s="23" t="s">
        <v>248</v>
      </c>
      <c r="CD58" s="23" t="s">
        <v>248</v>
      </c>
      <c r="CE58" s="23" t="s">
        <v>248</v>
      </c>
    </row>
    <row r="59" spans="1:83">
      <c r="A59" s="30" t="s">
        <v>261</v>
      </c>
      <c r="B59" s="24"/>
      <c r="C59" s="233">
        <v>7735.04</v>
      </c>
      <c r="D59" s="233">
        <v>18323.189999999999</v>
      </c>
      <c r="E59" s="233">
        <v>47630.2</v>
      </c>
      <c r="F59" s="233">
        <v>0</v>
      </c>
      <c r="G59" s="233">
        <v>0</v>
      </c>
      <c r="H59" s="233">
        <v>5180</v>
      </c>
      <c r="I59" s="233">
        <v>0</v>
      </c>
      <c r="J59" s="233">
        <v>0</v>
      </c>
      <c r="K59" s="233">
        <v>0</v>
      </c>
      <c r="L59" s="233">
        <v>0</v>
      </c>
      <c r="M59" s="233">
        <v>3738</v>
      </c>
      <c r="N59" s="233">
        <v>0</v>
      </c>
      <c r="O59" s="233">
        <v>1859</v>
      </c>
      <c r="P59" s="234">
        <v>966339</v>
      </c>
      <c r="Q59" s="235">
        <v>2832464</v>
      </c>
      <c r="R59" s="235">
        <v>1802154</v>
      </c>
      <c r="S59" s="228">
        <v>0</v>
      </c>
      <c r="T59" s="228">
        <v>0</v>
      </c>
      <c r="U59" s="236">
        <v>894449</v>
      </c>
      <c r="V59" s="235">
        <v>40168</v>
      </c>
      <c r="W59" s="235">
        <v>4902</v>
      </c>
      <c r="X59" s="235">
        <v>37636</v>
      </c>
      <c r="Y59" s="235">
        <v>102673</v>
      </c>
      <c r="Z59" s="235">
        <v>11473</v>
      </c>
      <c r="AA59" s="235">
        <v>3844</v>
      </c>
      <c r="AB59" s="228">
        <v>0</v>
      </c>
      <c r="AC59" s="235">
        <v>43054</v>
      </c>
      <c r="AD59" s="235">
        <v>1248</v>
      </c>
      <c r="AE59" s="235">
        <v>175814</v>
      </c>
      <c r="AF59" s="235">
        <v>0</v>
      </c>
      <c r="AG59" s="235">
        <v>74869</v>
      </c>
      <c r="AH59" s="235">
        <v>0</v>
      </c>
      <c r="AI59" s="235">
        <v>11935</v>
      </c>
      <c r="AJ59" s="235">
        <v>484390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28569</v>
      </c>
      <c r="AQ59" s="235">
        <v>520</v>
      </c>
      <c r="AR59" s="235">
        <v>6313.25</v>
      </c>
      <c r="AS59" s="235">
        <v>0</v>
      </c>
      <c r="AT59" s="235">
        <v>0</v>
      </c>
      <c r="AU59" s="235">
        <v>0</v>
      </c>
      <c r="AV59" s="228">
        <v>0</v>
      </c>
      <c r="AW59" s="228">
        <v>0</v>
      </c>
      <c r="AX59" s="228">
        <v>0</v>
      </c>
      <c r="AY59" s="235">
        <v>212406</v>
      </c>
      <c r="AZ59" s="235">
        <v>0</v>
      </c>
      <c r="BA59" s="228">
        <v>0</v>
      </c>
      <c r="BB59" s="228">
        <v>0</v>
      </c>
      <c r="BC59" s="228">
        <v>0</v>
      </c>
      <c r="BD59" s="228">
        <v>0</v>
      </c>
      <c r="BE59" s="235">
        <v>744457</v>
      </c>
      <c r="BF59" s="228">
        <v>0</v>
      </c>
      <c r="BG59" s="228">
        <v>0</v>
      </c>
      <c r="BH59" s="228">
        <v>0</v>
      </c>
      <c r="BI59" s="228">
        <v>0</v>
      </c>
      <c r="BJ59" s="228">
        <v>0</v>
      </c>
      <c r="BK59" s="228">
        <v>0</v>
      </c>
      <c r="BL59" s="228">
        <v>0</v>
      </c>
      <c r="BM59" s="228">
        <v>0</v>
      </c>
      <c r="BN59" s="228">
        <v>0</v>
      </c>
      <c r="BO59" s="228">
        <v>0</v>
      </c>
      <c r="BP59" s="228">
        <v>0</v>
      </c>
      <c r="BQ59" s="228">
        <v>0</v>
      </c>
      <c r="BR59" s="228">
        <v>0</v>
      </c>
      <c r="BS59" s="228">
        <v>0</v>
      </c>
      <c r="BT59" s="228">
        <v>0</v>
      </c>
      <c r="BU59" s="228">
        <v>0</v>
      </c>
      <c r="BV59" s="228">
        <v>0</v>
      </c>
      <c r="BW59" s="228">
        <v>0</v>
      </c>
      <c r="BX59" s="228">
        <v>0</v>
      </c>
      <c r="BY59" s="228">
        <v>0</v>
      </c>
      <c r="BZ59" s="228">
        <v>0</v>
      </c>
      <c r="CA59" s="228">
        <v>0</v>
      </c>
      <c r="CB59" s="228">
        <v>0</v>
      </c>
      <c r="CC59" s="228">
        <v>0</v>
      </c>
      <c r="CD59" s="222">
        <v>0</v>
      </c>
      <c r="CE59" s="24">
        <v>0</v>
      </c>
    </row>
    <row r="60" spans="1:83" s="200" customFormat="1" ht="15.75" customHeight="1">
      <c r="A60" s="205" t="s">
        <v>262</v>
      </c>
      <c r="B60" s="206"/>
      <c r="C60" s="237">
        <v>80.921206618657422</v>
      </c>
      <c r="D60" s="237">
        <v>123.16559611769287</v>
      </c>
      <c r="E60" s="237">
        <v>269.83938904051746</v>
      </c>
      <c r="F60" s="237">
        <v>0</v>
      </c>
      <c r="G60" s="237">
        <v>0</v>
      </c>
      <c r="H60" s="237">
        <v>30.498505095758109</v>
      </c>
      <c r="I60" s="237">
        <v>0</v>
      </c>
      <c r="J60" s="237">
        <v>0</v>
      </c>
      <c r="K60" s="237">
        <v>0</v>
      </c>
      <c r="L60" s="237">
        <v>0</v>
      </c>
      <c r="M60" s="237">
        <v>28.470825074466362</v>
      </c>
      <c r="N60" s="237">
        <v>2.059284345922275E-2</v>
      </c>
      <c r="O60" s="237">
        <v>49.936709955541907</v>
      </c>
      <c r="P60" s="234">
        <v>63.799442902921605</v>
      </c>
      <c r="Q60" s="234">
        <v>56.41391659172146</v>
      </c>
      <c r="R60" s="234">
        <v>1.4367816091951868E-4</v>
      </c>
      <c r="S60" s="238">
        <v>39.40403419936375</v>
      </c>
      <c r="T60" s="238">
        <v>24.513438827682013</v>
      </c>
      <c r="U60" s="239">
        <v>72.315991754713934</v>
      </c>
      <c r="V60" s="234">
        <v>1.614382945956488</v>
      </c>
      <c r="W60" s="234">
        <v>5.422591311350561</v>
      </c>
      <c r="X60" s="234">
        <v>11.967357163307343</v>
      </c>
      <c r="Y60" s="234">
        <v>93.758761309756366</v>
      </c>
      <c r="Z60" s="234">
        <v>12.553368983620695</v>
      </c>
      <c r="AA60" s="234">
        <v>7.4241037178776681</v>
      </c>
      <c r="AB60" s="238">
        <v>76.671910707642283</v>
      </c>
      <c r="AC60" s="234">
        <v>25.004372108073351</v>
      </c>
      <c r="AD60" s="234">
        <v>0</v>
      </c>
      <c r="AE60" s="234">
        <v>69.7872133542418</v>
      </c>
      <c r="AF60" s="234">
        <v>0</v>
      </c>
      <c r="AG60" s="234">
        <v>118.54199102125092</v>
      </c>
      <c r="AH60" s="234">
        <v>0</v>
      </c>
      <c r="AI60" s="234">
        <v>74.611074249117181</v>
      </c>
      <c r="AJ60" s="234">
        <v>696.87797374012928</v>
      </c>
      <c r="AK60" s="234">
        <v>0</v>
      </c>
      <c r="AL60" s="234">
        <v>0</v>
      </c>
      <c r="AM60" s="234">
        <v>0</v>
      </c>
      <c r="AN60" s="234">
        <v>0</v>
      </c>
      <c r="AO60" s="234">
        <v>0</v>
      </c>
      <c r="AP60" s="234">
        <v>16.95411239682538</v>
      </c>
      <c r="AQ60" s="234">
        <v>0</v>
      </c>
      <c r="AR60" s="234">
        <v>17.278391314142045</v>
      </c>
      <c r="AS60" s="234">
        <v>0</v>
      </c>
      <c r="AT60" s="234">
        <v>0</v>
      </c>
      <c r="AU60" s="234">
        <v>0</v>
      </c>
      <c r="AV60" s="238">
        <v>4.7302029621305435</v>
      </c>
      <c r="AW60" s="238">
        <v>0</v>
      </c>
      <c r="AX60" s="238">
        <v>0</v>
      </c>
      <c r="AY60" s="234">
        <v>67.272563821743205</v>
      </c>
      <c r="AZ60" s="234">
        <v>0</v>
      </c>
      <c r="BA60" s="238">
        <v>0</v>
      </c>
      <c r="BB60" s="238">
        <v>0</v>
      </c>
      <c r="BC60" s="238">
        <v>0</v>
      </c>
      <c r="BD60" s="238">
        <v>0</v>
      </c>
      <c r="BE60" s="234">
        <v>44.618941216256161</v>
      </c>
      <c r="BF60" s="238">
        <v>46.281727068178704</v>
      </c>
      <c r="BG60" s="238">
        <v>10.430923095470707</v>
      </c>
      <c r="BH60" s="238">
        <v>0</v>
      </c>
      <c r="BI60" s="238">
        <v>0</v>
      </c>
      <c r="BJ60" s="238">
        <v>0</v>
      </c>
      <c r="BK60" s="238">
        <v>0</v>
      </c>
      <c r="BL60" s="238">
        <v>0</v>
      </c>
      <c r="BM60" s="238">
        <v>0</v>
      </c>
      <c r="BN60" s="238">
        <v>28.790645483675416</v>
      </c>
      <c r="BO60" s="238">
        <v>0</v>
      </c>
      <c r="BP60" s="238">
        <v>0</v>
      </c>
      <c r="BQ60" s="238">
        <v>0</v>
      </c>
      <c r="BR60" s="238">
        <v>9.9970894998426196</v>
      </c>
      <c r="BS60" s="238">
        <v>2.436203353708263</v>
      </c>
      <c r="BT60" s="238">
        <v>7.1791715413519581</v>
      </c>
      <c r="BU60" s="238">
        <v>0.14983579638752059</v>
      </c>
      <c r="BV60" s="238">
        <v>0</v>
      </c>
      <c r="BW60" s="238">
        <v>5.4578481265393872</v>
      </c>
      <c r="BX60" s="238">
        <v>67.632730865722266</v>
      </c>
      <c r="BY60" s="238">
        <v>46.534079352743582</v>
      </c>
      <c r="BZ60" s="238">
        <v>39.282415672447989</v>
      </c>
      <c r="CA60" s="238">
        <v>20.911691491906112</v>
      </c>
      <c r="CB60" s="238">
        <v>1.0074288373289535</v>
      </c>
      <c r="CC60" s="238">
        <v>28.79100271776138</v>
      </c>
      <c r="CD60" s="207" t="s">
        <v>248</v>
      </c>
      <c r="CE60" s="225">
        <v>2499.2718979271417</v>
      </c>
    </row>
    <row r="61" spans="1:83">
      <c r="A61" s="30" t="s">
        <v>263</v>
      </c>
      <c r="B61" s="15"/>
      <c r="C61" s="233">
        <v>9188922.0600000005</v>
      </c>
      <c r="D61" s="233">
        <v>12900375.9</v>
      </c>
      <c r="E61" s="233">
        <v>26496187.800000001</v>
      </c>
      <c r="F61" s="233">
        <v>0</v>
      </c>
      <c r="G61" s="233">
        <v>0</v>
      </c>
      <c r="H61" s="233">
        <v>3071516.51</v>
      </c>
      <c r="I61" s="233">
        <v>0</v>
      </c>
      <c r="J61" s="233">
        <v>0</v>
      </c>
      <c r="K61" s="233">
        <v>0</v>
      </c>
      <c r="L61" s="233">
        <v>0</v>
      </c>
      <c r="M61" s="233">
        <v>3108208.45</v>
      </c>
      <c r="N61" s="233">
        <v>174229.88</v>
      </c>
      <c r="O61" s="233">
        <v>5890467.0800000001</v>
      </c>
      <c r="P61" s="235">
        <v>6084749.8200000003</v>
      </c>
      <c r="Q61" s="235">
        <v>7392367</v>
      </c>
      <c r="R61" s="235">
        <v>0</v>
      </c>
      <c r="S61" s="240">
        <v>2091830.55</v>
      </c>
      <c r="T61" s="240">
        <v>3040213.83</v>
      </c>
      <c r="U61" s="236">
        <v>5939109.5599999996</v>
      </c>
      <c r="V61" s="235">
        <v>125233.11</v>
      </c>
      <c r="W61" s="235">
        <v>719605.02</v>
      </c>
      <c r="X61" s="235">
        <v>1325511.54</v>
      </c>
      <c r="Y61" s="235">
        <v>11021468.9</v>
      </c>
      <c r="Z61" s="235">
        <v>1479802.51</v>
      </c>
      <c r="AA61" s="235">
        <v>956963.5</v>
      </c>
      <c r="AB61" s="241">
        <v>9280954.1300000008</v>
      </c>
      <c r="AC61" s="235">
        <v>2257983.84</v>
      </c>
      <c r="AD61" s="235">
        <v>0</v>
      </c>
      <c r="AE61" s="235">
        <v>6816800.3600000003</v>
      </c>
      <c r="AF61" s="235">
        <v>0</v>
      </c>
      <c r="AG61" s="235">
        <v>13248933.470000001</v>
      </c>
      <c r="AH61" s="235">
        <v>0</v>
      </c>
      <c r="AI61" s="235">
        <v>8153791.54</v>
      </c>
      <c r="AJ61" s="235">
        <v>112457933.75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2302354.21</v>
      </c>
      <c r="AQ61" s="235">
        <v>0</v>
      </c>
      <c r="AR61" s="235">
        <v>1824258.33</v>
      </c>
      <c r="AS61" s="235">
        <v>0</v>
      </c>
      <c r="AT61" s="235">
        <v>0</v>
      </c>
      <c r="AU61" s="235">
        <v>0</v>
      </c>
      <c r="AV61" s="240">
        <v>379435.39</v>
      </c>
      <c r="AW61" s="240">
        <v>0</v>
      </c>
      <c r="AX61" s="240">
        <v>0</v>
      </c>
      <c r="AY61" s="235">
        <v>3867858.04</v>
      </c>
      <c r="AZ61" s="235">
        <v>0</v>
      </c>
      <c r="BA61" s="240">
        <v>0</v>
      </c>
      <c r="BB61" s="240">
        <v>0</v>
      </c>
      <c r="BC61" s="240">
        <v>0</v>
      </c>
      <c r="BD61" s="240">
        <v>0</v>
      </c>
      <c r="BE61" s="235">
        <v>3132449.65</v>
      </c>
      <c r="BF61" s="240">
        <v>2043770.13</v>
      </c>
      <c r="BG61" s="240">
        <v>527488.62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4820947.9400000004</v>
      </c>
      <c r="BO61" s="240">
        <v>0</v>
      </c>
      <c r="BP61" s="240">
        <v>0</v>
      </c>
      <c r="BQ61" s="240">
        <v>0</v>
      </c>
      <c r="BR61" s="240">
        <v>577161.59</v>
      </c>
      <c r="BS61" s="240">
        <v>211197.68</v>
      </c>
      <c r="BT61" s="240">
        <v>682865.52</v>
      </c>
      <c r="BU61" s="240">
        <v>13623</v>
      </c>
      <c r="BV61" s="240">
        <v>0</v>
      </c>
      <c r="BW61" s="240">
        <v>719676.02</v>
      </c>
      <c r="BX61" s="240">
        <v>7146976.7199999997</v>
      </c>
      <c r="BY61" s="240">
        <v>5901179.0300000003</v>
      </c>
      <c r="BZ61" s="240">
        <v>4377453.53</v>
      </c>
      <c r="CA61" s="240">
        <v>2540505.02</v>
      </c>
      <c r="CB61" s="240">
        <v>60708</v>
      </c>
      <c r="CC61" s="240">
        <v>3880215.89</v>
      </c>
      <c r="CD61" s="23" t="s">
        <v>248</v>
      </c>
      <c r="CE61" s="24">
        <v>298233284.4199999</v>
      </c>
    </row>
    <row r="62" spans="1:83">
      <c r="A62" s="30" t="s">
        <v>11</v>
      </c>
      <c r="B62" s="15"/>
      <c r="C62" s="24">
        <v>2505138</v>
      </c>
      <c r="D62" s="24">
        <v>3566285</v>
      </c>
      <c r="E62" s="24">
        <v>7161519</v>
      </c>
      <c r="F62" s="24">
        <v>0</v>
      </c>
      <c r="G62" s="24">
        <v>0</v>
      </c>
      <c r="H62" s="24">
        <v>786670</v>
      </c>
      <c r="I62" s="24">
        <v>0</v>
      </c>
      <c r="J62" s="24">
        <v>0</v>
      </c>
      <c r="K62" s="24">
        <v>0</v>
      </c>
      <c r="L62" s="24">
        <v>0</v>
      </c>
      <c r="M62" s="24">
        <v>825033</v>
      </c>
      <c r="N62" s="24">
        <v>20792</v>
      </c>
      <c r="O62" s="24">
        <v>1684474</v>
      </c>
      <c r="P62" s="24">
        <v>1698262</v>
      </c>
      <c r="Q62" s="24">
        <v>2103636</v>
      </c>
      <c r="R62" s="24">
        <v>0</v>
      </c>
      <c r="S62" s="24">
        <v>693627</v>
      </c>
      <c r="T62" s="24">
        <v>800358</v>
      </c>
      <c r="U62" s="24">
        <v>1890970</v>
      </c>
      <c r="V62" s="24">
        <v>45786</v>
      </c>
      <c r="W62" s="24">
        <v>207505</v>
      </c>
      <c r="X62" s="24">
        <v>355099</v>
      </c>
      <c r="Y62" s="24">
        <v>2959515</v>
      </c>
      <c r="Z62" s="24">
        <v>449789</v>
      </c>
      <c r="AA62" s="24">
        <v>244464</v>
      </c>
      <c r="AB62" s="24">
        <v>2418655</v>
      </c>
      <c r="AC62" s="24">
        <v>588044</v>
      </c>
      <c r="AD62" s="24">
        <v>0</v>
      </c>
      <c r="AE62" s="24">
        <v>2009803</v>
      </c>
      <c r="AF62" s="24">
        <v>0</v>
      </c>
      <c r="AG62" s="24">
        <v>3421023</v>
      </c>
      <c r="AH62" s="24">
        <v>0</v>
      </c>
      <c r="AI62" s="24">
        <v>2460353</v>
      </c>
      <c r="AJ62" s="24">
        <v>25088478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610576</v>
      </c>
      <c r="AQ62" s="24">
        <v>0</v>
      </c>
      <c r="AR62" s="24">
        <v>459923</v>
      </c>
      <c r="AS62" s="24">
        <v>0</v>
      </c>
      <c r="AT62" s="24">
        <v>0</v>
      </c>
      <c r="AU62" s="24">
        <v>0</v>
      </c>
      <c r="AV62" s="24">
        <v>127473</v>
      </c>
      <c r="AW62" s="24">
        <v>0</v>
      </c>
      <c r="AX62" s="24">
        <v>0</v>
      </c>
      <c r="AY62" s="24">
        <v>1350863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962856</v>
      </c>
      <c r="BF62" s="24">
        <v>786146</v>
      </c>
      <c r="BG62" s="24">
        <v>165656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1264743</v>
      </c>
      <c r="BO62" s="24">
        <v>0</v>
      </c>
      <c r="BP62" s="24">
        <v>0</v>
      </c>
      <c r="BQ62" s="24">
        <v>0</v>
      </c>
      <c r="BR62" s="24">
        <v>174207</v>
      </c>
      <c r="BS62" s="24">
        <v>67466</v>
      </c>
      <c r="BT62" s="24">
        <v>190989</v>
      </c>
      <c r="BU62" s="24">
        <v>3332</v>
      </c>
      <c r="BV62" s="24">
        <v>0</v>
      </c>
      <c r="BW62" s="24">
        <v>203628</v>
      </c>
      <c r="BX62" s="24">
        <v>1998248</v>
      </c>
      <c r="BY62" s="24">
        <v>1558122</v>
      </c>
      <c r="BZ62" s="24">
        <v>1163499</v>
      </c>
      <c r="CA62" s="24">
        <v>618837</v>
      </c>
      <c r="CB62" s="24">
        <v>21980</v>
      </c>
      <c r="CC62" s="24">
        <v>990878</v>
      </c>
      <c r="CD62" s="23" t="s">
        <v>248</v>
      </c>
      <c r="CE62" s="24">
        <v>76704700</v>
      </c>
    </row>
    <row r="63" spans="1:83">
      <c r="A63" s="30" t="s">
        <v>264</v>
      </c>
      <c r="B63" s="15"/>
      <c r="C63" s="233">
        <v>3900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6612597.04</v>
      </c>
      <c r="O63" s="233">
        <v>0</v>
      </c>
      <c r="P63" s="235">
        <v>19262.5</v>
      </c>
      <c r="Q63" s="235">
        <v>0</v>
      </c>
      <c r="R63" s="235">
        <v>1449169</v>
      </c>
      <c r="S63" s="240">
        <v>0</v>
      </c>
      <c r="T63" s="240">
        <v>0</v>
      </c>
      <c r="U63" s="236">
        <v>104170.44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41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1171856.32</v>
      </c>
      <c r="AH63" s="235">
        <v>0</v>
      </c>
      <c r="AI63" s="235">
        <v>0</v>
      </c>
      <c r="AJ63" s="235">
        <v>4032129.12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40">
        <v>0</v>
      </c>
      <c r="AW63" s="240">
        <v>0</v>
      </c>
      <c r="AX63" s="240">
        <v>0</v>
      </c>
      <c r="AY63" s="235">
        <v>0</v>
      </c>
      <c r="AZ63" s="235">
        <v>0</v>
      </c>
      <c r="BA63" s="240">
        <v>0</v>
      </c>
      <c r="BB63" s="240">
        <v>0</v>
      </c>
      <c r="BC63" s="240">
        <v>0</v>
      </c>
      <c r="BD63" s="240">
        <v>0</v>
      </c>
      <c r="BE63" s="235">
        <v>0</v>
      </c>
      <c r="BF63" s="240">
        <v>0</v>
      </c>
      <c r="BG63" s="240">
        <v>0</v>
      </c>
      <c r="BH63" s="240">
        <v>0</v>
      </c>
      <c r="BI63" s="240">
        <v>0</v>
      </c>
      <c r="BJ63" s="240">
        <v>0</v>
      </c>
      <c r="BK63" s="240">
        <v>0</v>
      </c>
      <c r="BL63" s="240">
        <v>0</v>
      </c>
      <c r="BM63" s="240">
        <v>0</v>
      </c>
      <c r="BN63" s="240">
        <v>68073.33</v>
      </c>
      <c r="BO63" s="240">
        <v>0</v>
      </c>
      <c r="BP63" s="240">
        <v>0</v>
      </c>
      <c r="BQ63" s="240">
        <v>0</v>
      </c>
      <c r="BR63" s="240">
        <v>0</v>
      </c>
      <c r="BS63" s="240">
        <v>0</v>
      </c>
      <c r="BT63" s="240">
        <v>0</v>
      </c>
      <c r="BU63" s="240">
        <v>0</v>
      </c>
      <c r="BV63" s="240">
        <v>0</v>
      </c>
      <c r="BW63" s="240">
        <v>105580</v>
      </c>
      <c r="BX63" s="240">
        <v>1073330</v>
      </c>
      <c r="BY63" s="240">
        <v>33225</v>
      </c>
      <c r="BZ63" s="240">
        <v>0</v>
      </c>
      <c r="CA63" s="240">
        <v>0</v>
      </c>
      <c r="CB63" s="240">
        <v>0</v>
      </c>
      <c r="CC63" s="240">
        <v>10275</v>
      </c>
      <c r="CD63" s="23" t="s">
        <v>248</v>
      </c>
      <c r="CE63" s="24">
        <v>14683567.750000002</v>
      </c>
    </row>
    <row r="64" spans="1:83">
      <c r="A64" s="30" t="s">
        <v>265</v>
      </c>
      <c r="B64" s="15"/>
      <c r="C64" s="233">
        <v>1243947.46</v>
      </c>
      <c r="D64" s="233">
        <v>1258976.54</v>
      </c>
      <c r="E64" s="233">
        <v>3226417.14</v>
      </c>
      <c r="F64" s="233">
        <v>0</v>
      </c>
      <c r="G64" s="233">
        <v>0</v>
      </c>
      <c r="H64" s="233">
        <v>82334.86</v>
      </c>
      <c r="I64" s="233">
        <v>0</v>
      </c>
      <c r="J64" s="233">
        <v>0</v>
      </c>
      <c r="K64" s="233">
        <v>0</v>
      </c>
      <c r="L64" s="233">
        <v>0</v>
      </c>
      <c r="M64" s="233">
        <v>182901.9</v>
      </c>
      <c r="N64" s="233">
        <v>2000.1899999999901</v>
      </c>
      <c r="O64" s="233">
        <v>1032493.36</v>
      </c>
      <c r="P64" s="235">
        <v>25106979.850000001</v>
      </c>
      <c r="Q64" s="235">
        <v>994641.56</v>
      </c>
      <c r="R64" s="235">
        <v>702611.56</v>
      </c>
      <c r="S64" s="240">
        <v>2691093.32</v>
      </c>
      <c r="T64" s="240">
        <v>756990.81</v>
      </c>
      <c r="U64" s="236">
        <v>97467.07</v>
      </c>
      <c r="V64" s="235">
        <v>190.59</v>
      </c>
      <c r="W64" s="235">
        <v>96403.62</v>
      </c>
      <c r="X64" s="235">
        <v>576585.80000000005</v>
      </c>
      <c r="Y64" s="235">
        <v>25652083.699999999</v>
      </c>
      <c r="Z64" s="235">
        <v>53913.85</v>
      </c>
      <c r="AA64" s="235">
        <v>881127.84</v>
      </c>
      <c r="AB64" s="241">
        <v>42628219.710000001</v>
      </c>
      <c r="AC64" s="235">
        <v>1057260.1299999999</v>
      </c>
      <c r="AD64" s="235">
        <v>0</v>
      </c>
      <c r="AE64" s="235">
        <v>124727.65</v>
      </c>
      <c r="AF64" s="235">
        <v>0</v>
      </c>
      <c r="AG64" s="235">
        <v>2596802.25</v>
      </c>
      <c r="AH64" s="235">
        <v>0</v>
      </c>
      <c r="AI64" s="235">
        <v>2061861.84</v>
      </c>
      <c r="AJ64" s="235">
        <v>7465896.04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554193.18000000005</v>
      </c>
      <c r="AQ64" s="235">
        <v>419.74</v>
      </c>
      <c r="AR64" s="235">
        <v>28994.29</v>
      </c>
      <c r="AS64" s="235">
        <v>0</v>
      </c>
      <c r="AT64" s="235">
        <v>0</v>
      </c>
      <c r="AU64" s="235">
        <v>0</v>
      </c>
      <c r="AV64" s="240">
        <v>3763.15</v>
      </c>
      <c r="AW64" s="240">
        <v>0</v>
      </c>
      <c r="AX64" s="240">
        <v>0</v>
      </c>
      <c r="AY64" s="235">
        <v>40212.39</v>
      </c>
      <c r="AZ64" s="235">
        <v>0</v>
      </c>
      <c r="BA64" s="240">
        <v>0</v>
      </c>
      <c r="BB64" s="240">
        <v>0</v>
      </c>
      <c r="BC64" s="240">
        <v>0</v>
      </c>
      <c r="BD64" s="240">
        <v>0</v>
      </c>
      <c r="BE64" s="235">
        <v>960082.27</v>
      </c>
      <c r="BF64" s="240">
        <v>679247.02</v>
      </c>
      <c r="BG64" s="240">
        <v>47000.98</v>
      </c>
      <c r="BH64" s="240">
        <v>0</v>
      </c>
      <c r="BI64" s="240">
        <v>24462.74</v>
      </c>
      <c r="BJ64" s="240">
        <v>0</v>
      </c>
      <c r="BK64" s="240">
        <v>0</v>
      </c>
      <c r="BL64" s="240">
        <v>0</v>
      </c>
      <c r="BM64" s="240">
        <v>0</v>
      </c>
      <c r="BN64" s="240">
        <v>459827.69</v>
      </c>
      <c r="BO64" s="240">
        <v>0</v>
      </c>
      <c r="BP64" s="240">
        <v>0</v>
      </c>
      <c r="BQ64" s="240">
        <v>0</v>
      </c>
      <c r="BR64" s="240">
        <v>87.84</v>
      </c>
      <c r="BS64" s="240">
        <v>17384.87</v>
      </c>
      <c r="BT64" s="240">
        <v>16393.18</v>
      </c>
      <c r="BU64" s="240">
        <v>0</v>
      </c>
      <c r="BV64" s="240">
        <v>0</v>
      </c>
      <c r="BW64" s="240">
        <v>26789.83</v>
      </c>
      <c r="BX64" s="240">
        <v>568770.77</v>
      </c>
      <c r="BY64" s="240">
        <v>124044.28</v>
      </c>
      <c r="BZ64" s="240">
        <v>4132.3500000000004</v>
      </c>
      <c r="CA64" s="240">
        <v>25618.639999999999</v>
      </c>
      <c r="CB64" s="240">
        <v>3477.67</v>
      </c>
      <c r="CC64" s="240">
        <v>-230706.99999999997</v>
      </c>
      <c r="CD64" s="23" t="s">
        <v>248</v>
      </c>
      <c r="CE64" s="24">
        <v>123928124.52000003</v>
      </c>
    </row>
    <row r="65" spans="1:83">
      <c r="A65" s="30" t="s">
        <v>266</v>
      </c>
      <c r="B65" s="15"/>
      <c r="C65" s="233">
        <v>0</v>
      </c>
      <c r="D65" s="233">
        <v>0</v>
      </c>
      <c r="E65" s="233">
        <v>1621.42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56753.63</v>
      </c>
      <c r="N65" s="233">
        <v>0</v>
      </c>
      <c r="O65" s="233">
        <v>0</v>
      </c>
      <c r="P65" s="235">
        <v>0</v>
      </c>
      <c r="Q65" s="235">
        <v>0</v>
      </c>
      <c r="R65" s="235">
        <v>0</v>
      </c>
      <c r="S65" s="240">
        <v>0</v>
      </c>
      <c r="T65" s="240">
        <v>0</v>
      </c>
      <c r="U65" s="236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41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51246.64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5334.06</v>
      </c>
      <c r="AQ65" s="235">
        <v>110</v>
      </c>
      <c r="AR65" s="235">
        <v>0</v>
      </c>
      <c r="AS65" s="235">
        <v>0</v>
      </c>
      <c r="AT65" s="235">
        <v>0</v>
      </c>
      <c r="AU65" s="235">
        <v>0</v>
      </c>
      <c r="AV65" s="240">
        <v>0</v>
      </c>
      <c r="AW65" s="240">
        <v>0</v>
      </c>
      <c r="AX65" s="240">
        <v>0</v>
      </c>
      <c r="AY65" s="235">
        <v>310.08</v>
      </c>
      <c r="AZ65" s="235">
        <v>0</v>
      </c>
      <c r="BA65" s="240">
        <v>0</v>
      </c>
      <c r="BB65" s="240">
        <v>0</v>
      </c>
      <c r="BC65" s="240">
        <v>0</v>
      </c>
      <c r="BD65" s="240">
        <v>0</v>
      </c>
      <c r="BE65" s="235">
        <v>2942706.89</v>
      </c>
      <c r="BF65" s="240">
        <v>789617.77</v>
      </c>
      <c r="BG65" s="240">
        <v>0</v>
      </c>
      <c r="BH65" s="240">
        <v>0</v>
      </c>
      <c r="BI65" s="240">
        <v>1068343.46</v>
      </c>
      <c r="BJ65" s="240">
        <v>0</v>
      </c>
      <c r="BK65" s="240">
        <v>0</v>
      </c>
      <c r="BL65" s="240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16031.11</v>
      </c>
      <c r="BZ65" s="240">
        <v>0</v>
      </c>
      <c r="CA65" s="240">
        <v>0</v>
      </c>
      <c r="CB65" s="240">
        <v>1886.31</v>
      </c>
      <c r="CC65" s="240">
        <v>0</v>
      </c>
      <c r="CD65" s="23" t="s">
        <v>248</v>
      </c>
      <c r="CE65" s="24">
        <v>4933961.37</v>
      </c>
    </row>
    <row r="66" spans="1:83">
      <c r="A66" s="30" t="s">
        <v>267</v>
      </c>
      <c r="B66" s="15"/>
      <c r="C66" s="233">
        <v>2550.1799999999998</v>
      </c>
      <c r="D66" s="233">
        <v>339.83</v>
      </c>
      <c r="E66" s="233">
        <v>114670.62</v>
      </c>
      <c r="F66" s="233">
        <v>0</v>
      </c>
      <c r="G66" s="233">
        <v>0</v>
      </c>
      <c r="H66" s="233">
        <v>3193.48</v>
      </c>
      <c r="I66" s="233">
        <v>0</v>
      </c>
      <c r="J66" s="233">
        <v>0</v>
      </c>
      <c r="K66" s="233">
        <v>0</v>
      </c>
      <c r="L66" s="233">
        <v>0</v>
      </c>
      <c r="M66" s="233">
        <v>156536.91</v>
      </c>
      <c r="N66" s="233">
        <v>24673.06</v>
      </c>
      <c r="O66" s="233">
        <v>12394.35</v>
      </c>
      <c r="P66" s="235">
        <v>2089628.16</v>
      </c>
      <c r="Q66" s="235">
        <v>7578.79</v>
      </c>
      <c r="R66" s="235">
        <v>1128.72</v>
      </c>
      <c r="S66" s="240">
        <v>41827.949999999997</v>
      </c>
      <c r="T66" s="240">
        <v>87227.03</v>
      </c>
      <c r="U66" s="236">
        <v>1190718.27</v>
      </c>
      <c r="V66" s="235">
        <v>0.11</v>
      </c>
      <c r="W66" s="235">
        <v>5171.78</v>
      </c>
      <c r="X66" s="235">
        <v>3293.87</v>
      </c>
      <c r="Y66" s="235">
        <v>178239.33</v>
      </c>
      <c r="Z66" s="235">
        <v>662101.74</v>
      </c>
      <c r="AA66" s="235">
        <v>40210.870000000003</v>
      </c>
      <c r="AB66" s="241">
        <v>1191528.53</v>
      </c>
      <c r="AC66" s="235">
        <v>1422.68</v>
      </c>
      <c r="AD66" s="235">
        <v>1230187.95</v>
      </c>
      <c r="AE66" s="235">
        <v>1819.42</v>
      </c>
      <c r="AF66" s="235">
        <v>0</v>
      </c>
      <c r="AG66" s="235">
        <v>20801.04</v>
      </c>
      <c r="AH66" s="235">
        <v>0</v>
      </c>
      <c r="AI66" s="235">
        <v>4684.84</v>
      </c>
      <c r="AJ66" s="235">
        <v>2633860.79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22492.15</v>
      </c>
      <c r="AQ66" s="235">
        <v>3.79</v>
      </c>
      <c r="AR66" s="235">
        <v>22608.29</v>
      </c>
      <c r="AS66" s="235">
        <v>0</v>
      </c>
      <c r="AT66" s="235">
        <v>0</v>
      </c>
      <c r="AU66" s="235">
        <v>0</v>
      </c>
      <c r="AV66" s="240">
        <v>9349.8799999999992</v>
      </c>
      <c r="AW66" s="240">
        <v>0</v>
      </c>
      <c r="AX66" s="240">
        <v>0</v>
      </c>
      <c r="AY66" s="235">
        <v>1093711.95</v>
      </c>
      <c r="AZ66" s="235">
        <v>0</v>
      </c>
      <c r="BA66" s="240">
        <v>0</v>
      </c>
      <c r="BB66" s="240">
        <v>0</v>
      </c>
      <c r="BC66" s="240">
        <v>0</v>
      </c>
      <c r="BD66" s="240">
        <v>0</v>
      </c>
      <c r="BE66" s="235">
        <v>8749965.6500000004</v>
      </c>
      <c r="BF66" s="240">
        <v>2207616.5699999998</v>
      </c>
      <c r="BG66" s="240">
        <v>0</v>
      </c>
      <c r="BH66" s="240">
        <v>0</v>
      </c>
      <c r="BI66" s="240">
        <v>648010.91</v>
      </c>
      <c r="BJ66" s="240">
        <v>0</v>
      </c>
      <c r="BK66" s="240">
        <v>0</v>
      </c>
      <c r="BL66" s="240">
        <v>0</v>
      </c>
      <c r="BM66" s="240">
        <v>0</v>
      </c>
      <c r="BN66" s="240">
        <v>1151208.25</v>
      </c>
      <c r="BO66" s="240">
        <v>0</v>
      </c>
      <c r="BP66" s="240">
        <v>0</v>
      </c>
      <c r="BQ66" s="240">
        <v>0</v>
      </c>
      <c r="BR66" s="240">
        <v>0</v>
      </c>
      <c r="BS66" s="240">
        <v>1383.62</v>
      </c>
      <c r="BT66" s="240">
        <v>47943.32</v>
      </c>
      <c r="BU66" s="240">
        <v>0</v>
      </c>
      <c r="BV66" s="240">
        <v>10145.1</v>
      </c>
      <c r="BW66" s="240">
        <v>0</v>
      </c>
      <c r="BX66" s="240">
        <v>2012054.3</v>
      </c>
      <c r="BY66" s="240">
        <v>273723.68</v>
      </c>
      <c r="BZ66" s="240">
        <v>0</v>
      </c>
      <c r="CA66" s="240">
        <v>189323.87</v>
      </c>
      <c r="CB66" s="240">
        <v>5506.79</v>
      </c>
      <c r="CC66" s="240">
        <v>156971.79999999999</v>
      </c>
      <c r="CD66" s="23" t="s">
        <v>248</v>
      </c>
      <c r="CE66" s="24">
        <v>26307810.220000003</v>
      </c>
    </row>
    <row r="67" spans="1:83">
      <c r="A67" s="30" t="s">
        <v>16</v>
      </c>
      <c r="B67" s="15"/>
      <c r="C67" s="24">
        <v>289347</v>
      </c>
      <c r="D67" s="24">
        <v>141388</v>
      </c>
      <c r="E67" s="24">
        <v>373751</v>
      </c>
      <c r="F67" s="24">
        <v>0</v>
      </c>
      <c r="G67" s="24">
        <v>43337</v>
      </c>
      <c r="H67" s="24">
        <v>10117</v>
      </c>
      <c r="I67" s="24">
        <v>0</v>
      </c>
      <c r="J67" s="24">
        <v>0</v>
      </c>
      <c r="K67" s="24">
        <v>0</v>
      </c>
      <c r="L67" s="24">
        <v>0</v>
      </c>
      <c r="M67" s="24">
        <v>26417</v>
      </c>
      <c r="N67" s="24">
        <v>8650763</v>
      </c>
      <c r="O67" s="24">
        <v>73841</v>
      </c>
      <c r="P67" s="24">
        <v>2139344</v>
      </c>
      <c r="Q67" s="24">
        <v>49261</v>
      </c>
      <c r="R67" s="24">
        <v>2339</v>
      </c>
      <c r="S67" s="24">
        <v>164109</v>
      </c>
      <c r="T67" s="24">
        <v>28708</v>
      </c>
      <c r="U67" s="24">
        <v>23525</v>
      </c>
      <c r="V67" s="24">
        <v>14755</v>
      </c>
      <c r="W67" s="24">
        <v>436004</v>
      </c>
      <c r="X67" s="24">
        <v>44512</v>
      </c>
      <c r="Y67" s="24">
        <v>1871859</v>
      </c>
      <c r="Z67" s="24">
        <v>550070</v>
      </c>
      <c r="AA67" s="24">
        <v>111172</v>
      </c>
      <c r="AB67" s="24">
        <v>128422</v>
      </c>
      <c r="AC67" s="24">
        <v>198604</v>
      </c>
      <c r="AD67" s="24">
        <v>887</v>
      </c>
      <c r="AE67" s="24">
        <v>70478</v>
      </c>
      <c r="AF67" s="24">
        <v>0</v>
      </c>
      <c r="AG67" s="24">
        <v>113325</v>
      </c>
      <c r="AH67" s="24">
        <v>0</v>
      </c>
      <c r="AI67" s="24">
        <v>160096</v>
      </c>
      <c r="AJ67" s="24">
        <v>329375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42307</v>
      </c>
      <c r="AQ67" s="24">
        <v>837</v>
      </c>
      <c r="AR67" s="24">
        <v>3444</v>
      </c>
      <c r="AS67" s="24">
        <v>0</v>
      </c>
      <c r="AT67" s="24">
        <v>0</v>
      </c>
      <c r="AU67" s="24">
        <v>0</v>
      </c>
      <c r="AV67" s="24">
        <v>1532</v>
      </c>
      <c r="AW67" s="24">
        <v>324</v>
      </c>
      <c r="AX67" s="24">
        <v>422</v>
      </c>
      <c r="AY67" s="24">
        <v>74386</v>
      </c>
      <c r="AZ67" s="24">
        <v>0</v>
      </c>
      <c r="BA67" s="24">
        <v>665</v>
      </c>
      <c r="BB67" s="24">
        <v>0</v>
      </c>
      <c r="BC67" s="24">
        <v>0</v>
      </c>
      <c r="BD67" s="24">
        <v>2256</v>
      </c>
      <c r="BE67" s="24">
        <v>330799</v>
      </c>
      <c r="BF67" s="24">
        <v>82823</v>
      </c>
      <c r="BG67" s="24">
        <v>974</v>
      </c>
      <c r="BH67" s="24">
        <v>8635</v>
      </c>
      <c r="BI67" s="24">
        <v>825812</v>
      </c>
      <c r="BJ67" s="24">
        <v>2083</v>
      </c>
      <c r="BK67" s="24">
        <v>0</v>
      </c>
      <c r="BL67" s="24">
        <v>1456</v>
      </c>
      <c r="BM67" s="24">
        <v>0</v>
      </c>
      <c r="BN67" s="24">
        <v>21818610</v>
      </c>
      <c r="BO67" s="24">
        <v>1354</v>
      </c>
      <c r="BP67" s="24">
        <v>1371</v>
      </c>
      <c r="BQ67" s="24">
        <v>0</v>
      </c>
      <c r="BR67" s="24">
        <v>1084</v>
      </c>
      <c r="BS67" s="24">
        <v>1586</v>
      </c>
      <c r="BT67" s="24">
        <v>1765</v>
      </c>
      <c r="BU67" s="24">
        <v>1467</v>
      </c>
      <c r="BV67" s="24">
        <v>6926</v>
      </c>
      <c r="BW67" s="24">
        <v>3094</v>
      </c>
      <c r="BX67" s="24">
        <v>8378</v>
      </c>
      <c r="BY67" s="24">
        <v>743966</v>
      </c>
      <c r="BZ67" s="24">
        <v>0</v>
      </c>
      <c r="CA67" s="24">
        <v>3900</v>
      </c>
      <c r="CB67" s="24">
        <v>21554</v>
      </c>
      <c r="CC67" s="24">
        <v>7460</v>
      </c>
      <c r="CD67" s="23" t="s">
        <v>248</v>
      </c>
      <c r="CE67" s="24">
        <v>40047076</v>
      </c>
    </row>
    <row r="68" spans="1:83">
      <c r="A68" s="30" t="s">
        <v>268</v>
      </c>
      <c r="B68" s="24"/>
      <c r="C68" s="233">
        <v>108617.60000000001</v>
      </c>
      <c r="D68" s="233">
        <v>39377.230000000003</v>
      </c>
      <c r="E68" s="233">
        <v>118374.28</v>
      </c>
      <c r="F68" s="233">
        <v>0</v>
      </c>
      <c r="G68" s="233">
        <v>0</v>
      </c>
      <c r="H68" s="233">
        <v>3133.42</v>
      </c>
      <c r="I68" s="233">
        <v>0</v>
      </c>
      <c r="J68" s="233">
        <v>0</v>
      </c>
      <c r="K68" s="233">
        <v>0</v>
      </c>
      <c r="L68" s="233">
        <v>0</v>
      </c>
      <c r="M68" s="233">
        <v>610.59</v>
      </c>
      <c r="N68" s="233">
        <v>-3863732.76</v>
      </c>
      <c r="O68" s="233">
        <v>13831.97</v>
      </c>
      <c r="P68" s="235">
        <v>112081.48</v>
      </c>
      <c r="Q68" s="235">
        <v>0</v>
      </c>
      <c r="R68" s="235">
        <v>0</v>
      </c>
      <c r="S68" s="240">
        <v>-113</v>
      </c>
      <c r="T68" s="240">
        <v>481.8</v>
      </c>
      <c r="U68" s="236">
        <v>0</v>
      </c>
      <c r="V68" s="235">
        <v>0</v>
      </c>
      <c r="W68" s="235">
        <v>0</v>
      </c>
      <c r="X68" s="235">
        <v>0</v>
      </c>
      <c r="Y68" s="235">
        <v>21166.560000000001</v>
      </c>
      <c r="Z68" s="235">
        <v>1679.47</v>
      </c>
      <c r="AA68" s="235">
        <v>16668.939999999999</v>
      </c>
      <c r="AB68" s="241">
        <v>569942.79</v>
      </c>
      <c r="AC68" s="235">
        <v>95996.6</v>
      </c>
      <c r="AD68" s="235">
        <v>0</v>
      </c>
      <c r="AE68" s="235">
        <v>0</v>
      </c>
      <c r="AF68" s="235">
        <v>0</v>
      </c>
      <c r="AG68" s="235">
        <v>13249.34</v>
      </c>
      <c r="AH68" s="235">
        <v>0</v>
      </c>
      <c r="AI68" s="235">
        <v>43297.42</v>
      </c>
      <c r="AJ68" s="235">
        <v>6389209.5599999996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236075.63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40">
        <v>3401.16</v>
      </c>
      <c r="AW68" s="240">
        <v>0</v>
      </c>
      <c r="AX68" s="240">
        <v>0</v>
      </c>
      <c r="AY68" s="235">
        <v>0</v>
      </c>
      <c r="AZ68" s="235">
        <v>0</v>
      </c>
      <c r="BA68" s="240">
        <v>0</v>
      </c>
      <c r="BB68" s="240">
        <v>0</v>
      </c>
      <c r="BC68" s="240">
        <v>0</v>
      </c>
      <c r="BD68" s="240">
        <v>0</v>
      </c>
      <c r="BE68" s="235">
        <v>198607.15</v>
      </c>
      <c r="BF68" s="240">
        <v>0</v>
      </c>
      <c r="BG68" s="240">
        <v>0</v>
      </c>
      <c r="BH68" s="240">
        <v>0</v>
      </c>
      <c r="BI68" s="240">
        <v>3426556.7</v>
      </c>
      <c r="BJ68" s="240">
        <v>0</v>
      </c>
      <c r="BK68" s="240">
        <v>0</v>
      </c>
      <c r="BL68" s="240">
        <v>0</v>
      </c>
      <c r="BM68" s="240">
        <v>0</v>
      </c>
      <c r="BN68" s="240">
        <v>1048472.91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119091.86</v>
      </c>
      <c r="BY68" s="240">
        <v>0</v>
      </c>
      <c r="BZ68" s="240">
        <v>0</v>
      </c>
      <c r="CA68" s="240">
        <v>0</v>
      </c>
      <c r="CB68" s="240">
        <v>0</v>
      </c>
      <c r="CC68" s="240">
        <v>0</v>
      </c>
      <c r="CD68" s="23" t="s">
        <v>248</v>
      </c>
      <c r="CE68" s="24">
        <v>8716078.6999999993</v>
      </c>
    </row>
    <row r="69" spans="1:83">
      <c r="A69" s="30" t="s">
        <v>269</v>
      </c>
      <c r="B69" s="15"/>
      <c r="C69" s="24">
        <v>2956070.27</v>
      </c>
      <c r="D69" s="24">
        <v>513813.07999999996</v>
      </c>
      <c r="E69" s="24">
        <v>2102302.9500000002</v>
      </c>
      <c r="F69" s="24">
        <v>0</v>
      </c>
      <c r="G69" s="24">
        <v>0</v>
      </c>
      <c r="H69" s="24">
        <v>39808.720000000001</v>
      </c>
      <c r="I69" s="24">
        <v>0</v>
      </c>
      <c r="J69" s="24">
        <v>0</v>
      </c>
      <c r="K69" s="24">
        <v>0</v>
      </c>
      <c r="L69" s="24">
        <v>0</v>
      </c>
      <c r="M69" s="24">
        <v>207752.07</v>
      </c>
      <c r="N69" s="24">
        <v>9986081.040000001</v>
      </c>
      <c r="O69" s="24">
        <v>1049603.1400000001</v>
      </c>
      <c r="P69" s="24">
        <v>2554312.3400000003</v>
      </c>
      <c r="Q69" s="24">
        <v>130695.39</v>
      </c>
      <c r="R69" s="24">
        <v>4827.6500000000005</v>
      </c>
      <c r="S69" s="24">
        <v>653070.80999999994</v>
      </c>
      <c r="T69" s="24">
        <v>15894.279999999999</v>
      </c>
      <c r="U69" s="24">
        <v>10985403.609999999</v>
      </c>
      <c r="V69" s="24">
        <v>0</v>
      </c>
      <c r="W69" s="24">
        <v>8500.0399999999991</v>
      </c>
      <c r="X69" s="24">
        <v>222280.71</v>
      </c>
      <c r="Y69" s="24">
        <v>893823.67999999993</v>
      </c>
      <c r="Z69" s="24">
        <v>302560.73</v>
      </c>
      <c r="AA69" s="24">
        <v>48383.39</v>
      </c>
      <c r="AB69" s="24">
        <v>295382.57</v>
      </c>
      <c r="AC69" s="24">
        <v>1047242.01</v>
      </c>
      <c r="AD69" s="24">
        <v>0</v>
      </c>
      <c r="AE69" s="24">
        <v>67350.570000000007</v>
      </c>
      <c r="AF69" s="24">
        <v>0</v>
      </c>
      <c r="AG69" s="24">
        <v>2723186.7399999998</v>
      </c>
      <c r="AH69" s="24">
        <v>0</v>
      </c>
      <c r="AI69" s="24">
        <v>467276.41</v>
      </c>
      <c r="AJ69" s="24">
        <v>2993420.42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4898.58</v>
      </c>
      <c r="AQ69" s="24">
        <v>0</v>
      </c>
      <c r="AR69" s="24">
        <v>44018.93</v>
      </c>
      <c r="AS69" s="24">
        <v>0</v>
      </c>
      <c r="AT69" s="24">
        <v>0</v>
      </c>
      <c r="AU69" s="24">
        <v>0</v>
      </c>
      <c r="AV69" s="24">
        <v>1610.38</v>
      </c>
      <c r="AW69" s="24">
        <v>0</v>
      </c>
      <c r="AX69" s="24">
        <v>0</v>
      </c>
      <c r="AY69" s="24">
        <v>30312.66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9033684.1699999999</v>
      </c>
      <c r="BF69" s="24">
        <v>585257.7300000001</v>
      </c>
      <c r="BG69" s="24">
        <v>3921.9700000000003</v>
      </c>
      <c r="BH69" s="24">
        <v>0</v>
      </c>
      <c r="BI69" s="24">
        <v>1674874.6099999999</v>
      </c>
      <c r="BJ69" s="24">
        <v>0</v>
      </c>
      <c r="BK69" s="24">
        <v>0</v>
      </c>
      <c r="BL69" s="24">
        <v>0</v>
      </c>
      <c r="BM69" s="24">
        <v>0</v>
      </c>
      <c r="BN69" s="24">
        <v>86733773.780000016</v>
      </c>
      <c r="BO69" s="24">
        <v>0</v>
      </c>
      <c r="BP69" s="24">
        <v>0</v>
      </c>
      <c r="BQ69" s="24">
        <v>0</v>
      </c>
      <c r="BR69" s="24">
        <v>70891.34</v>
      </c>
      <c r="BS69" s="24">
        <v>5165.6799999999994</v>
      </c>
      <c r="BT69" s="24">
        <v>30741.15</v>
      </c>
      <c r="BU69" s="24">
        <v>63688.18</v>
      </c>
      <c r="BV69" s="24">
        <v>0</v>
      </c>
      <c r="BW69" s="24">
        <v>130292.86</v>
      </c>
      <c r="BX69" s="24">
        <v>532610.91999999993</v>
      </c>
      <c r="BY69" s="24">
        <v>111726.59</v>
      </c>
      <c r="BZ69" s="24">
        <v>27759.97</v>
      </c>
      <c r="CA69" s="24">
        <v>75679.200000000012</v>
      </c>
      <c r="CB69" s="24">
        <v>755.55</v>
      </c>
      <c r="CC69" s="24">
        <v>419090.21000000008</v>
      </c>
      <c r="CD69" s="24">
        <v>2277315.879999999</v>
      </c>
      <c r="CE69" s="24">
        <v>142127112.96000001</v>
      </c>
    </row>
    <row r="70" spans="1:83">
      <c r="A70" s="25" t="s">
        <v>270</v>
      </c>
      <c r="B70" s="26"/>
      <c r="C70" s="242">
        <v>1257.6400000000001</v>
      </c>
      <c r="D70" s="242">
        <v>1169.6300000000001</v>
      </c>
      <c r="E70" s="242">
        <v>722.54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47.78</v>
      </c>
      <c r="P70" s="242">
        <v>0</v>
      </c>
      <c r="Q70" s="242">
        <v>193.44</v>
      </c>
      <c r="R70" s="242">
        <v>767.37</v>
      </c>
      <c r="S70" s="242">
        <v>0</v>
      </c>
      <c r="T70" s="242">
        <v>0</v>
      </c>
      <c r="U70" s="242">
        <v>1493527.41</v>
      </c>
      <c r="V70" s="242">
        <v>0</v>
      </c>
      <c r="W70" s="242">
        <v>0</v>
      </c>
      <c r="X70" s="242">
        <v>0</v>
      </c>
      <c r="Y70" s="242">
        <v>1244.33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410.89</v>
      </c>
      <c r="AH70" s="242">
        <v>0</v>
      </c>
      <c r="AI70" s="242">
        <v>1111.9000000000001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4">
        <v>1500452.9299999997</v>
      </c>
    </row>
    <row r="71" spans="1:83">
      <c r="A71" s="25" t="s">
        <v>271</v>
      </c>
      <c r="B71" s="26"/>
      <c r="C71" s="242">
        <v>783011.08</v>
      </c>
      <c r="D71" s="242">
        <v>506931.98</v>
      </c>
      <c r="E71" s="242">
        <v>2070558.25</v>
      </c>
      <c r="F71" s="242">
        <v>0</v>
      </c>
      <c r="G71" s="242">
        <v>0</v>
      </c>
      <c r="H71" s="242">
        <v>33714.9</v>
      </c>
      <c r="I71" s="242">
        <v>0</v>
      </c>
      <c r="J71" s="242">
        <v>0</v>
      </c>
      <c r="K71" s="242">
        <v>0</v>
      </c>
      <c r="L71" s="242">
        <v>0</v>
      </c>
      <c r="M71" s="242">
        <v>9767.27</v>
      </c>
      <c r="N71" s="242">
        <v>0</v>
      </c>
      <c r="O71" s="242">
        <v>1026526.86</v>
      </c>
      <c r="P71" s="242">
        <v>2354968.7400000002</v>
      </c>
      <c r="Q71" s="242">
        <v>113484.95</v>
      </c>
      <c r="R71" s="242">
        <v>0</v>
      </c>
      <c r="S71" s="242">
        <v>630851.86</v>
      </c>
      <c r="T71" s="242">
        <v>0</v>
      </c>
      <c r="U71" s="242">
        <v>346762.76</v>
      </c>
      <c r="V71" s="242">
        <v>0</v>
      </c>
      <c r="W71" s="242">
        <v>0</v>
      </c>
      <c r="X71" s="242">
        <v>199363.11</v>
      </c>
      <c r="Y71" s="242">
        <v>751843.24</v>
      </c>
      <c r="Z71" s="242">
        <v>72568.25</v>
      </c>
      <c r="AA71" s="242">
        <v>0</v>
      </c>
      <c r="AB71" s="242">
        <v>68207.67</v>
      </c>
      <c r="AC71" s="242">
        <v>1010313.39</v>
      </c>
      <c r="AD71" s="242">
        <v>0</v>
      </c>
      <c r="AE71" s="242">
        <v>37476.300000000003</v>
      </c>
      <c r="AF71" s="242">
        <v>0</v>
      </c>
      <c r="AG71" s="242">
        <v>592145.18999999994</v>
      </c>
      <c r="AH71" s="242">
        <v>0</v>
      </c>
      <c r="AI71" s="242">
        <v>30465.85</v>
      </c>
      <c r="AJ71" s="242">
        <v>1195461.26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25152.55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5346</v>
      </c>
      <c r="BF71" s="242">
        <v>551031.04000000004</v>
      </c>
      <c r="BG71" s="242">
        <v>3774.59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12960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123277.94</v>
      </c>
      <c r="BX71" s="242">
        <v>397789.06</v>
      </c>
      <c r="BY71" s="242">
        <v>7952</v>
      </c>
      <c r="BZ71" s="242">
        <v>23366.03</v>
      </c>
      <c r="CA71" s="242">
        <v>0</v>
      </c>
      <c r="CB71" s="242">
        <v>0</v>
      </c>
      <c r="CC71" s="242">
        <v>0</v>
      </c>
      <c r="CD71" s="242">
        <v>0</v>
      </c>
      <c r="CE71" s="24">
        <v>12985072.119999999</v>
      </c>
    </row>
    <row r="72" spans="1:83">
      <c r="A72" s="25" t="s">
        <v>272</v>
      </c>
      <c r="B72" s="26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179.07</v>
      </c>
      <c r="X72" s="242">
        <v>0</v>
      </c>
      <c r="Y72" s="242">
        <v>0</v>
      </c>
      <c r="Z72" s="242">
        <v>0</v>
      </c>
      <c r="AA72" s="242">
        <v>0</v>
      </c>
      <c r="AB72" s="242">
        <v>37309.269999999997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2.5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-8270.8799999999992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3622.5</v>
      </c>
      <c r="CB72" s="242">
        <v>0</v>
      </c>
      <c r="CC72" s="242">
        <v>0</v>
      </c>
      <c r="CD72" s="242">
        <v>0</v>
      </c>
      <c r="CE72" s="24">
        <v>32842.46</v>
      </c>
    </row>
    <row r="73" spans="1:83">
      <c r="A73" s="25" t="s">
        <v>273</v>
      </c>
      <c r="B73" s="26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866907.12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5595104.2599999998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0</v>
      </c>
      <c r="CE73" s="24">
        <v>6462011.3799999999</v>
      </c>
    </row>
    <row r="74" spans="1:83">
      <c r="A74" s="25" t="s">
        <v>274</v>
      </c>
      <c r="B74" s="26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18142.189999999999</v>
      </c>
      <c r="N74" s="242">
        <v>0</v>
      </c>
      <c r="O74" s="242">
        <v>0</v>
      </c>
      <c r="P74" s="242">
        <v>0</v>
      </c>
      <c r="Q74" s="242">
        <v>5124.18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23890.68</v>
      </c>
      <c r="Z74" s="242">
        <v>0</v>
      </c>
      <c r="AA74" s="242">
        <v>12492.14</v>
      </c>
      <c r="AB74" s="242">
        <v>0</v>
      </c>
      <c r="AC74" s="242">
        <v>0</v>
      </c>
      <c r="AD74" s="242">
        <v>0</v>
      </c>
      <c r="AE74" s="242">
        <v>413.9</v>
      </c>
      <c r="AF74" s="242">
        <v>0</v>
      </c>
      <c r="AG74" s="242">
        <v>0</v>
      </c>
      <c r="AH74" s="242">
        <v>0</v>
      </c>
      <c r="AI74" s="242">
        <v>0</v>
      </c>
      <c r="AJ74" s="242">
        <v>7562.58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4">
        <v>67625.67</v>
      </c>
    </row>
    <row r="75" spans="1:83">
      <c r="A75" s="25" t="s">
        <v>275</v>
      </c>
      <c r="B75" s="26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1402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4">
        <v>1402</v>
      </c>
    </row>
    <row r="76" spans="1:83">
      <c r="A76" s="25" t="s">
        <v>276</v>
      </c>
      <c r="B76" s="202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9124377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4">
        <v>9124377</v>
      </c>
    </row>
    <row r="77" spans="1:83">
      <c r="A77" s="25" t="s">
        <v>277</v>
      </c>
      <c r="B77" s="26"/>
      <c r="C77" s="242">
        <v>1502.32</v>
      </c>
      <c r="D77" s="242">
        <v>0</v>
      </c>
      <c r="E77" s="242">
        <v>-7387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158248.14000000001</v>
      </c>
      <c r="N77" s="242">
        <v>979.2</v>
      </c>
      <c r="O77" s="242">
        <v>324.3</v>
      </c>
      <c r="P77" s="242">
        <v>49857.62</v>
      </c>
      <c r="Q77" s="242">
        <v>1423.11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-1991.79</v>
      </c>
      <c r="Z77" s="242">
        <v>0</v>
      </c>
      <c r="AA77" s="242">
        <v>261.12</v>
      </c>
      <c r="AB77" s="242">
        <v>139653.96</v>
      </c>
      <c r="AC77" s="242">
        <v>25259.72</v>
      </c>
      <c r="AD77" s="242">
        <v>0</v>
      </c>
      <c r="AE77" s="242">
        <v>1203.51</v>
      </c>
      <c r="AF77" s="242">
        <v>0</v>
      </c>
      <c r="AG77" s="242">
        <v>0</v>
      </c>
      <c r="AH77" s="242">
        <v>0</v>
      </c>
      <c r="AI77" s="242">
        <v>1283.04</v>
      </c>
      <c r="AJ77" s="242">
        <v>251174.35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756.16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5021.6000000000004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8941305.4900000002</v>
      </c>
      <c r="BF77" s="242">
        <v>30671.55</v>
      </c>
      <c r="BG77" s="242">
        <v>0</v>
      </c>
      <c r="BH77" s="242">
        <v>0</v>
      </c>
      <c r="BI77" s="242">
        <v>1548626.91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118959.8</v>
      </c>
      <c r="BY77" s="242">
        <v>0</v>
      </c>
      <c r="BZ77" s="242">
        <v>0</v>
      </c>
      <c r="CA77" s="242">
        <v>0</v>
      </c>
      <c r="CB77" s="242">
        <v>0</v>
      </c>
      <c r="CC77" s="242">
        <v>4776.84</v>
      </c>
      <c r="CD77" s="242">
        <v>0</v>
      </c>
      <c r="CE77" s="24">
        <v>11271909.950000001</v>
      </c>
    </row>
    <row r="78" spans="1:83">
      <c r="A78" s="25" t="s">
        <v>278</v>
      </c>
      <c r="B78" s="15"/>
      <c r="C78" s="242">
        <v>2139123.7200000002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3128428.19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226921.55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2090749.66</v>
      </c>
      <c r="AH78" s="242">
        <v>0</v>
      </c>
      <c r="AI78" s="242">
        <v>420954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80771016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-8036937.2400000002</v>
      </c>
      <c r="CE78" s="24">
        <v>80740255.88000001</v>
      </c>
    </row>
    <row r="79" spans="1:83">
      <c r="A79" s="25" t="s">
        <v>279</v>
      </c>
      <c r="B79" s="15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250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107.72</v>
      </c>
      <c r="CB79" s="242">
        <v>0</v>
      </c>
      <c r="CC79" s="242">
        <v>0</v>
      </c>
      <c r="CD79" s="242">
        <v>0</v>
      </c>
      <c r="CE79" s="24">
        <v>357.72</v>
      </c>
    </row>
    <row r="80" spans="1:83">
      <c r="A80" s="25" t="s">
        <v>280</v>
      </c>
      <c r="B80" s="15"/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57.200000000000699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1900</v>
      </c>
      <c r="X80" s="242">
        <v>0</v>
      </c>
      <c r="Y80" s="242">
        <v>425</v>
      </c>
      <c r="Z80" s="242">
        <v>0</v>
      </c>
      <c r="AA80" s="242">
        <v>12074</v>
      </c>
      <c r="AB80" s="242">
        <v>0</v>
      </c>
      <c r="AC80" s="242">
        <v>176.8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13177.23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3742.06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2275.9</v>
      </c>
      <c r="BO80" s="242">
        <v>0</v>
      </c>
      <c r="BP80" s="242">
        <v>0</v>
      </c>
      <c r="BQ80" s="242">
        <v>0</v>
      </c>
      <c r="BR80" s="242">
        <v>62900</v>
      </c>
      <c r="BS80" s="242">
        <v>0</v>
      </c>
      <c r="BT80" s="242">
        <v>0</v>
      </c>
      <c r="BU80" s="242">
        <v>0</v>
      </c>
      <c r="BV80" s="242">
        <v>0</v>
      </c>
      <c r="BW80" s="242">
        <v>472.77</v>
      </c>
      <c r="BX80" s="242">
        <v>1268.8599999999999</v>
      </c>
      <c r="BY80" s="242">
        <v>29408</v>
      </c>
      <c r="BZ80" s="242">
        <v>0</v>
      </c>
      <c r="CA80" s="242">
        <v>28115.39</v>
      </c>
      <c r="CB80" s="242">
        <v>0</v>
      </c>
      <c r="CC80" s="242">
        <v>378948.78</v>
      </c>
      <c r="CD80" s="242">
        <v>0</v>
      </c>
      <c r="CE80" s="24">
        <v>534941.99</v>
      </c>
    </row>
    <row r="81" spans="1:84">
      <c r="A81" s="25" t="s">
        <v>281</v>
      </c>
      <c r="B81" s="15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6852995.6500000004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0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8879.07</v>
      </c>
      <c r="BJ81" s="242">
        <v>0</v>
      </c>
      <c r="BK81" s="242">
        <v>0</v>
      </c>
      <c r="BL81" s="242">
        <v>0</v>
      </c>
      <c r="BM81" s="242">
        <v>0</v>
      </c>
      <c r="BN81" s="242">
        <v>12723.09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0</v>
      </c>
      <c r="CD81" s="242">
        <v>10314253.119999999</v>
      </c>
      <c r="CE81" s="24">
        <v>17188850.93</v>
      </c>
    </row>
    <row r="82" spans="1:84">
      <c r="A82" s="25" t="s">
        <v>282</v>
      </c>
      <c r="B82" s="15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4">
        <v>0</v>
      </c>
    </row>
    <row r="83" spans="1:84">
      <c r="A83" s="25" t="s">
        <v>283</v>
      </c>
      <c r="B83" s="15"/>
      <c r="C83" s="233">
        <v>31175.51</v>
      </c>
      <c r="D83" s="233">
        <v>5711.47</v>
      </c>
      <c r="E83" s="235">
        <v>38409.160000000003</v>
      </c>
      <c r="F83" s="235">
        <v>0</v>
      </c>
      <c r="G83" s="233">
        <v>0</v>
      </c>
      <c r="H83" s="233">
        <v>6093.82</v>
      </c>
      <c r="I83" s="235">
        <v>0</v>
      </c>
      <c r="J83" s="235">
        <v>0</v>
      </c>
      <c r="K83" s="235">
        <v>0</v>
      </c>
      <c r="L83" s="235">
        <v>0</v>
      </c>
      <c r="M83" s="233">
        <v>21594.47</v>
      </c>
      <c r="N83" s="233">
        <v>3678</v>
      </c>
      <c r="O83" s="233">
        <v>22704.200000000004</v>
      </c>
      <c r="P83" s="235">
        <v>149485.98000000001</v>
      </c>
      <c r="Q83" s="235">
        <v>10412.51</v>
      </c>
      <c r="R83" s="236">
        <v>4060.28</v>
      </c>
      <c r="S83" s="235">
        <v>22218.95</v>
      </c>
      <c r="T83" s="233">
        <v>15894.279999999999</v>
      </c>
      <c r="U83" s="235">
        <v>20736.440000000002</v>
      </c>
      <c r="V83" s="235">
        <v>0</v>
      </c>
      <c r="W83" s="233">
        <v>6420.9699999999993</v>
      </c>
      <c r="X83" s="235">
        <v>22917.599999999999</v>
      </c>
      <c r="Y83" s="235">
        <v>118412.22</v>
      </c>
      <c r="Z83" s="235">
        <v>3070.9300000000003</v>
      </c>
      <c r="AA83" s="235">
        <v>23556.13</v>
      </c>
      <c r="AB83" s="235">
        <v>49961.67</v>
      </c>
      <c r="AC83" s="235">
        <v>11492.099999999999</v>
      </c>
      <c r="AD83" s="235">
        <v>0</v>
      </c>
      <c r="AE83" s="235">
        <v>28256.86</v>
      </c>
      <c r="AF83" s="235">
        <v>0</v>
      </c>
      <c r="AG83" s="235">
        <v>39881</v>
      </c>
      <c r="AH83" s="235">
        <v>0</v>
      </c>
      <c r="AI83" s="235">
        <v>13461.62</v>
      </c>
      <c r="AJ83" s="235">
        <v>657735.88000000012</v>
      </c>
      <c r="AK83" s="235">
        <v>0</v>
      </c>
      <c r="AL83" s="235">
        <v>0</v>
      </c>
      <c r="AM83" s="235">
        <v>0</v>
      </c>
      <c r="AN83" s="235">
        <v>0</v>
      </c>
      <c r="AO83" s="233">
        <v>0</v>
      </c>
      <c r="AP83" s="235">
        <v>4139.92</v>
      </c>
      <c r="AQ83" s="233">
        <v>0</v>
      </c>
      <c r="AR83" s="233">
        <v>44018.93</v>
      </c>
      <c r="AS83" s="233">
        <v>0</v>
      </c>
      <c r="AT83" s="233">
        <v>0</v>
      </c>
      <c r="AU83" s="235">
        <v>0</v>
      </c>
      <c r="AV83" s="235">
        <v>1610.38</v>
      </c>
      <c r="AW83" s="235">
        <v>0</v>
      </c>
      <c r="AX83" s="235">
        <v>0</v>
      </c>
      <c r="AY83" s="235">
        <v>138.51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91561.5</v>
      </c>
      <c r="BF83" s="235">
        <v>3555.1400000000003</v>
      </c>
      <c r="BG83" s="235">
        <v>147.38</v>
      </c>
      <c r="BH83" s="236">
        <v>0</v>
      </c>
      <c r="BI83" s="235">
        <v>117368.63</v>
      </c>
      <c r="BJ83" s="235">
        <v>0</v>
      </c>
      <c r="BK83" s="235">
        <v>0</v>
      </c>
      <c r="BL83" s="235">
        <v>0</v>
      </c>
      <c r="BM83" s="235">
        <v>0</v>
      </c>
      <c r="BN83" s="235">
        <v>339694.53</v>
      </c>
      <c r="BO83" s="235">
        <v>0</v>
      </c>
      <c r="BP83" s="235">
        <v>0</v>
      </c>
      <c r="BQ83" s="235">
        <v>0</v>
      </c>
      <c r="BR83" s="235">
        <v>7991.34</v>
      </c>
      <c r="BS83" s="235">
        <v>5165.6799999999994</v>
      </c>
      <c r="BT83" s="235">
        <v>30741.15</v>
      </c>
      <c r="BU83" s="235">
        <v>63688.18</v>
      </c>
      <c r="BV83" s="235">
        <v>0</v>
      </c>
      <c r="BW83" s="235">
        <v>6542.1500000000005</v>
      </c>
      <c r="BX83" s="235">
        <v>14593.199999999999</v>
      </c>
      <c r="BY83" s="235">
        <v>74366.59</v>
      </c>
      <c r="BZ83" s="235">
        <v>4393.9400000000005</v>
      </c>
      <c r="CA83" s="235">
        <v>43833.590000000011</v>
      </c>
      <c r="CB83" s="235">
        <v>755.55</v>
      </c>
      <c r="CC83" s="235">
        <v>35364.590000000004</v>
      </c>
      <c r="CD83" s="242">
        <v>0</v>
      </c>
      <c r="CE83" s="24">
        <v>2217012.9299999988</v>
      </c>
    </row>
    <row r="84" spans="1:84">
      <c r="A84" s="30" t="s">
        <v>284</v>
      </c>
      <c r="B84" s="15"/>
      <c r="C84" s="233">
        <v>62648.83</v>
      </c>
      <c r="D84" s="233">
        <v>0</v>
      </c>
      <c r="E84" s="233">
        <v>723.26</v>
      </c>
      <c r="F84" s="233">
        <v>0</v>
      </c>
      <c r="G84" s="233">
        <v>0</v>
      </c>
      <c r="H84" s="233">
        <v>3815.54</v>
      </c>
      <c r="I84" s="233">
        <v>0</v>
      </c>
      <c r="J84" s="233">
        <v>0</v>
      </c>
      <c r="K84" s="233">
        <v>0</v>
      </c>
      <c r="L84" s="233">
        <v>0</v>
      </c>
      <c r="M84" s="233">
        <v>92384.67</v>
      </c>
      <c r="N84" s="233">
        <v>0</v>
      </c>
      <c r="O84" s="233">
        <v>0</v>
      </c>
      <c r="P84" s="233">
        <v>59163.649999999994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3">
        <v>0</v>
      </c>
      <c r="W84" s="233">
        <v>0</v>
      </c>
      <c r="X84" s="233">
        <v>0</v>
      </c>
      <c r="Y84" s="233">
        <v>50000</v>
      </c>
      <c r="Z84" s="233">
        <v>0</v>
      </c>
      <c r="AA84" s="233">
        <v>0</v>
      </c>
      <c r="AB84" s="233">
        <v>2215314.3000000003</v>
      </c>
      <c r="AC84" s="233">
        <v>-13276.79</v>
      </c>
      <c r="AD84" s="233">
        <v>0</v>
      </c>
      <c r="AE84" s="233">
        <v>82871.13</v>
      </c>
      <c r="AF84" s="233">
        <v>0</v>
      </c>
      <c r="AG84" s="233">
        <v>26900.77</v>
      </c>
      <c r="AH84" s="233">
        <v>0</v>
      </c>
      <c r="AI84" s="233">
        <v>115164.9</v>
      </c>
      <c r="AJ84" s="233">
        <v>10007161.469999999</v>
      </c>
      <c r="AK84" s="233">
        <v>0</v>
      </c>
      <c r="AL84" s="233">
        <v>0</v>
      </c>
      <c r="AM84" s="233">
        <v>0</v>
      </c>
      <c r="AN84" s="233">
        <v>0</v>
      </c>
      <c r="AO84" s="233">
        <v>0</v>
      </c>
      <c r="AP84" s="233">
        <v>14266.69</v>
      </c>
      <c r="AQ84" s="233">
        <v>0</v>
      </c>
      <c r="AR84" s="233">
        <v>-66180.429999999993</v>
      </c>
      <c r="AS84" s="233">
        <v>0</v>
      </c>
      <c r="AT84" s="233">
        <v>0</v>
      </c>
      <c r="AU84" s="233">
        <v>0</v>
      </c>
      <c r="AV84" s="233">
        <v>653336</v>
      </c>
      <c r="AW84" s="233">
        <v>0</v>
      </c>
      <c r="AX84" s="233">
        <v>0</v>
      </c>
      <c r="AY84" s="233">
        <v>0</v>
      </c>
      <c r="AZ84" s="233">
        <v>0</v>
      </c>
      <c r="BA84" s="233">
        <v>0</v>
      </c>
      <c r="BB84" s="233">
        <v>0</v>
      </c>
      <c r="BC84" s="233">
        <v>0</v>
      </c>
      <c r="BD84" s="233">
        <v>0</v>
      </c>
      <c r="BE84" s="233">
        <v>8427.02</v>
      </c>
      <c r="BF84" s="233">
        <v>0</v>
      </c>
      <c r="BG84" s="233">
        <v>0</v>
      </c>
      <c r="BH84" s="233">
        <v>0</v>
      </c>
      <c r="BI84" s="233">
        <v>1469397.31</v>
      </c>
      <c r="BJ84" s="233">
        <v>0</v>
      </c>
      <c r="BK84" s="233">
        <v>0</v>
      </c>
      <c r="BL84" s="233">
        <v>0</v>
      </c>
      <c r="BM84" s="233">
        <v>0</v>
      </c>
      <c r="BN84" s="233">
        <v>1562470.3900000001</v>
      </c>
      <c r="BO84" s="233">
        <v>0</v>
      </c>
      <c r="BP84" s="233">
        <v>0</v>
      </c>
      <c r="BQ84" s="233">
        <v>0</v>
      </c>
      <c r="BR84" s="233">
        <v>0</v>
      </c>
      <c r="BS84" s="233">
        <v>3376.99</v>
      </c>
      <c r="BT84" s="233">
        <v>50311.29</v>
      </c>
      <c r="BU84" s="233">
        <v>0</v>
      </c>
      <c r="BV84" s="233">
        <v>0</v>
      </c>
      <c r="BW84" s="233">
        <v>313.75</v>
      </c>
      <c r="BX84" s="233">
        <v>76363.320000000007</v>
      </c>
      <c r="BY84" s="233">
        <v>326281.21000000002</v>
      </c>
      <c r="BZ84" s="233">
        <v>0</v>
      </c>
      <c r="CA84" s="233">
        <v>0</v>
      </c>
      <c r="CB84" s="233">
        <v>0</v>
      </c>
      <c r="CC84" s="233">
        <v>340799.85</v>
      </c>
      <c r="CD84" s="242">
        <v>-7527896.0500000007</v>
      </c>
      <c r="CE84" s="24">
        <v>9614139.0700000003</v>
      </c>
    </row>
    <row r="85" spans="1:84">
      <c r="A85" s="30" t="s">
        <v>285</v>
      </c>
      <c r="B85" s="24"/>
      <c r="C85" s="24">
        <v>16235843.739999998</v>
      </c>
      <c r="D85" s="24">
        <v>18420555.579999998</v>
      </c>
      <c r="E85" s="24">
        <v>39594120.950000003</v>
      </c>
      <c r="F85" s="24">
        <v>0</v>
      </c>
      <c r="G85" s="24">
        <v>43337</v>
      </c>
      <c r="H85" s="24">
        <v>3992958.4499999997</v>
      </c>
      <c r="I85" s="24">
        <v>0</v>
      </c>
      <c r="J85" s="24">
        <v>0</v>
      </c>
      <c r="K85" s="24">
        <v>0</v>
      </c>
      <c r="L85" s="24">
        <v>0</v>
      </c>
      <c r="M85" s="24">
        <v>4471828.88</v>
      </c>
      <c r="N85" s="24">
        <v>21607403.450000003</v>
      </c>
      <c r="O85" s="24">
        <v>9757104.9000000004</v>
      </c>
      <c r="P85" s="24">
        <v>39745456.5</v>
      </c>
      <c r="Q85" s="24">
        <v>10678179.74</v>
      </c>
      <c r="R85" s="24">
        <v>2160075.9300000002</v>
      </c>
      <c r="S85" s="24">
        <v>6335445.629999999</v>
      </c>
      <c r="T85" s="24">
        <v>4729873.7500000009</v>
      </c>
      <c r="U85" s="24">
        <v>20231363.949999999</v>
      </c>
      <c r="V85" s="24">
        <v>185964.80999999997</v>
      </c>
      <c r="W85" s="24">
        <v>1473189.46</v>
      </c>
      <c r="X85" s="24">
        <v>2527282.92</v>
      </c>
      <c r="Y85" s="24">
        <v>42548156.170000002</v>
      </c>
      <c r="Z85" s="24">
        <v>3499917.3000000003</v>
      </c>
      <c r="AA85" s="24">
        <v>2298990.54</v>
      </c>
      <c r="AB85" s="24">
        <v>54297790.430000007</v>
      </c>
      <c r="AC85" s="24">
        <v>5259830.05</v>
      </c>
      <c r="AD85" s="24">
        <v>1231074.95</v>
      </c>
      <c r="AE85" s="24">
        <v>9008107.8699999992</v>
      </c>
      <c r="AF85" s="24">
        <v>0</v>
      </c>
      <c r="AG85" s="24">
        <v>23282276.389999997</v>
      </c>
      <c r="AH85" s="24">
        <v>0</v>
      </c>
      <c r="AI85" s="24">
        <v>13236196.149999999</v>
      </c>
      <c r="AJ85" s="24">
        <v>151434387.84999996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3763964.12</v>
      </c>
      <c r="AQ85" s="24">
        <v>1370.53</v>
      </c>
      <c r="AR85" s="24">
        <v>2449427.2700000005</v>
      </c>
      <c r="AS85" s="24">
        <v>0</v>
      </c>
      <c r="AT85" s="24">
        <v>0</v>
      </c>
      <c r="AU85" s="24">
        <v>0</v>
      </c>
      <c r="AV85" s="24">
        <v>-126771.03999999992</v>
      </c>
      <c r="AW85" s="24">
        <v>324</v>
      </c>
      <c r="AX85" s="24">
        <v>422</v>
      </c>
      <c r="AY85" s="24">
        <v>6457654.1200000001</v>
      </c>
      <c r="AZ85" s="24">
        <v>0</v>
      </c>
      <c r="BA85" s="24">
        <v>665</v>
      </c>
      <c r="BB85" s="24">
        <v>0</v>
      </c>
      <c r="BC85" s="24">
        <v>0</v>
      </c>
      <c r="BD85" s="24">
        <v>2256</v>
      </c>
      <c r="BE85" s="24">
        <v>26302723.760000002</v>
      </c>
      <c r="BF85" s="24">
        <v>7174478.2200000007</v>
      </c>
      <c r="BG85" s="24">
        <v>745041.57</v>
      </c>
      <c r="BH85" s="24">
        <v>8635</v>
      </c>
      <c r="BI85" s="24">
        <v>6198663.1099999994</v>
      </c>
      <c r="BJ85" s="24">
        <v>2083</v>
      </c>
      <c r="BK85" s="24">
        <v>0</v>
      </c>
      <c r="BL85" s="24">
        <v>1456</v>
      </c>
      <c r="BM85" s="24">
        <v>0</v>
      </c>
      <c r="BN85" s="24">
        <v>115803186.51000002</v>
      </c>
      <c r="BO85" s="24">
        <v>1354</v>
      </c>
      <c r="BP85" s="24">
        <v>1371</v>
      </c>
      <c r="BQ85" s="24">
        <v>0</v>
      </c>
      <c r="BR85" s="24">
        <v>823431.7699999999</v>
      </c>
      <c r="BS85" s="24">
        <v>300806.86</v>
      </c>
      <c r="BT85" s="24">
        <v>920385.88</v>
      </c>
      <c r="BU85" s="24">
        <v>82110.179999999993</v>
      </c>
      <c r="BV85" s="24">
        <v>17071.099999999999</v>
      </c>
      <c r="BW85" s="24">
        <v>1188746.9600000002</v>
      </c>
      <c r="BX85" s="24">
        <v>13383097.249999998</v>
      </c>
      <c r="BY85" s="24">
        <v>8435736.4800000004</v>
      </c>
      <c r="BZ85" s="24">
        <v>5572844.8499999996</v>
      </c>
      <c r="CA85" s="24">
        <v>3453863.7300000004</v>
      </c>
      <c r="CB85" s="24">
        <v>115868.31999999999</v>
      </c>
      <c r="CC85" s="24">
        <v>4893384.0500000007</v>
      </c>
      <c r="CD85" s="24">
        <v>9805211.9299999997</v>
      </c>
      <c r="CE85" s="24">
        <v>726067576.87</v>
      </c>
    </row>
    <row r="86" spans="1:84">
      <c r="A86" s="30" t="s">
        <v>286</v>
      </c>
      <c r="B86" s="24"/>
      <c r="C86" s="23" t="s">
        <v>248</v>
      </c>
      <c r="D86" s="23" t="s">
        <v>248</v>
      </c>
      <c r="E86" s="23" t="s">
        <v>248</v>
      </c>
      <c r="F86" s="23" t="s">
        <v>248</v>
      </c>
      <c r="G86" s="23" t="s">
        <v>248</v>
      </c>
      <c r="H86" s="23" t="s">
        <v>248</v>
      </c>
      <c r="I86" s="23" t="s">
        <v>248</v>
      </c>
      <c r="J86" s="23" t="s">
        <v>248</v>
      </c>
      <c r="K86" s="27" t="s">
        <v>248</v>
      </c>
      <c r="L86" s="23" t="s">
        <v>248</v>
      </c>
      <c r="M86" s="23" t="s">
        <v>248</v>
      </c>
      <c r="N86" s="23" t="s">
        <v>248</v>
      </c>
      <c r="O86" s="23" t="s">
        <v>248</v>
      </c>
      <c r="P86" s="23" t="s">
        <v>248</v>
      </c>
      <c r="Q86" s="23" t="s">
        <v>248</v>
      </c>
      <c r="R86" s="23" t="s">
        <v>248</v>
      </c>
      <c r="S86" s="23" t="s">
        <v>248</v>
      </c>
      <c r="T86" s="23" t="s">
        <v>248</v>
      </c>
      <c r="U86" s="23" t="s">
        <v>248</v>
      </c>
      <c r="V86" s="23" t="s">
        <v>248</v>
      </c>
      <c r="W86" s="23" t="s">
        <v>248</v>
      </c>
      <c r="X86" s="23" t="s">
        <v>248</v>
      </c>
      <c r="Y86" s="23" t="s">
        <v>248</v>
      </c>
      <c r="Z86" s="23" t="s">
        <v>248</v>
      </c>
      <c r="AA86" s="23" t="s">
        <v>248</v>
      </c>
      <c r="AB86" s="23" t="s">
        <v>248</v>
      </c>
      <c r="AC86" s="23" t="s">
        <v>248</v>
      </c>
      <c r="AD86" s="23" t="s">
        <v>248</v>
      </c>
      <c r="AE86" s="23" t="s">
        <v>248</v>
      </c>
      <c r="AF86" s="23" t="s">
        <v>248</v>
      </c>
      <c r="AG86" s="23" t="s">
        <v>248</v>
      </c>
      <c r="AH86" s="23" t="s">
        <v>248</v>
      </c>
      <c r="AI86" s="23" t="s">
        <v>248</v>
      </c>
      <c r="AJ86" s="23" t="s">
        <v>248</v>
      </c>
      <c r="AK86" s="23" t="s">
        <v>248</v>
      </c>
      <c r="AL86" s="23" t="s">
        <v>248</v>
      </c>
      <c r="AM86" s="23" t="s">
        <v>248</v>
      </c>
      <c r="AN86" s="23" t="s">
        <v>248</v>
      </c>
      <c r="AO86" s="23" t="s">
        <v>248</v>
      </c>
      <c r="AP86" s="23" t="s">
        <v>248</v>
      </c>
      <c r="AQ86" s="23" t="s">
        <v>248</v>
      </c>
      <c r="AR86" s="23" t="s">
        <v>248</v>
      </c>
      <c r="AS86" s="23" t="s">
        <v>248</v>
      </c>
      <c r="AT86" s="23" t="s">
        <v>248</v>
      </c>
      <c r="AU86" s="23" t="s">
        <v>248</v>
      </c>
      <c r="AV86" s="23" t="s">
        <v>248</v>
      </c>
      <c r="AW86" s="23" t="s">
        <v>248</v>
      </c>
      <c r="AX86" s="23" t="s">
        <v>248</v>
      </c>
      <c r="AY86" s="23" t="s">
        <v>248</v>
      </c>
      <c r="AZ86" s="23" t="s">
        <v>248</v>
      </c>
      <c r="BA86" s="23" t="s">
        <v>248</v>
      </c>
      <c r="BB86" s="23" t="s">
        <v>248</v>
      </c>
      <c r="BC86" s="23" t="s">
        <v>248</v>
      </c>
      <c r="BD86" s="23" t="s">
        <v>248</v>
      </c>
      <c r="BE86" s="23" t="s">
        <v>248</v>
      </c>
      <c r="BF86" s="23" t="s">
        <v>248</v>
      </c>
      <c r="BG86" s="23" t="s">
        <v>248</v>
      </c>
      <c r="BH86" s="23" t="s">
        <v>248</v>
      </c>
      <c r="BI86" s="23" t="s">
        <v>248</v>
      </c>
      <c r="BJ86" s="23" t="s">
        <v>248</v>
      </c>
      <c r="BK86" s="23" t="s">
        <v>248</v>
      </c>
      <c r="BL86" s="23" t="s">
        <v>248</v>
      </c>
      <c r="BM86" s="23" t="s">
        <v>248</v>
      </c>
      <c r="BN86" s="23" t="s">
        <v>248</v>
      </c>
      <c r="BO86" s="23" t="s">
        <v>248</v>
      </c>
      <c r="BP86" s="23" t="s">
        <v>248</v>
      </c>
      <c r="BQ86" s="23" t="s">
        <v>248</v>
      </c>
      <c r="BR86" s="23" t="s">
        <v>248</v>
      </c>
      <c r="BS86" s="23" t="s">
        <v>248</v>
      </c>
      <c r="BT86" s="23" t="s">
        <v>248</v>
      </c>
      <c r="BU86" s="23" t="s">
        <v>248</v>
      </c>
      <c r="BV86" s="23" t="s">
        <v>248</v>
      </c>
      <c r="BW86" s="23" t="s">
        <v>248</v>
      </c>
      <c r="BX86" s="23" t="s">
        <v>248</v>
      </c>
      <c r="BY86" s="23" t="s">
        <v>248</v>
      </c>
      <c r="BZ86" s="23" t="s">
        <v>248</v>
      </c>
      <c r="CA86" s="23" t="s">
        <v>248</v>
      </c>
      <c r="CB86" s="23" t="s">
        <v>248</v>
      </c>
      <c r="CC86" s="23" t="s">
        <v>248</v>
      </c>
      <c r="CD86" s="23" t="s">
        <v>248</v>
      </c>
      <c r="CE86" s="242">
        <v>0</v>
      </c>
    </row>
    <row r="87" spans="1:84">
      <c r="A87" s="30" t="s">
        <v>287</v>
      </c>
      <c r="B87" s="15"/>
      <c r="C87" s="233">
        <v>65248255.850000001</v>
      </c>
      <c r="D87" s="233">
        <v>143257361.09999999</v>
      </c>
      <c r="E87" s="233">
        <v>248390741.25</v>
      </c>
      <c r="F87" s="233">
        <v>0</v>
      </c>
      <c r="G87" s="233">
        <v>0</v>
      </c>
      <c r="H87" s="233">
        <v>23483724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33">
        <v>0</v>
      </c>
      <c r="O87" s="233">
        <v>27537167.539999999</v>
      </c>
      <c r="P87" s="233">
        <v>134449052.91</v>
      </c>
      <c r="Q87" s="233">
        <v>5397984</v>
      </c>
      <c r="R87" s="233">
        <v>19839413</v>
      </c>
      <c r="S87" s="233">
        <v>0</v>
      </c>
      <c r="T87" s="233">
        <v>5611169</v>
      </c>
      <c r="U87" s="233">
        <v>83745738.689999998</v>
      </c>
      <c r="V87" s="233">
        <v>5288807</v>
      </c>
      <c r="W87" s="233">
        <v>12231475.35</v>
      </c>
      <c r="X87" s="233">
        <v>53667768.270000003</v>
      </c>
      <c r="Y87" s="233">
        <v>143632730.97</v>
      </c>
      <c r="Z87" s="233">
        <v>1153169</v>
      </c>
      <c r="AA87" s="233">
        <v>2937595.75</v>
      </c>
      <c r="AB87" s="233">
        <v>64216319.969999999</v>
      </c>
      <c r="AC87" s="233">
        <v>29894708</v>
      </c>
      <c r="AD87" s="233">
        <v>2993370</v>
      </c>
      <c r="AE87" s="233">
        <v>16530309</v>
      </c>
      <c r="AF87" s="233">
        <v>0</v>
      </c>
      <c r="AG87" s="233">
        <v>62322926.950000003</v>
      </c>
      <c r="AH87" s="233">
        <v>0</v>
      </c>
      <c r="AI87" s="233">
        <v>6546727.5199999996</v>
      </c>
      <c r="AJ87" s="233">
        <v>70070.89</v>
      </c>
      <c r="AK87" s="233">
        <v>0</v>
      </c>
      <c r="AL87" s="233">
        <v>0</v>
      </c>
      <c r="AM87" s="233">
        <v>0</v>
      </c>
      <c r="AN87" s="233">
        <v>0</v>
      </c>
      <c r="AO87" s="233">
        <v>0</v>
      </c>
      <c r="AP87" s="233">
        <v>22718</v>
      </c>
      <c r="AQ87" s="233">
        <v>0</v>
      </c>
      <c r="AR87" s="233">
        <v>0</v>
      </c>
      <c r="AS87" s="233">
        <v>0</v>
      </c>
      <c r="AT87" s="233">
        <v>0</v>
      </c>
      <c r="AU87" s="233">
        <v>0</v>
      </c>
      <c r="AV87" s="233">
        <v>0</v>
      </c>
      <c r="AW87" s="23" t="s">
        <v>248</v>
      </c>
      <c r="AX87" s="23" t="s">
        <v>248</v>
      </c>
      <c r="AY87" s="23" t="s">
        <v>248</v>
      </c>
      <c r="AZ87" s="23" t="s">
        <v>248</v>
      </c>
      <c r="BA87" s="23" t="s">
        <v>248</v>
      </c>
      <c r="BB87" s="23" t="s">
        <v>248</v>
      </c>
      <c r="BC87" s="23" t="s">
        <v>248</v>
      </c>
      <c r="BD87" s="23" t="s">
        <v>248</v>
      </c>
      <c r="BE87" s="23" t="s">
        <v>248</v>
      </c>
      <c r="BF87" s="23" t="s">
        <v>248</v>
      </c>
      <c r="BG87" s="23" t="s">
        <v>248</v>
      </c>
      <c r="BH87" s="23" t="s">
        <v>248</v>
      </c>
      <c r="BI87" s="23" t="s">
        <v>248</v>
      </c>
      <c r="BJ87" s="23" t="s">
        <v>248</v>
      </c>
      <c r="BK87" s="23" t="s">
        <v>248</v>
      </c>
      <c r="BL87" s="23" t="s">
        <v>248</v>
      </c>
      <c r="BM87" s="23" t="s">
        <v>248</v>
      </c>
      <c r="BN87" s="23" t="s">
        <v>248</v>
      </c>
      <c r="BO87" s="23" t="s">
        <v>248</v>
      </c>
      <c r="BP87" s="23" t="s">
        <v>248</v>
      </c>
      <c r="BQ87" s="23" t="s">
        <v>248</v>
      </c>
      <c r="BR87" s="23" t="s">
        <v>248</v>
      </c>
      <c r="BS87" s="23" t="s">
        <v>248</v>
      </c>
      <c r="BT87" s="23" t="s">
        <v>248</v>
      </c>
      <c r="BU87" s="23" t="s">
        <v>248</v>
      </c>
      <c r="BV87" s="23" t="s">
        <v>248</v>
      </c>
      <c r="BW87" s="23" t="s">
        <v>248</v>
      </c>
      <c r="BX87" s="23" t="s">
        <v>248</v>
      </c>
      <c r="BY87" s="23" t="s">
        <v>248</v>
      </c>
      <c r="BZ87" s="23" t="s">
        <v>248</v>
      </c>
      <c r="CA87" s="23" t="s">
        <v>248</v>
      </c>
      <c r="CB87" s="23" t="s">
        <v>248</v>
      </c>
      <c r="CC87" s="23" t="s">
        <v>248</v>
      </c>
      <c r="CD87" s="23" t="s">
        <v>248</v>
      </c>
      <c r="CE87" s="24">
        <v>1158469304.0100002</v>
      </c>
    </row>
    <row r="88" spans="1:84">
      <c r="A88" s="30" t="s">
        <v>288</v>
      </c>
      <c r="B88" s="15"/>
      <c r="C88" s="233">
        <v>365195</v>
      </c>
      <c r="D88" s="233">
        <v>1686527</v>
      </c>
      <c r="E88" s="233">
        <v>23414790.949999999</v>
      </c>
      <c r="F88" s="233">
        <v>0</v>
      </c>
      <c r="G88" s="233">
        <v>0</v>
      </c>
      <c r="H88" s="233">
        <v>0</v>
      </c>
      <c r="I88" s="233">
        <v>0</v>
      </c>
      <c r="J88" s="233">
        <v>0</v>
      </c>
      <c r="K88" s="233">
        <v>0</v>
      </c>
      <c r="L88" s="233">
        <v>0</v>
      </c>
      <c r="M88" s="233">
        <v>3698195.86</v>
      </c>
      <c r="N88" s="233">
        <v>0</v>
      </c>
      <c r="O88" s="233">
        <v>665330.25</v>
      </c>
      <c r="P88" s="233">
        <v>163297558.78</v>
      </c>
      <c r="Q88" s="233">
        <v>19070933.109999999</v>
      </c>
      <c r="R88" s="233">
        <v>26591754</v>
      </c>
      <c r="S88" s="233">
        <v>0</v>
      </c>
      <c r="T88" s="233">
        <v>29462466</v>
      </c>
      <c r="U88" s="233">
        <v>73431699.689999998</v>
      </c>
      <c r="V88" s="233">
        <v>8268395</v>
      </c>
      <c r="W88" s="233">
        <v>11161986.449999999</v>
      </c>
      <c r="X88" s="233">
        <v>95471821.519999996</v>
      </c>
      <c r="Y88" s="233">
        <v>206553134.40000001</v>
      </c>
      <c r="Z88" s="233">
        <v>35787538</v>
      </c>
      <c r="AA88" s="233">
        <v>22368802.199999999</v>
      </c>
      <c r="AB88" s="233">
        <v>148096402.72</v>
      </c>
      <c r="AC88" s="233">
        <v>2506810</v>
      </c>
      <c r="AD88" s="233">
        <v>130887</v>
      </c>
      <c r="AE88" s="233">
        <v>19766334</v>
      </c>
      <c r="AF88" s="233">
        <v>0</v>
      </c>
      <c r="AG88" s="233">
        <v>190636200</v>
      </c>
      <c r="AH88" s="233">
        <v>0</v>
      </c>
      <c r="AI88" s="233">
        <v>9977770.6899999995</v>
      </c>
      <c r="AJ88" s="233">
        <v>227689544.13999999</v>
      </c>
      <c r="AK88" s="233">
        <v>0</v>
      </c>
      <c r="AL88" s="233">
        <v>0</v>
      </c>
      <c r="AM88" s="233">
        <v>0</v>
      </c>
      <c r="AN88" s="233">
        <v>0</v>
      </c>
      <c r="AO88" s="233">
        <v>0</v>
      </c>
      <c r="AP88" s="233">
        <v>8973466.5099999998</v>
      </c>
      <c r="AQ88" s="233">
        <v>0</v>
      </c>
      <c r="AR88" s="233">
        <v>1455594.69</v>
      </c>
      <c r="AS88" s="233">
        <v>0</v>
      </c>
      <c r="AT88" s="233">
        <v>0</v>
      </c>
      <c r="AU88" s="233">
        <v>0</v>
      </c>
      <c r="AV88" s="233">
        <v>38012.82</v>
      </c>
      <c r="AW88" s="23" t="s">
        <v>248</v>
      </c>
      <c r="AX88" s="23" t="s">
        <v>248</v>
      </c>
      <c r="AY88" s="23" t="s">
        <v>248</v>
      </c>
      <c r="AZ88" s="23" t="s">
        <v>248</v>
      </c>
      <c r="BA88" s="23" t="s">
        <v>248</v>
      </c>
      <c r="BB88" s="23" t="s">
        <v>248</v>
      </c>
      <c r="BC88" s="23" t="s">
        <v>248</v>
      </c>
      <c r="BD88" s="23" t="s">
        <v>248</v>
      </c>
      <c r="BE88" s="23" t="s">
        <v>248</v>
      </c>
      <c r="BF88" s="23" t="s">
        <v>248</v>
      </c>
      <c r="BG88" s="23" t="s">
        <v>248</v>
      </c>
      <c r="BH88" s="23" t="s">
        <v>248</v>
      </c>
      <c r="BI88" s="23" t="s">
        <v>248</v>
      </c>
      <c r="BJ88" s="23" t="s">
        <v>248</v>
      </c>
      <c r="BK88" s="23" t="s">
        <v>248</v>
      </c>
      <c r="BL88" s="23" t="s">
        <v>248</v>
      </c>
      <c r="BM88" s="23" t="s">
        <v>248</v>
      </c>
      <c r="BN88" s="23" t="s">
        <v>248</v>
      </c>
      <c r="BO88" s="23" t="s">
        <v>248</v>
      </c>
      <c r="BP88" s="23" t="s">
        <v>248</v>
      </c>
      <c r="BQ88" s="23" t="s">
        <v>248</v>
      </c>
      <c r="BR88" s="23" t="s">
        <v>248</v>
      </c>
      <c r="BS88" s="23" t="s">
        <v>248</v>
      </c>
      <c r="BT88" s="23" t="s">
        <v>248</v>
      </c>
      <c r="BU88" s="23" t="s">
        <v>248</v>
      </c>
      <c r="BV88" s="23" t="s">
        <v>248</v>
      </c>
      <c r="BW88" s="23" t="s">
        <v>248</v>
      </c>
      <c r="BX88" s="23" t="s">
        <v>248</v>
      </c>
      <c r="BY88" s="23" t="s">
        <v>248</v>
      </c>
      <c r="BZ88" s="23" t="s">
        <v>248</v>
      </c>
      <c r="CA88" s="23" t="s">
        <v>248</v>
      </c>
      <c r="CB88" s="23" t="s">
        <v>248</v>
      </c>
      <c r="CC88" s="23" t="s">
        <v>248</v>
      </c>
      <c r="CD88" s="23" t="s">
        <v>248</v>
      </c>
      <c r="CE88" s="24">
        <v>1330567150.7800002</v>
      </c>
    </row>
    <row r="89" spans="1:84">
      <c r="A89" s="20" t="s">
        <v>289</v>
      </c>
      <c r="B89" s="15"/>
      <c r="C89" s="24">
        <v>65613450.850000001</v>
      </c>
      <c r="D89" s="24">
        <v>144943888.09999999</v>
      </c>
      <c r="E89" s="24">
        <v>271805532.19999999</v>
      </c>
      <c r="F89" s="24">
        <v>0</v>
      </c>
      <c r="G89" s="24">
        <v>0</v>
      </c>
      <c r="H89" s="24">
        <v>23483724</v>
      </c>
      <c r="I89" s="24">
        <v>0</v>
      </c>
      <c r="J89" s="24">
        <v>0</v>
      </c>
      <c r="K89" s="24">
        <v>0</v>
      </c>
      <c r="L89" s="24">
        <v>0</v>
      </c>
      <c r="M89" s="24">
        <v>3698195.86</v>
      </c>
      <c r="N89" s="24">
        <v>0</v>
      </c>
      <c r="O89" s="24">
        <v>28202497.789999999</v>
      </c>
      <c r="P89" s="24">
        <v>297746611.69</v>
      </c>
      <c r="Q89" s="24">
        <v>24468917.109999999</v>
      </c>
      <c r="R89" s="24">
        <v>46431167</v>
      </c>
      <c r="S89" s="24">
        <v>0</v>
      </c>
      <c r="T89" s="24">
        <v>35073635</v>
      </c>
      <c r="U89" s="24">
        <v>157177438.38</v>
      </c>
      <c r="V89" s="24">
        <v>13557202</v>
      </c>
      <c r="W89" s="24">
        <v>23393461.799999997</v>
      </c>
      <c r="X89" s="24">
        <v>149139589.78999999</v>
      </c>
      <c r="Y89" s="24">
        <v>350185865.37</v>
      </c>
      <c r="Z89" s="24">
        <v>36940707</v>
      </c>
      <c r="AA89" s="24">
        <v>25306397.949999999</v>
      </c>
      <c r="AB89" s="24">
        <v>212312722.69</v>
      </c>
      <c r="AC89" s="24">
        <v>32401518</v>
      </c>
      <c r="AD89" s="24">
        <v>3124257</v>
      </c>
      <c r="AE89" s="24">
        <v>36296643</v>
      </c>
      <c r="AF89" s="24">
        <v>0</v>
      </c>
      <c r="AG89" s="24">
        <v>252959126.94999999</v>
      </c>
      <c r="AH89" s="24">
        <v>0</v>
      </c>
      <c r="AI89" s="24">
        <v>16524498.209999999</v>
      </c>
      <c r="AJ89" s="24">
        <v>227759615.02999997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8996184.5099999998</v>
      </c>
      <c r="AQ89" s="24">
        <v>0</v>
      </c>
      <c r="AR89" s="24">
        <v>1455594.69</v>
      </c>
      <c r="AS89" s="24">
        <v>0</v>
      </c>
      <c r="AT89" s="24">
        <v>0</v>
      </c>
      <c r="AU89" s="24">
        <v>0</v>
      </c>
      <c r="AV89" s="24">
        <v>38012.82</v>
      </c>
      <c r="AW89" s="23" t="s">
        <v>248</v>
      </c>
      <c r="AX89" s="23" t="s">
        <v>248</v>
      </c>
      <c r="AY89" s="23" t="s">
        <v>248</v>
      </c>
      <c r="AZ89" s="23" t="s">
        <v>248</v>
      </c>
      <c r="BA89" s="23" t="s">
        <v>248</v>
      </c>
      <c r="BB89" s="23" t="s">
        <v>248</v>
      </c>
      <c r="BC89" s="23" t="s">
        <v>248</v>
      </c>
      <c r="BD89" s="23" t="s">
        <v>248</v>
      </c>
      <c r="BE89" s="23" t="s">
        <v>248</v>
      </c>
      <c r="BF89" s="23" t="s">
        <v>248</v>
      </c>
      <c r="BG89" s="23" t="s">
        <v>248</v>
      </c>
      <c r="BH89" s="23" t="s">
        <v>248</v>
      </c>
      <c r="BI89" s="23" t="s">
        <v>248</v>
      </c>
      <c r="BJ89" s="23" t="s">
        <v>248</v>
      </c>
      <c r="BK89" s="23" t="s">
        <v>248</v>
      </c>
      <c r="BL89" s="23" t="s">
        <v>248</v>
      </c>
      <c r="BM89" s="23" t="s">
        <v>248</v>
      </c>
      <c r="BN89" s="23" t="s">
        <v>248</v>
      </c>
      <c r="BO89" s="23" t="s">
        <v>248</v>
      </c>
      <c r="BP89" s="23" t="s">
        <v>248</v>
      </c>
      <c r="BQ89" s="23" t="s">
        <v>248</v>
      </c>
      <c r="BR89" s="23" t="s">
        <v>248</v>
      </c>
      <c r="BS89" s="23" t="s">
        <v>248</v>
      </c>
      <c r="BT89" s="23" t="s">
        <v>248</v>
      </c>
      <c r="BU89" s="23" t="s">
        <v>248</v>
      </c>
      <c r="BV89" s="23" t="s">
        <v>248</v>
      </c>
      <c r="BW89" s="23" t="s">
        <v>248</v>
      </c>
      <c r="BX89" s="23" t="s">
        <v>248</v>
      </c>
      <c r="BY89" s="23" t="s">
        <v>248</v>
      </c>
      <c r="BZ89" s="23" t="s">
        <v>248</v>
      </c>
      <c r="CA89" s="23" t="s">
        <v>248</v>
      </c>
      <c r="CB89" s="23" t="s">
        <v>248</v>
      </c>
      <c r="CC89" s="23" t="s">
        <v>248</v>
      </c>
      <c r="CD89" s="23" t="s">
        <v>248</v>
      </c>
      <c r="CE89" s="24">
        <v>2489036454.7900009</v>
      </c>
    </row>
    <row r="90" spans="1:84">
      <c r="A90" s="30" t="s">
        <v>290</v>
      </c>
      <c r="B90" s="24"/>
      <c r="C90" s="233">
        <v>17831.46</v>
      </c>
      <c r="D90" s="233">
        <v>13567.939999999999</v>
      </c>
      <c r="E90" s="233">
        <v>72105.38</v>
      </c>
      <c r="F90" s="233">
        <v>0</v>
      </c>
      <c r="G90" s="233">
        <v>1991</v>
      </c>
      <c r="H90" s="233">
        <v>7739.793333333334</v>
      </c>
      <c r="I90" s="233">
        <v>0</v>
      </c>
      <c r="J90" s="233">
        <v>0</v>
      </c>
      <c r="K90" s="233">
        <v>0</v>
      </c>
      <c r="L90" s="233">
        <v>0</v>
      </c>
      <c r="M90" s="233">
        <v>9479.36</v>
      </c>
      <c r="N90" s="233">
        <v>3638</v>
      </c>
      <c r="O90" s="233">
        <v>10652.2</v>
      </c>
      <c r="P90" s="233">
        <v>29801.750000000004</v>
      </c>
      <c r="Q90" s="233">
        <v>8316.82</v>
      </c>
      <c r="R90" s="233">
        <v>588.99</v>
      </c>
      <c r="S90" s="233">
        <v>10769.470000000001</v>
      </c>
      <c r="T90" s="233">
        <v>9707.9394520547939</v>
      </c>
      <c r="U90" s="233">
        <v>12097.759999999998</v>
      </c>
      <c r="V90" s="233">
        <v>211.85000000000002</v>
      </c>
      <c r="W90" s="233">
        <v>2373.4500000000003</v>
      </c>
      <c r="X90" s="233">
        <v>2113.87</v>
      </c>
      <c r="Y90" s="233">
        <v>20373.960000000003</v>
      </c>
      <c r="Z90" s="233">
        <v>11828</v>
      </c>
      <c r="AA90" s="233">
        <v>5448.95</v>
      </c>
      <c r="AB90" s="233">
        <v>4005.9</v>
      </c>
      <c r="AC90" s="233">
        <v>1528.6100000000001</v>
      </c>
      <c r="AD90" s="233">
        <v>1045.8599999999999</v>
      </c>
      <c r="AE90" s="233">
        <v>22712.056666666667</v>
      </c>
      <c r="AF90" s="233">
        <v>0</v>
      </c>
      <c r="AG90" s="233">
        <v>36036.090000000004</v>
      </c>
      <c r="AH90" s="233">
        <v>0</v>
      </c>
      <c r="AI90" s="233">
        <v>15342.079999999996</v>
      </c>
      <c r="AJ90" s="233">
        <v>111484.33333333334</v>
      </c>
      <c r="AK90" s="233">
        <v>0</v>
      </c>
      <c r="AL90" s="233">
        <v>0</v>
      </c>
      <c r="AM90" s="233">
        <v>0</v>
      </c>
      <c r="AN90" s="233">
        <v>0</v>
      </c>
      <c r="AO90" s="233">
        <v>0</v>
      </c>
      <c r="AP90" s="233">
        <v>7341.333333333333</v>
      </c>
      <c r="AQ90" s="233">
        <v>987</v>
      </c>
      <c r="AR90" s="233">
        <v>4061.83</v>
      </c>
      <c r="AS90" s="233">
        <v>0</v>
      </c>
      <c r="AT90" s="233">
        <v>0</v>
      </c>
      <c r="AU90" s="233">
        <v>0</v>
      </c>
      <c r="AV90" s="233">
        <v>1806.3333333333333</v>
      </c>
      <c r="AW90" s="233">
        <v>381.96</v>
      </c>
      <c r="AX90" s="233">
        <v>497.59000000000003</v>
      </c>
      <c r="AY90" s="233">
        <v>11100.733333333334</v>
      </c>
      <c r="AZ90" s="233">
        <v>0</v>
      </c>
      <c r="BA90" s="233">
        <v>784.49</v>
      </c>
      <c r="BB90" s="233">
        <v>0</v>
      </c>
      <c r="BC90" s="233">
        <v>0</v>
      </c>
      <c r="BD90" s="233">
        <v>2660.2766666666662</v>
      </c>
      <c r="BE90" s="233">
        <v>87951.886666666673</v>
      </c>
      <c r="BF90" s="233">
        <v>4115.6833333333343</v>
      </c>
      <c r="BG90" s="233">
        <v>1104.9766666666665</v>
      </c>
      <c r="BH90" s="233">
        <v>10184.096666666666</v>
      </c>
      <c r="BI90" s="233">
        <v>68216.5</v>
      </c>
      <c r="BJ90" s="233">
        <v>2456.6666666666665</v>
      </c>
      <c r="BK90" s="233">
        <v>0</v>
      </c>
      <c r="BL90" s="233">
        <v>1717.2600000000002</v>
      </c>
      <c r="BM90" s="233">
        <v>0</v>
      </c>
      <c r="BN90" s="233">
        <v>46491.24</v>
      </c>
      <c r="BO90" s="233">
        <v>1596.6666666666667</v>
      </c>
      <c r="BP90" s="233">
        <v>1617</v>
      </c>
      <c r="BQ90" s="233">
        <v>0</v>
      </c>
      <c r="BR90" s="233">
        <v>1277.98</v>
      </c>
      <c r="BS90" s="233">
        <v>1870.8400000000001</v>
      </c>
      <c r="BT90" s="233">
        <v>1789.8666666666668</v>
      </c>
      <c r="BU90" s="233">
        <v>1051.8899999999999</v>
      </c>
      <c r="BV90" s="233">
        <v>8169</v>
      </c>
      <c r="BW90" s="233">
        <v>2628.5366666666664</v>
      </c>
      <c r="BX90" s="233">
        <v>2447.5333333333328</v>
      </c>
      <c r="BY90" s="233">
        <v>3424.46</v>
      </c>
      <c r="BZ90" s="233">
        <v>0</v>
      </c>
      <c r="CA90" s="233">
        <v>1406.3833333333332</v>
      </c>
      <c r="CB90" s="233">
        <v>21902.443333333333</v>
      </c>
      <c r="CC90" s="233">
        <v>621.51</v>
      </c>
      <c r="CD90" s="222" t="s">
        <v>248</v>
      </c>
      <c r="CE90" s="24">
        <v>744456.8394520547</v>
      </c>
      <c r="CF90" s="24">
        <v>0.16054794529918581</v>
      </c>
    </row>
    <row r="91" spans="1:84">
      <c r="A91" s="20" t="s">
        <v>291</v>
      </c>
      <c r="B91" s="15"/>
      <c r="C91" s="233">
        <v>11443</v>
      </c>
      <c r="D91" s="233">
        <v>47889</v>
      </c>
      <c r="E91" s="233">
        <v>130699</v>
      </c>
      <c r="F91" s="233">
        <v>0</v>
      </c>
      <c r="G91" s="233">
        <v>0</v>
      </c>
      <c r="H91" s="233">
        <v>15552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0</v>
      </c>
      <c r="P91" s="233">
        <v>891</v>
      </c>
      <c r="Q91" s="233">
        <v>149</v>
      </c>
      <c r="R91" s="233">
        <v>0</v>
      </c>
      <c r="S91" s="233">
        <v>0</v>
      </c>
      <c r="T91" s="233">
        <v>0</v>
      </c>
      <c r="U91" s="233">
        <v>0</v>
      </c>
      <c r="V91" s="233">
        <v>0</v>
      </c>
      <c r="W91" s="233">
        <v>0</v>
      </c>
      <c r="X91" s="233">
        <v>0</v>
      </c>
      <c r="Y91" s="233">
        <v>4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5775</v>
      </c>
      <c r="AH91" s="233">
        <v>0</v>
      </c>
      <c r="AI91" s="233">
        <v>4</v>
      </c>
      <c r="AJ91" s="233">
        <v>0</v>
      </c>
      <c r="AK91" s="233">
        <v>0</v>
      </c>
      <c r="AL91" s="233">
        <v>0</v>
      </c>
      <c r="AM91" s="233">
        <v>0</v>
      </c>
      <c r="AN91" s="233">
        <v>0</v>
      </c>
      <c r="AO91" s="233">
        <v>0</v>
      </c>
      <c r="AP91" s="233">
        <v>0</v>
      </c>
      <c r="AQ91" s="233">
        <v>0</v>
      </c>
      <c r="AR91" s="233">
        <v>0</v>
      </c>
      <c r="AS91" s="233">
        <v>0</v>
      </c>
      <c r="AT91" s="233">
        <v>0</v>
      </c>
      <c r="AU91" s="233">
        <v>0</v>
      </c>
      <c r="AV91" s="233">
        <v>0</v>
      </c>
      <c r="AW91" s="233">
        <v>0</v>
      </c>
      <c r="AX91" s="229" t="s">
        <v>248</v>
      </c>
      <c r="AY91" s="229" t="s">
        <v>248</v>
      </c>
      <c r="AZ91" s="233">
        <v>0</v>
      </c>
      <c r="BA91" s="233">
        <v>0</v>
      </c>
      <c r="BB91" s="233">
        <v>0</v>
      </c>
      <c r="BC91" s="233">
        <v>0</v>
      </c>
      <c r="BD91" s="23" t="s">
        <v>248</v>
      </c>
      <c r="BE91" s="23" t="s">
        <v>248</v>
      </c>
      <c r="BF91" s="233">
        <v>0</v>
      </c>
      <c r="BG91" s="23" t="s">
        <v>248</v>
      </c>
      <c r="BH91" s="233">
        <v>0</v>
      </c>
      <c r="BI91" s="233">
        <v>0</v>
      </c>
      <c r="BJ91" s="23" t="s">
        <v>248</v>
      </c>
      <c r="BK91" s="233">
        <v>0</v>
      </c>
      <c r="BL91" s="233">
        <v>0</v>
      </c>
      <c r="BM91" s="233">
        <v>0</v>
      </c>
      <c r="BN91" s="23" t="s">
        <v>248</v>
      </c>
      <c r="BO91" s="23" t="s">
        <v>248</v>
      </c>
      <c r="BP91" s="23" t="s">
        <v>248</v>
      </c>
      <c r="BQ91" s="23" t="s">
        <v>248</v>
      </c>
      <c r="BR91" s="233">
        <v>0</v>
      </c>
      <c r="BS91" s="233">
        <v>0</v>
      </c>
      <c r="BT91" s="233">
        <v>0</v>
      </c>
      <c r="BU91" s="233">
        <v>0</v>
      </c>
      <c r="BV91" s="233">
        <v>0</v>
      </c>
      <c r="BW91" s="233">
        <v>0</v>
      </c>
      <c r="BX91" s="233">
        <v>0</v>
      </c>
      <c r="BY91" s="233">
        <v>0</v>
      </c>
      <c r="BZ91" s="233">
        <v>0</v>
      </c>
      <c r="CA91" s="233">
        <v>0</v>
      </c>
      <c r="CB91" s="233">
        <v>0</v>
      </c>
      <c r="CC91" s="23" t="s">
        <v>248</v>
      </c>
      <c r="CD91" s="23" t="s">
        <v>248</v>
      </c>
      <c r="CE91" s="24">
        <v>212406</v>
      </c>
      <c r="CF91" s="24">
        <v>0</v>
      </c>
    </row>
    <row r="92" spans="1:84">
      <c r="A92" s="20" t="s">
        <v>292</v>
      </c>
      <c r="B92" s="15"/>
      <c r="C92" s="233">
        <v>3316.1859227761756</v>
      </c>
      <c r="D92" s="233">
        <v>5529.5727334194389</v>
      </c>
      <c r="E92" s="233">
        <v>10403.427578473056</v>
      </c>
      <c r="F92" s="233">
        <v>0</v>
      </c>
      <c r="G92" s="233">
        <v>241.19477264484038</v>
      </c>
      <c r="H92" s="233">
        <v>1180.0119011130259</v>
      </c>
      <c r="I92" s="233">
        <v>0</v>
      </c>
      <c r="J92" s="233">
        <v>0</v>
      </c>
      <c r="K92" s="233">
        <v>0</v>
      </c>
      <c r="L92" s="233">
        <v>0</v>
      </c>
      <c r="M92" s="233">
        <v>1382.0238650493636</v>
      </c>
      <c r="N92" s="233">
        <v>322.78827362938807</v>
      </c>
      <c r="O92" s="233">
        <v>1981.0310365273724</v>
      </c>
      <c r="P92" s="233">
        <v>5542.3472797008726</v>
      </c>
      <c r="Q92" s="233">
        <v>1277.1159690355385</v>
      </c>
      <c r="R92" s="233">
        <v>109.53675956180479</v>
      </c>
      <c r="S92" s="233">
        <v>2002.840194227525</v>
      </c>
      <c r="T92" s="233">
        <v>1500.0195736910132</v>
      </c>
      <c r="U92" s="233">
        <v>1857.7103370710652</v>
      </c>
      <c r="V92" s="233">
        <v>25.664044492621514</v>
      </c>
      <c r="W92" s="233">
        <v>287.52573236257984</v>
      </c>
      <c r="X92" s="233">
        <v>324.60208751243306</v>
      </c>
      <c r="Y92" s="233">
        <v>3251.9307564999335</v>
      </c>
      <c r="Z92" s="233">
        <v>1432.8738176007896</v>
      </c>
      <c r="AA92" s="233">
        <v>303.30019170101264</v>
      </c>
      <c r="AB92" s="233">
        <v>485.28485170164043</v>
      </c>
      <c r="AC92" s="233">
        <v>185.17967926299821</v>
      </c>
      <c r="AD92" s="233">
        <v>126.69812401724397</v>
      </c>
      <c r="AE92" s="233">
        <v>2551.6852213080251</v>
      </c>
      <c r="AF92" s="233">
        <v>0</v>
      </c>
      <c r="AG92" s="233">
        <v>6701.7717208739678</v>
      </c>
      <c r="AH92" s="233">
        <v>0</v>
      </c>
      <c r="AI92" s="233">
        <v>2853.2262485576562</v>
      </c>
      <c r="AJ92" s="233">
        <v>11127.79538220543</v>
      </c>
      <c r="AK92" s="233">
        <v>0</v>
      </c>
      <c r="AL92" s="233">
        <v>0</v>
      </c>
      <c r="AM92" s="233">
        <v>0</v>
      </c>
      <c r="AN92" s="233">
        <v>0</v>
      </c>
      <c r="AO92" s="233">
        <v>0</v>
      </c>
      <c r="AP92" s="233">
        <v>349.06474070280501</v>
      </c>
      <c r="AQ92" s="233">
        <v>23.58484774674022</v>
      </c>
      <c r="AR92" s="233">
        <v>0</v>
      </c>
      <c r="AS92" s="233">
        <v>0</v>
      </c>
      <c r="AT92" s="233">
        <v>0</v>
      </c>
      <c r="AU92" s="233">
        <v>0</v>
      </c>
      <c r="AV92" s="233">
        <v>140.90729749827784</v>
      </c>
      <c r="AW92" s="233">
        <v>0</v>
      </c>
      <c r="AX92" s="229" t="s">
        <v>248</v>
      </c>
      <c r="AY92" s="229" t="s">
        <v>248</v>
      </c>
      <c r="AZ92" s="23" t="s">
        <v>248</v>
      </c>
      <c r="BA92" s="233">
        <v>50.859552869999419</v>
      </c>
      <c r="BB92" s="233">
        <v>0</v>
      </c>
      <c r="BC92" s="233">
        <v>0</v>
      </c>
      <c r="BD92" s="23" t="s">
        <v>248</v>
      </c>
      <c r="BE92" s="23" t="s">
        <v>248</v>
      </c>
      <c r="BF92" s="23" t="s">
        <v>248</v>
      </c>
      <c r="BG92" s="23" t="s">
        <v>248</v>
      </c>
      <c r="BH92" s="233">
        <v>0</v>
      </c>
      <c r="BI92" s="233">
        <v>2040.6318578134858</v>
      </c>
      <c r="BJ92" s="23" t="s">
        <v>248</v>
      </c>
      <c r="BK92" s="233">
        <v>0</v>
      </c>
      <c r="BL92" s="233">
        <v>0</v>
      </c>
      <c r="BM92" s="233">
        <v>0</v>
      </c>
      <c r="BN92" s="23" t="s">
        <v>248</v>
      </c>
      <c r="BO92" s="23" t="s">
        <v>248</v>
      </c>
      <c r="BP92" s="23" t="s">
        <v>248</v>
      </c>
      <c r="BQ92" s="23" t="s">
        <v>248</v>
      </c>
      <c r="BR92" s="23" t="s">
        <v>248</v>
      </c>
      <c r="BS92" s="233">
        <v>121.28909978624293</v>
      </c>
      <c r="BT92" s="233">
        <v>116.03948853851924</v>
      </c>
      <c r="BU92" s="233">
        <v>68.195458282991083</v>
      </c>
      <c r="BV92" s="233">
        <v>205.45057686526042</v>
      </c>
      <c r="BW92" s="233">
        <v>170.41160444245989</v>
      </c>
      <c r="BX92" s="233">
        <v>86.707620653884959</v>
      </c>
      <c r="BY92" s="233">
        <v>44.633797459342752</v>
      </c>
      <c r="BZ92" s="233">
        <v>0</v>
      </c>
      <c r="CA92" s="233">
        <v>0</v>
      </c>
      <c r="CB92" s="233">
        <v>2129.9477520946721</v>
      </c>
      <c r="CC92" s="23" t="s">
        <v>248</v>
      </c>
      <c r="CD92" s="23" t="s">
        <v>248</v>
      </c>
      <c r="CE92" s="24">
        <v>71851.067749771493</v>
      </c>
      <c r="CF92" s="15"/>
    </row>
    <row r="93" spans="1:84">
      <c r="A93" s="20" t="s">
        <v>293</v>
      </c>
      <c r="B93" s="15"/>
      <c r="C93" s="233">
        <v>70532</v>
      </c>
      <c r="D93" s="233">
        <v>168327</v>
      </c>
      <c r="E93" s="233">
        <v>510204</v>
      </c>
      <c r="F93" s="233">
        <v>0</v>
      </c>
      <c r="G93" s="233">
        <v>0</v>
      </c>
      <c r="H93" s="233">
        <v>20587</v>
      </c>
      <c r="I93" s="233">
        <v>0</v>
      </c>
      <c r="J93" s="233">
        <v>0</v>
      </c>
      <c r="K93" s="233">
        <v>0</v>
      </c>
      <c r="L93" s="233">
        <v>0</v>
      </c>
      <c r="M93" s="233">
        <v>0</v>
      </c>
      <c r="N93" s="233">
        <v>0</v>
      </c>
      <c r="O93" s="233">
        <v>0</v>
      </c>
      <c r="P93" s="233">
        <v>144227</v>
      </c>
      <c r="Q93" s="233">
        <v>0</v>
      </c>
      <c r="R93" s="233">
        <v>0</v>
      </c>
      <c r="S93" s="233">
        <v>14338</v>
      </c>
      <c r="T93" s="233">
        <v>16111</v>
      </c>
      <c r="U93" s="233">
        <v>0</v>
      </c>
      <c r="V93" s="233">
        <v>0</v>
      </c>
      <c r="W93" s="233">
        <v>11105</v>
      </c>
      <c r="X93" s="233">
        <v>16081</v>
      </c>
      <c r="Y93" s="233">
        <v>170227</v>
      </c>
      <c r="Z93" s="233">
        <v>0</v>
      </c>
      <c r="AA93" s="233">
        <v>0</v>
      </c>
      <c r="AB93" s="233">
        <v>6446</v>
      </c>
      <c r="AC93" s="233">
        <v>0</v>
      </c>
      <c r="AD93" s="233">
        <v>0</v>
      </c>
      <c r="AE93" s="233">
        <v>17491</v>
      </c>
      <c r="AF93" s="233">
        <v>0</v>
      </c>
      <c r="AG93" s="233">
        <v>351249</v>
      </c>
      <c r="AH93" s="233">
        <v>0</v>
      </c>
      <c r="AI93" s="233">
        <v>56974</v>
      </c>
      <c r="AJ93" s="233">
        <v>70498</v>
      </c>
      <c r="AK93" s="233">
        <v>0</v>
      </c>
      <c r="AL93" s="233">
        <v>0</v>
      </c>
      <c r="AM93" s="233">
        <v>0</v>
      </c>
      <c r="AN93" s="233">
        <v>0</v>
      </c>
      <c r="AO93" s="233">
        <v>0</v>
      </c>
      <c r="AP93" s="233">
        <v>7960</v>
      </c>
      <c r="AQ93" s="233">
        <v>0</v>
      </c>
      <c r="AR93" s="233">
        <v>0</v>
      </c>
      <c r="AS93" s="233">
        <v>0</v>
      </c>
      <c r="AT93" s="233">
        <v>0</v>
      </c>
      <c r="AU93" s="233">
        <v>0</v>
      </c>
      <c r="AV93" s="233">
        <v>0</v>
      </c>
      <c r="AW93" s="233">
        <v>0</v>
      </c>
      <c r="AX93" s="229" t="s">
        <v>248</v>
      </c>
      <c r="AY93" s="229" t="s">
        <v>248</v>
      </c>
      <c r="AZ93" s="23" t="s">
        <v>248</v>
      </c>
      <c r="BA93" s="23" t="s">
        <v>248</v>
      </c>
      <c r="BB93" s="233">
        <v>0</v>
      </c>
      <c r="BC93" s="233">
        <v>0</v>
      </c>
      <c r="BD93" s="23" t="s">
        <v>248</v>
      </c>
      <c r="BE93" s="23" t="s">
        <v>248</v>
      </c>
      <c r="BF93" s="23" t="s">
        <v>248</v>
      </c>
      <c r="BG93" s="23" t="s">
        <v>248</v>
      </c>
      <c r="BH93" s="233">
        <v>0</v>
      </c>
      <c r="BI93" s="233">
        <v>0</v>
      </c>
      <c r="BJ93" s="23" t="s">
        <v>248</v>
      </c>
      <c r="BK93" s="233">
        <v>0</v>
      </c>
      <c r="BL93" s="233">
        <v>0</v>
      </c>
      <c r="BM93" s="233">
        <v>0</v>
      </c>
      <c r="BN93" s="23" t="s">
        <v>248</v>
      </c>
      <c r="BO93" s="23" t="s">
        <v>248</v>
      </c>
      <c r="BP93" s="23" t="s">
        <v>248</v>
      </c>
      <c r="BQ93" s="23" t="s">
        <v>248</v>
      </c>
      <c r="BR93" s="23" t="s">
        <v>248</v>
      </c>
      <c r="BS93" s="233">
        <v>0</v>
      </c>
      <c r="BT93" s="233">
        <v>0</v>
      </c>
      <c r="BU93" s="233">
        <v>0</v>
      </c>
      <c r="BV93" s="233">
        <v>0</v>
      </c>
      <c r="BW93" s="233">
        <v>0</v>
      </c>
      <c r="BX93" s="233">
        <v>0</v>
      </c>
      <c r="BY93" s="233">
        <v>15913</v>
      </c>
      <c r="BZ93" s="233">
        <v>0</v>
      </c>
      <c r="CA93" s="233">
        <v>0</v>
      </c>
      <c r="CB93" s="233">
        <v>0</v>
      </c>
      <c r="CC93" s="23" t="s">
        <v>248</v>
      </c>
      <c r="CD93" s="23" t="s">
        <v>248</v>
      </c>
      <c r="CE93" s="24">
        <v>1668270</v>
      </c>
      <c r="CF93" s="24">
        <v>0</v>
      </c>
    </row>
    <row r="94" spans="1:84">
      <c r="A94" s="20" t="s">
        <v>294</v>
      </c>
      <c r="B94" s="15"/>
      <c r="C94" s="237">
        <v>63.29780611697462</v>
      </c>
      <c r="D94" s="237">
        <v>87.837076053290716</v>
      </c>
      <c r="E94" s="237">
        <v>183.61311884321313</v>
      </c>
      <c r="F94" s="237">
        <v>0</v>
      </c>
      <c r="G94" s="237">
        <v>0</v>
      </c>
      <c r="H94" s="237">
        <v>17.35075411315</v>
      </c>
      <c r="I94" s="237">
        <v>0</v>
      </c>
      <c r="J94" s="237">
        <v>0</v>
      </c>
      <c r="K94" s="237">
        <v>0</v>
      </c>
      <c r="L94" s="237">
        <v>0</v>
      </c>
      <c r="M94" s="237">
        <v>13.088330521168581</v>
      </c>
      <c r="N94" s="237">
        <v>0</v>
      </c>
      <c r="O94" s="237">
        <v>35.042424025513121</v>
      </c>
      <c r="P94" s="234">
        <v>22.951213289716762</v>
      </c>
      <c r="Q94" s="234">
        <v>46.320680100711542</v>
      </c>
      <c r="R94" s="234">
        <v>0</v>
      </c>
      <c r="S94" s="238">
        <v>0.14607276238368919</v>
      </c>
      <c r="T94" s="238">
        <v>20.425551104057185</v>
      </c>
      <c r="U94" s="239">
        <v>0</v>
      </c>
      <c r="V94" s="234">
        <v>0</v>
      </c>
      <c r="W94" s="234">
        <v>9.3011014846743293E-3</v>
      </c>
      <c r="X94" s="234">
        <v>0</v>
      </c>
      <c r="Y94" s="234">
        <v>20.048357006718678</v>
      </c>
      <c r="Z94" s="234">
        <v>0</v>
      </c>
      <c r="AA94" s="234">
        <v>1.6951485164887787</v>
      </c>
      <c r="AB94" s="238">
        <v>0</v>
      </c>
      <c r="AC94" s="234">
        <v>0</v>
      </c>
      <c r="AD94" s="234">
        <v>0</v>
      </c>
      <c r="AE94" s="234">
        <v>0</v>
      </c>
      <c r="AF94" s="234">
        <v>0</v>
      </c>
      <c r="AG94" s="234">
        <v>80.619979906301253</v>
      </c>
      <c r="AH94" s="234">
        <v>0</v>
      </c>
      <c r="AI94" s="234">
        <v>43.267096243342912</v>
      </c>
      <c r="AJ94" s="234">
        <v>114.36380719575143</v>
      </c>
      <c r="AK94" s="234">
        <v>0</v>
      </c>
      <c r="AL94" s="234">
        <v>0</v>
      </c>
      <c r="AM94" s="234">
        <v>0</v>
      </c>
      <c r="AN94" s="234">
        <v>0</v>
      </c>
      <c r="AO94" s="234">
        <v>0</v>
      </c>
      <c r="AP94" s="234">
        <v>4.652473819499181</v>
      </c>
      <c r="AQ94" s="234">
        <v>0</v>
      </c>
      <c r="AR94" s="234">
        <v>4.0459929323207469</v>
      </c>
      <c r="AS94" s="234">
        <v>0</v>
      </c>
      <c r="AT94" s="234">
        <v>0</v>
      </c>
      <c r="AU94" s="234">
        <v>0</v>
      </c>
      <c r="AV94" s="238">
        <v>0</v>
      </c>
      <c r="AW94" s="229" t="s">
        <v>248</v>
      </c>
      <c r="AX94" s="229" t="s">
        <v>248</v>
      </c>
      <c r="AY94" s="229" t="s">
        <v>248</v>
      </c>
      <c r="AZ94" s="23" t="s">
        <v>248</v>
      </c>
      <c r="BA94" s="23" t="s">
        <v>248</v>
      </c>
      <c r="BB94" s="23" t="s">
        <v>248</v>
      </c>
      <c r="BC94" s="23" t="s">
        <v>248</v>
      </c>
      <c r="BD94" s="23" t="s">
        <v>248</v>
      </c>
      <c r="BE94" s="23" t="s">
        <v>248</v>
      </c>
      <c r="BF94" s="23" t="s">
        <v>248</v>
      </c>
      <c r="BG94" s="23" t="s">
        <v>248</v>
      </c>
      <c r="BH94" s="23" t="s">
        <v>248</v>
      </c>
      <c r="BI94" s="23" t="s">
        <v>248</v>
      </c>
      <c r="BJ94" s="23" t="s">
        <v>248</v>
      </c>
      <c r="BK94" s="23" t="s">
        <v>248</v>
      </c>
      <c r="BL94" s="23" t="s">
        <v>248</v>
      </c>
      <c r="BM94" s="23" t="s">
        <v>248</v>
      </c>
      <c r="BN94" s="23" t="s">
        <v>248</v>
      </c>
      <c r="BO94" s="23" t="s">
        <v>248</v>
      </c>
      <c r="BP94" s="23" t="s">
        <v>248</v>
      </c>
      <c r="BQ94" s="23" t="s">
        <v>248</v>
      </c>
      <c r="BR94" s="23" t="s">
        <v>248</v>
      </c>
      <c r="BS94" s="23" t="s">
        <v>248</v>
      </c>
      <c r="BT94" s="23" t="s">
        <v>248</v>
      </c>
      <c r="BU94" s="230"/>
      <c r="BV94" s="230"/>
      <c r="BW94" s="230"/>
      <c r="BX94" s="230"/>
      <c r="BY94" s="230"/>
      <c r="BZ94" s="230"/>
      <c r="CA94" s="230"/>
      <c r="CB94" s="230"/>
      <c r="CC94" s="23" t="s">
        <v>248</v>
      </c>
      <c r="CD94" s="23" t="s">
        <v>248</v>
      </c>
      <c r="CE94" s="224">
        <v>758.77518365208698</v>
      </c>
      <c r="CF94" s="28"/>
    </row>
    <row r="95" spans="1:84">
      <c r="A95" s="29" t="s">
        <v>295</v>
      </c>
      <c r="B95" s="29"/>
      <c r="C95" s="29"/>
      <c r="D95" s="29"/>
      <c r="E95" s="29"/>
    </row>
    <row r="96" spans="1:84">
      <c r="A96" s="30" t="s">
        <v>296</v>
      </c>
      <c r="B96" s="31"/>
      <c r="C96" s="243" t="s">
        <v>297</v>
      </c>
      <c r="D96" s="244" t="s">
        <v>5</v>
      </c>
      <c r="E96" s="245" t="s">
        <v>5</v>
      </c>
      <c r="F96" s="11"/>
    </row>
    <row r="97" spans="1:6">
      <c r="A97" s="24" t="s">
        <v>298</v>
      </c>
      <c r="B97" s="31" t="s">
        <v>299</v>
      </c>
      <c r="C97" s="246" t="s">
        <v>300</v>
      </c>
      <c r="D97" s="244" t="s">
        <v>5</v>
      </c>
      <c r="E97" s="245" t="s">
        <v>5</v>
      </c>
      <c r="F97" s="11"/>
    </row>
    <row r="98" spans="1:6">
      <c r="A98" s="24" t="s">
        <v>301</v>
      </c>
      <c r="B98" s="31" t="s">
        <v>299</v>
      </c>
      <c r="C98" s="247" t="s">
        <v>302</v>
      </c>
      <c r="D98" s="244" t="s">
        <v>5</v>
      </c>
      <c r="E98" s="245" t="s">
        <v>5</v>
      </c>
      <c r="F98" s="11"/>
    </row>
    <row r="99" spans="1:6">
      <c r="A99" s="24" t="s">
        <v>303</v>
      </c>
      <c r="B99" s="31" t="s">
        <v>299</v>
      </c>
      <c r="C99" s="248" t="s">
        <v>304</v>
      </c>
      <c r="D99" s="244" t="s">
        <v>5</v>
      </c>
      <c r="E99" s="245" t="s">
        <v>5</v>
      </c>
      <c r="F99" s="11"/>
    </row>
    <row r="100" spans="1:6">
      <c r="A100" s="24" t="s">
        <v>305</v>
      </c>
      <c r="B100" s="31" t="s">
        <v>299</v>
      </c>
      <c r="C100" s="247" t="s">
        <v>306</v>
      </c>
      <c r="D100" s="244" t="s">
        <v>5</v>
      </c>
      <c r="E100" s="245" t="s">
        <v>5</v>
      </c>
      <c r="F100" s="11"/>
    </row>
    <row r="101" spans="1:6">
      <c r="A101" s="24" t="s">
        <v>307</v>
      </c>
      <c r="B101" s="31" t="s">
        <v>299</v>
      </c>
      <c r="C101" s="247" t="s">
        <v>308</v>
      </c>
      <c r="D101" s="244" t="s">
        <v>5</v>
      </c>
      <c r="E101" s="245" t="s">
        <v>5</v>
      </c>
      <c r="F101" s="11"/>
    </row>
    <row r="102" spans="1:6">
      <c r="A102" s="24" t="s">
        <v>309</v>
      </c>
      <c r="B102" s="31" t="s">
        <v>299</v>
      </c>
      <c r="C102" s="249" t="s">
        <v>310</v>
      </c>
      <c r="D102" s="244" t="s">
        <v>5</v>
      </c>
      <c r="E102" s="245" t="s">
        <v>5</v>
      </c>
      <c r="F102" s="11"/>
    </row>
    <row r="103" spans="1:6">
      <c r="A103" s="24" t="s">
        <v>311</v>
      </c>
      <c r="B103" s="31" t="s">
        <v>299</v>
      </c>
      <c r="C103" s="247" t="s">
        <v>312</v>
      </c>
      <c r="D103" s="244" t="s">
        <v>5</v>
      </c>
      <c r="E103" s="245" t="s">
        <v>5</v>
      </c>
      <c r="F103" s="11"/>
    </row>
    <row r="104" spans="1:6">
      <c r="A104" s="24" t="s">
        <v>313</v>
      </c>
      <c r="B104" s="31" t="s">
        <v>299</v>
      </c>
      <c r="C104" s="250" t="s">
        <v>314</v>
      </c>
      <c r="D104" s="244" t="s">
        <v>5</v>
      </c>
      <c r="E104" s="245" t="s">
        <v>5</v>
      </c>
      <c r="F104" s="11"/>
    </row>
    <row r="105" spans="1:6">
      <c r="A105" s="24" t="s">
        <v>315</v>
      </c>
      <c r="B105" s="31" t="s">
        <v>299</v>
      </c>
      <c r="C105" s="250" t="s">
        <v>316</v>
      </c>
      <c r="D105" s="244" t="s">
        <v>5</v>
      </c>
      <c r="E105" s="245" t="s">
        <v>5</v>
      </c>
      <c r="F105" s="11"/>
    </row>
    <row r="106" spans="1:6">
      <c r="A106" s="24" t="s">
        <v>317</v>
      </c>
      <c r="B106" s="31" t="s">
        <v>299</v>
      </c>
      <c r="C106" s="247" t="s">
        <v>318</v>
      </c>
      <c r="D106" s="244" t="s">
        <v>5</v>
      </c>
      <c r="E106" s="245" t="s">
        <v>5</v>
      </c>
      <c r="F106" s="11"/>
    </row>
    <row r="107" spans="1:6">
      <c r="A107" s="24" t="s">
        <v>319</v>
      </c>
      <c r="B107" s="31" t="s">
        <v>299</v>
      </c>
      <c r="C107" s="251" t="s">
        <v>320</v>
      </c>
      <c r="D107" s="244" t="s">
        <v>5</v>
      </c>
      <c r="E107" s="245" t="s">
        <v>5</v>
      </c>
      <c r="F107" s="11"/>
    </row>
    <row r="108" spans="1:6">
      <c r="A108" s="24" t="s">
        <v>321</v>
      </c>
      <c r="B108" s="31" t="s">
        <v>299</v>
      </c>
      <c r="C108" s="251" t="s">
        <v>322</v>
      </c>
      <c r="D108" s="244" t="s">
        <v>5</v>
      </c>
      <c r="E108" s="245" t="s">
        <v>5</v>
      </c>
      <c r="F108" s="11"/>
    </row>
    <row r="109" spans="1:6">
      <c r="A109" s="32" t="s">
        <v>323</v>
      </c>
      <c r="B109" s="31" t="s">
        <v>299</v>
      </c>
      <c r="C109" s="247" t="s">
        <v>324</v>
      </c>
      <c r="D109" s="244" t="s">
        <v>5</v>
      </c>
      <c r="E109" s="245" t="s">
        <v>5</v>
      </c>
      <c r="F109" s="11"/>
    </row>
    <row r="110" spans="1:6">
      <c r="A110" s="32" t="s">
        <v>325</v>
      </c>
      <c r="B110" s="31" t="s">
        <v>299</v>
      </c>
      <c r="C110" s="247" t="s">
        <v>326</v>
      </c>
      <c r="D110" s="244" t="s">
        <v>5</v>
      </c>
      <c r="E110" s="245" t="s">
        <v>5</v>
      </c>
      <c r="F110" s="11"/>
    </row>
    <row r="111" spans="1:6">
      <c r="A111" s="29" t="s">
        <v>327</v>
      </c>
      <c r="B111" s="29"/>
      <c r="C111" s="29"/>
      <c r="D111" s="29"/>
      <c r="E111" s="29"/>
    </row>
    <row r="112" spans="1:6">
      <c r="A112" s="33" t="s">
        <v>328</v>
      </c>
      <c r="B112" s="33"/>
      <c r="C112" s="33"/>
      <c r="D112" s="33"/>
      <c r="E112" s="33"/>
    </row>
    <row r="113" spans="1:5">
      <c r="A113" s="15" t="s">
        <v>307</v>
      </c>
      <c r="B113" s="34" t="s">
        <v>299</v>
      </c>
      <c r="C113" s="252">
        <v>0</v>
      </c>
      <c r="D113" s="15"/>
      <c r="E113" s="15"/>
    </row>
    <row r="114" spans="1:5">
      <c r="A114" s="15" t="s">
        <v>311</v>
      </c>
      <c r="B114" s="34" t="s">
        <v>299</v>
      </c>
      <c r="C114" s="252">
        <v>0</v>
      </c>
      <c r="D114" s="15"/>
      <c r="E114" s="15"/>
    </row>
    <row r="115" spans="1:5">
      <c r="A115" s="15" t="s">
        <v>329</v>
      </c>
      <c r="B115" s="34" t="s">
        <v>299</v>
      </c>
      <c r="C115" s="252">
        <v>0</v>
      </c>
      <c r="D115" s="15"/>
      <c r="E115" s="15"/>
    </row>
    <row r="116" spans="1:5">
      <c r="A116" s="33" t="s">
        <v>330</v>
      </c>
      <c r="B116" s="33"/>
      <c r="C116" s="33"/>
      <c r="D116" s="33"/>
      <c r="E116" s="33"/>
    </row>
    <row r="117" spans="1:5">
      <c r="A117" s="15" t="s">
        <v>331</v>
      </c>
      <c r="B117" s="34" t="s">
        <v>299</v>
      </c>
      <c r="C117" s="252">
        <v>0</v>
      </c>
      <c r="D117" s="15"/>
      <c r="E117" s="15"/>
    </row>
    <row r="118" spans="1:5">
      <c r="A118" s="15" t="s">
        <v>159</v>
      </c>
      <c r="B118" s="34" t="s">
        <v>299</v>
      </c>
      <c r="C118" s="253">
        <v>1</v>
      </c>
      <c r="D118" s="15"/>
      <c r="E118" s="15"/>
    </row>
    <row r="119" spans="1:5">
      <c r="A119" s="33" t="s">
        <v>332</v>
      </c>
      <c r="B119" s="33"/>
      <c r="C119" s="33"/>
      <c r="D119" s="33"/>
      <c r="E119" s="33"/>
    </row>
    <row r="120" spans="1:5">
      <c r="A120" s="15" t="s">
        <v>333</v>
      </c>
      <c r="B120" s="34" t="s">
        <v>299</v>
      </c>
      <c r="C120" s="252">
        <v>0</v>
      </c>
      <c r="D120" s="15"/>
      <c r="E120" s="15"/>
    </row>
    <row r="121" spans="1:5">
      <c r="A121" s="15" t="s">
        <v>334</v>
      </c>
      <c r="B121" s="34" t="s">
        <v>299</v>
      </c>
      <c r="C121" s="252">
        <v>0</v>
      </c>
      <c r="D121" s="15"/>
      <c r="E121" s="15"/>
    </row>
    <row r="122" spans="1:5">
      <c r="A122" s="15" t="s">
        <v>335</v>
      </c>
      <c r="B122" s="34" t="s">
        <v>299</v>
      </c>
      <c r="C122" s="252">
        <v>0</v>
      </c>
      <c r="D122" s="15"/>
      <c r="E122" s="15"/>
    </row>
    <row r="123" spans="1:5">
      <c r="A123" s="15"/>
      <c r="B123" s="34"/>
      <c r="C123" s="35"/>
      <c r="D123" s="15"/>
      <c r="E123" s="15"/>
    </row>
    <row r="124" spans="1:5">
      <c r="A124" s="36" t="s">
        <v>336</v>
      </c>
      <c r="B124" s="29"/>
      <c r="C124" s="29"/>
      <c r="D124" s="29"/>
      <c r="E124" s="29"/>
    </row>
    <row r="125" spans="1:5">
      <c r="A125" s="15"/>
      <c r="B125" s="34"/>
      <c r="C125" s="35"/>
      <c r="D125" s="15"/>
      <c r="E125" s="15"/>
    </row>
    <row r="126" spans="1:5">
      <c r="A126" s="20" t="s">
        <v>337</v>
      </c>
      <c r="B126" s="15"/>
      <c r="C126" s="16" t="s">
        <v>338</v>
      </c>
      <c r="D126" s="17" t="s">
        <v>242</v>
      </c>
      <c r="E126" s="15"/>
    </row>
    <row r="127" spans="1:5">
      <c r="A127" s="15" t="s">
        <v>339</v>
      </c>
      <c r="B127" s="34" t="s">
        <v>299</v>
      </c>
      <c r="C127" s="254">
        <v>14821</v>
      </c>
      <c r="D127" s="255">
        <v>71717</v>
      </c>
      <c r="E127" s="15"/>
    </row>
    <row r="128" spans="1:5">
      <c r="A128" s="15" t="s">
        <v>340</v>
      </c>
      <c r="B128" s="34" t="s">
        <v>299</v>
      </c>
      <c r="C128" s="254">
        <v>0</v>
      </c>
      <c r="D128" s="255">
        <v>0</v>
      </c>
      <c r="E128" s="15"/>
    </row>
    <row r="129" spans="1:5">
      <c r="A129" s="15" t="s">
        <v>341</v>
      </c>
      <c r="B129" s="34" t="s">
        <v>299</v>
      </c>
      <c r="C129" s="252">
        <v>0</v>
      </c>
      <c r="D129" s="255">
        <v>0</v>
      </c>
      <c r="E129" s="15"/>
    </row>
    <row r="130" spans="1:5">
      <c r="A130" s="15" t="s">
        <v>342</v>
      </c>
      <c r="B130" s="34" t="s">
        <v>299</v>
      </c>
      <c r="C130" s="252">
        <v>1859</v>
      </c>
      <c r="D130" s="255">
        <v>3073</v>
      </c>
      <c r="E130" s="15"/>
    </row>
    <row r="131" spans="1:5">
      <c r="A131" s="20" t="s">
        <v>343</v>
      </c>
      <c r="B131" s="15"/>
      <c r="C131" s="16" t="s">
        <v>194</v>
      </c>
      <c r="D131" s="15"/>
      <c r="E131" s="15"/>
    </row>
    <row r="132" spans="1:5">
      <c r="A132" s="15" t="s">
        <v>344</v>
      </c>
      <c r="B132" s="34" t="s">
        <v>299</v>
      </c>
      <c r="C132" s="252">
        <v>24</v>
      </c>
      <c r="D132" s="15"/>
      <c r="E132" s="15"/>
    </row>
    <row r="133" spans="1:5">
      <c r="A133" s="15" t="s">
        <v>345</v>
      </c>
      <c r="B133" s="34" t="s">
        <v>299</v>
      </c>
      <c r="C133" s="252">
        <v>56</v>
      </c>
      <c r="D133" s="15"/>
      <c r="E133" s="15"/>
    </row>
    <row r="134" spans="1:5">
      <c r="A134" s="15" t="s">
        <v>346</v>
      </c>
      <c r="B134" s="34" t="s">
        <v>299</v>
      </c>
      <c r="C134" s="256">
        <v>114</v>
      </c>
      <c r="D134" s="15"/>
      <c r="E134" s="15"/>
    </row>
    <row r="135" spans="1:5">
      <c r="A135" s="15" t="s">
        <v>347</v>
      </c>
      <c r="B135" s="34" t="s">
        <v>299</v>
      </c>
      <c r="C135" s="252">
        <v>14</v>
      </c>
      <c r="D135" s="15"/>
      <c r="E135" s="15"/>
    </row>
    <row r="136" spans="1:5">
      <c r="A136" s="15" t="s">
        <v>348</v>
      </c>
      <c r="B136" s="34" t="s">
        <v>299</v>
      </c>
      <c r="C136" s="252">
        <v>13</v>
      </c>
      <c r="D136" s="15"/>
      <c r="E136" s="15"/>
    </row>
    <row r="137" spans="1:5">
      <c r="A137" s="15" t="s">
        <v>349</v>
      </c>
      <c r="B137" s="34" t="s">
        <v>299</v>
      </c>
      <c r="C137" s="252">
        <v>14</v>
      </c>
      <c r="D137" s="15"/>
      <c r="E137" s="15"/>
    </row>
    <row r="138" spans="1:5">
      <c r="A138" s="15" t="s">
        <v>123</v>
      </c>
      <c r="B138" s="34" t="s">
        <v>299</v>
      </c>
      <c r="C138" s="252">
        <v>20</v>
      </c>
      <c r="D138" s="15"/>
      <c r="E138" s="15"/>
    </row>
    <row r="139" spans="1:5">
      <c r="A139" s="15" t="s">
        <v>350</v>
      </c>
      <c r="B139" s="34" t="s">
        <v>299</v>
      </c>
      <c r="C139" s="254">
        <v>0</v>
      </c>
      <c r="D139" s="15"/>
      <c r="E139" s="15"/>
    </row>
    <row r="140" spans="1:5">
      <c r="A140" s="15" t="s">
        <v>351</v>
      </c>
      <c r="B140" s="34"/>
      <c r="C140" s="252">
        <v>0</v>
      </c>
      <c r="D140" s="15"/>
      <c r="E140" s="15"/>
    </row>
    <row r="141" spans="1:5">
      <c r="A141" s="15" t="s">
        <v>341</v>
      </c>
      <c r="B141" s="34" t="s">
        <v>299</v>
      </c>
      <c r="C141" s="252">
        <v>0</v>
      </c>
      <c r="D141" s="15"/>
      <c r="E141" s="15"/>
    </row>
    <row r="142" spans="1:5">
      <c r="A142" s="15" t="s">
        <v>352</v>
      </c>
      <c r="B142" s="34" t="s">
        <v>299</v>
      </c>
      <c r="C142" s="252">
        <v>0</v>
      </c>
      <c r="D142" s="15"/>
      <c r="E142" s="15"/>
    </row>
    <row r="143" spans="1:5">
      <c r="A143" s="15" t="s">
        <v>353</v>
      </c>
      <c r="B143" s="15"/>
      <c r="C143" s="21"/>
      <c r="D143" s="15"/>
      <c r="E143" s="24">
        <v>255</v>
      </c>
    </row>
    <row r="144" spans="1:5">
      <c r="A144" s="15" t="s">
        <v>354</v>
      </c>
      <c r="B144" s="34" t="s">
        <v>299</v>
      </c>
      <c r="C144" s="254">
        <v>255</v>
      </c>
      <c r="D144" s="15"/>
      <c r="E144" s="15"/>
    </row>
    <row r="145" spans="1:6">
      <c r="A145" s="15" t="s">
        <v>355</v>
      </c>
      <c r="B145" s="34" t="s">
        <v>299</v>
      </c>
      <c r="C145" s="252">
        <v>14</v>
      </c>
      <c r="D145" s="15"/>
      <c r="E145" s="15"/>
    </row>
    <row r="146" spans="1:6">
      <c r="A146" s="15"/>
      <c r="B146" s="15"/>
      <c r="C146" s="21"/>
      <c r="D146" s="15"/>
      <c r="E146" s="15"/>
    </row>
    <row r="147" spans="1:6">
      <c r="A147" s="15" t="s">
        <v>356</v>
      </c>
      <c r="B147" s="34" t="s">
        <v>299</v>
      </c>
      <c r="C147" s="254">
        <v>0</v>
      </c>
      <c r="D147" s="15"/>
      <c r="E147" s="15"/>
    </row>
    <row r="148" spans="1:6">
      <c r="A148" s="15"/>
      <c r="B148" s="15"/>
      <c r="C148" s="21"/>
      <c r="D148" s="15"/>
      <c r="E148" s="15"/>
    </row>
    <row r="149" spans="1:6">
      <c r="A149" s="15"/>
      <c r="B149" s="15"/>
      <c r="C149" s="21"/>
      <c r="D149" s="15"/>
      <c r="E149" s="15"/>
    </row>
    <row r="150" spans="1:6">
      <c r="A150" s="15"/>
      <c r="B150" s="15"/>
      <c r="C150" s="21"/>
      <c r="D150" s="15"/>
      <c r="E150" s="15"/>
    </row>
    <row r="151" spans="1:6">
      <c r="A151" s="15"/>
      <c r="B151" s="15"/>
      <c r="C151" s="21"/>
      <c r="D151" s="15"/>
      <c r="E151" s="15"/>
    </row>
    <row r="152" spans="1:6">
      <c r="A152" s="29" t="s">
        <v>357</v>
      </c>
      <c r="B152" s="36"/>
      <c r="C152" s="36"/>
      <c r="D152" s="36"/>
      <c r="E152" s="36"/>
    </row>
    <row r="153" spans="1:6">
      <c r="A153" s="37" t="s">
        <v>358</v>
      </c>
      <c r="B153" s="38" t="s">
        <v>359</v>
      </c>
      <c r="C153" s="39" t="s">
        <v>360</v>
      </c>
      <c r="D153" s="38" t="s">
        <v>159</v>
      </c>
      <c r="E153" s="38" t="s">
        <v>230</v>
      </c>
    </row>
    <row r="154" spans="1:6">
      <c r="A154" s="15" t="s">
        <v>338</v>
      </c>
      <c r="B154" s="255">
        <v>8039</v>
      </c>
      <c r="C154" s="255">
        <v>3062</v>
      </c>
      <c r="D154" s="255">
        <v>3720</v>
      </c>
      <c r="E154" s="24">
        <v>14821</v>
      </c>
    </row>
    <row r="155" spans="1:6">
      <c r="A155" s="15" t="s">
        <v>242</v>
      </c>
      <c r="B155" s="255">
        <v>43600</v>
      </c>
      <c r="C155" s="255">
        <v>14143</v>
      </c>
      <c r="D155" s="255">
        <v>13974</v>
      </c>
      <c r="E155" s="24">
        <v>71717</v>
      </c>
    </row>
    <row r="156" spans="1:6">
      <c r="A156" s="15" t="s">
        <v>361</v>
      </c>
      <c r="B156" s="255">
        <v>47269</v>
      </c>
      <c r="C156" s="255">
        <v>27212</v>
      </c>
      <c r="D156" s="255">
        <v>36589</v>
      </c>
      <c r="E156" s="24">
        <v>111070</v>
      </c>
    </row>
    <row r="157" spans="1:6">
      <c r="A157" s="15" t="s">
        <v>287</v>
      </c>
      <c r="B157" s="255">
        <v>710237525</v>
      </c>
      <c r="C157" s="255">
        <v>203537974</v>
      </c>
      <c r="D157" s="255">
        <v>244693670</v>
      </c>
      <c r="E157" s="24">
        <v>1158469169</v>
      </c>
      <c r="F157" s="13"/>
    </row>
    <row r="158" spans="1:6">
      <c r="A158" s="15" t="s">
        <v>288</v>
      </c>
      <c r="B158" s="255">
        <v>683500538</v>
      </c>
      <c r="C158" s="255">
        <v>222223143</v>
      </c>
      <c r="D158" s="255">
        <v>424843605</v>
      </c>
      <c r="E158" s="24">
        <v>1330567286</v>
      </c>
      <c r="F158" s="13"/>
    </row>
    <row r="159" spans="1:6">
      <c r="A159" s="37" t="s">
        <v>362</v>
      </c>
      <c r="B159" s="38" t="s">
        <v>359</v>
      </c>
      <c r="C159" s="39" t="s">
        <v>360</v>
      </c>
      <c r="D159" s="38" t="s">
        <v>159</v>
      </c>
      <c r="E159" s="38" t="s">
        <v>230</v>
      </c>
    </row>
    <row r="160" spans="1:6">
      <c r="A160" s="15" t="s">
        <v>338</v>
      </c>
      <c r="B160" s="232">
        <v>0</v>
      </c>
      <c r="C160" s="232">
        <v>0</v>
      </c>
      <c r="D160" s="232">
        <v>0</v>
      </c>
      <c r="E160" s="24">
        <v>0</v>
      </c>
    </row>
    <row r="161" spans="1:5">
      <c r="A161" s="15" t="s">
        <v>242</v>
      </c>
      <c r="B161" s="232">
        <v>0</v>
      </c>
      <c r="C161" s="232">
        <v>0</v>
      </c>
      <c r="D161" s="232">
        <v>0</v>
      </c>
      <c r="E161" s="24">
        <v>0</v>
      </c>
    </row>
    <row r="162" spans="1:5">
      <c r="A162" s="15" t="s">
        <v>361</v>
      </c>
      <c r="B162" s="255">
        <v>0</v>
      </c>
      <c r="C162" s="255">
        <v>0</v>
      </c>
      <c r="D162" s="255">
        <v>0</v>
      </c>
      <c r="E162" s="24">
        <v>0</v>
      </c>
    </row>
    <row r="163" spans="1:5">
      <c r="A163" s="15" t="s">
        <v>287</v>
      </c>
      <c r="B163" s="232">
        <v>0</v>
      </c>
      <c r="C163" s="232">
        <v>0</v>
      </c>
      <c r="D163" s="232">
        <v>0</v>
      </c>
      <c r="E163" s="24">
        <v>0</v>
      </c>
    </row>
    <row r="164" spans="1:5">
      <c r="A164" s="15" t="s">
        <v>288</v>
      </c>
      <c r="B164" s="255">
        <v>0</v>
      </c>
      <c r="C164" s="255">
        <v>0</v>
      </c>
      <c r="D164" s="255">
        <v>0</v>
      </c>
      <c r="E164" s="24">
        <v>0</v>
      </c>
    </row>
    <row r="165" spans="1:5">
      <c r="A165" s="37" t="s">
        <v>363</v>
      </c>
      <c r="B165" s="38" t="s">
        <v>359</v>
      </c>
      <c r="C165" s="39" t="s">
        <v>360</v>
      </c>
      <c r="D165" s="38" t="s">
        <v>159</v>
      </c>
      <c r="E165" s="38" t="s">
        <v>230</v>
      </c>
    </row>
    <row r="166" spans="1:5">
      <c r="A166" s="15" t="s">
        <v>338</v>
      </c>
      <c r="B166" s="255">
        <v>0</v>
      </c>
      <c r="C166" s="255">
        <v>0</v>
      </c>
      <c r="D166" s="255">
        <v>0</v>
      </c>
      <c r="E166" s="24">
        <v>0</v>
      </c>
    </row>
    <row r="167" spans="1:5">
      <c r="A167" s="15" t="s">
        <v>242</v>
      </c>
      <c r="B167" s="255">
        <v>0</v>
      </c>
      <c r="C167" s="255">
        <v>0</v>
      </c>
      <c r="D167" s="255">
        <v>0</v>
      </c>
      <c r="E167" s="24">
        <v>0</v>
      </c>
    </row>
    <row r="168" spans="1:5">
      <c r="A168" s="15" t="s">
        <v>361</v>
      </c>
      <c r="B168" s="255">
        <v>0</v>
      </c>
      <c r="C168" s="255">
        <v>0</v>
      </c>
      <c r="D168" s="255">
        <v>0</v>
      </c>
      <c r="E168" s="24">
        <v>0</v>
      </c>
    </row>
    <row r="169" spans="1:5">
      <c r="A169" s="15" t="s">
        <v>287</v>
      </c>
      <c r="B169" s="255">
        <v>0</v>
      </c>
      <c r="C169" s="255">
        <v>0</v>
      </c>
      <c r="D169" s="255">
        <v>0</v>
      </c>
      <c r="E169" s="24">
        <v>0</v>
      </c>
    </row>
    <row r="170" spans="1:5">
      <c r="A170" s="15" t="s">
        <v>288</v>
      </c>
      <c r="B170" s="255">
        <v>0</v>
      </c>
      <c r="C170" s="255">
        <v>0</v>
      </c>
      <c r="D170" s="255">
        <v>0</v>
      </c>
      <c r="E170" s="24">
        <v>0</v>
      </c>
    </row>
    <row r="171" spans="1:5">
      <c r="A171" s="19"/>
      <c r="B171" s="19"/>
      <c r="C171" s="40"/>
      <c r="D171" s="41"/>
      <c r="E171" s="15"/>
    </row>
    <row r="172" spans="1:5">
      <c r="A172" s="37" t="s">
        <v>364</v>
      </c>
      <c r="B172" s="38" t="s">
        <v>365</v>
      </c>
      <c r="C172" s="39" t="s">
        <v>366</v>
      </c>
      <c r="D172" s="15"/>
      <c r="E172" s="15"/>
    </row>
    <row r="173" spans="1:5">
      <c r="A173" s="19" t="s">
        <v>367</v>
      </c>
      <c r="B173" s="232">
        <v>60150411</v>
      </c>
      <c r="C173" s="232">
        <v>39533142</v>
      </c>
      <c r="D173" s="15"/>
      <c r="E173" s="15"/>
    </row>
    <row r="174" spans="1:5">
      <c r="A174" s="19"/>
      <c r="B174" s="41"/>
      <c r="C174" s="40"/>
      <c r="D174" s="15"/>
      <c r="E174" s="15"/>
    </row>
    <row r="175" spans="1:5">
      <c r="A175" s="19"/>
      <c r="B175" s="19"/>
      <c r="C175" s="40"/>
      <c r="D175" s="41"/>
      <c r="E175" s="15"/>
    </row>
    <row r="176" spans="1:5">
      <c r="A176" s="19"/>
      <c r="B176" s="19"/>
      <c r="C176" s="40"/>
      <c r="D176" s="41"/>
      <c r="E176" s="15"/>
    </row>
    <row r="177" spans="1:5">
      <c r="A177" s="19"/>
      <c r="B177" s="19"/>
      <c r="C177" s="40"/>
      <c r="D177" s="41"/>
      <c r="E177" s="15"/>
    </row>
    <row r="178" spans="1:5">
      <c r="A178" s="19"/>
      <c r="B178" s="19"/>
      <c r="C178" s="40"/>
      <c r="D178" s="41"/>
      <c r="E178" s="15"/>
    </row>
    <row r="179" spans="1:5">
      <c r="A179" s="36" t="s">
        <v>368</v>
      </c>
      <c r="B179" s="29"/>
      <c r="C179" s="29"/>
      <c r="D179" s="29"/>
      <c r="E179" s="29"/>
    </row>
    <row r="180" spans="1:5">
      <c r="A180" s="33" t="s">
        <v>369</v>
      </c>
      <c r="B180" s="33"/>
      <c r="C180" s="33"/>
      <c r="D180" s="33"/>
      <c r="E180" s="33"/>
    </row>
    <row r="181" spans="1:5">
      <c r="A181" s="15" t="s">
        <v>370</v>
      </c>
      <c r="B181" s="34" t="s">
        <v>299</v>
      </c>
      <c r="C181" s="252">
        <v>20002484.300000001</v>
      </c>
      <c r="D181" s="15"/>
      <c r="E181" s="15"/>
    </row>
    <row r="182" spans="1:5">
      <c r="A182" s="15" t="s">
        <v>371</v>
      </c>
      <c r="B182" s="34" t="s">
        <v>299</v>
      </c>
      <c r="C182" s="252">
        <v>429972.24</v>
      </c>
      <c r="D182" s="15"/>
      <c r="E182" s="15"/>
    </row>
    <row r="183" spans="1:5">
      <c r="A183" s="19" t="s">
        <v>372</v>
      </c>
      <c r="B183" s="34" t="s">
        <v>299</v>
      </c>
      <c r="C183" s="252">
        <v>1178547.55</v>
      </c>
      <c r="D183" s="15"/>
      <c r="E183" s="15"/>
    </row>
    <row r="184" spans="1:5">
      <c r="A184" s="15" t="s">
        <v>373</v>
      </c>
      <c r="B184" s="34" t="s">
        <v>299</v>
      </c>
      <c r="C184" s="252">
        <v>34881815.030000001</v>
      </c>
      <c r="D184" s="15"/>
      <c r="E184" s="15"/>
    </row>
    <row r="185" spans="1:5">
      <c r="A185" s="15" t="s">
        <v>374</v>
      </c>
      <c r="B185" s="34" t="s">
        <v>299</v>
      </c>
      <c r="C185" s="252">
        <v>228431.21</v>
      </c>
      <c r="D185" s="15"/>
      <c r="E185" s="15"/>
    </row>
    <row r="186" spans="1:5">
      <c r="A186" s="15" t="s">
        <v>375</v>
      </c>
      <c r="B186" s="34" t="s">
        <v>299</v>
      </c>
      <c r="C186" s="252">
        <v>17004393.800000001</v>
      </c>
      <c r="D186" s="15"/>
      <c r="E186" s="15"/>
    </row>
    <row r="187" spans="1:5">
      <c r="A187" s="15" t="s">
        <v>376</v>
      </c>
      <c r="B187" s="34" t="s">
        <v>299</v>
      </c>
      <c r="C187" s="252">
        <v>2445979.4300000002</v>
      </c>
      <c r="D187" s="15"/>
      <c r="E187" s="15"/>
    </row>
    <row r="188" spans="1:5">
      <c r="A188" s="15" t="s">
        <v>376</v>
      </c>
      <c r="B188" s="34" t="s">
        <v>299</v>
      </c>
      <c r="C188" s="252">
        <v>533074.57999999996</v>
      </c>
      <c r="D188" s="15"/>
      <c r="E188" s="15"/>
    </row>
    <row r="189" spans="1:5">
      <c r="A189" s="15" t="s">
        <v>230</v>
      </c>
      <c r="B189" s="15"/>
      <c r="C189" s="21"/>
      <c r="D189" s="24">
        <v>76704698.140000015</v>
      </c>
      <c r="E189" s="15"/>
    </row>
    <row r="190" spans="1:5">
      <c r="A190" s="33" t="s">
        <v>377</v>
      </c>
      <c r="B190" s="33"/>
      <c r="C190" s="33"/>
      <c r="D190" s="33"/>
      <c r="E190" s="33"/>
    </row>
    <row r="191" spans="1:5">
      <c r="A191" s="15" t="s">
        <v>378</v>
      </c>
      <c r="B191" s="34" t="s">
        <v>299</v>
      </c>
      <c r="C191" s="252">
        <v>7075204.6299999999</v>
      </c>
      <c r="D191" s="15"/>
      <c r="E191" s="15"/>
    </row>
    <row r="192" spans="1:5">
      <c r="A192" s="15" t="s">
        <v>379</v>
      </c>
      <c r="B192" s="34" t="s">
        <v>299</v>
      </c>
      <c r="C192" s="252">
        <v>1640874.07</v>
      </c>
      <c r="D192" s="15"/>
      <c r="E192" s="15"/>
    </row>
    <row r="193" spans="1:5">
      <c r="A193" s="15" t="s">
        <v>230</v>
      </c>
      <c r="B193" s="15"/>
      <c r="C193" s="21"/>
      <c r="D193" s="24">
        <v>8716078.6999999993</v>
      </c>
      <c r="E193" s="15"/>
    </row>
    <row r="194" spans="1:5">
      <c r="A194" s="33" t="s">
        <v>380</v>
      </c>
      <c r="B194" s="33"/>
      <c r="C194" s="33"/>
      <c r="D194" s="33"/>
      <c r="E194" s="33"/>
    </row>
    <row r="195" spans="1:5">
      <c r="A195" s="15" t="s">
        <v>381</v>
      </c>
      <c r="B195" s="34" t="s">
        <v>299</v>
      </c>
      <c r="C195" s="252">
        <v>5359100.28</v>
      </c>
      <c r="D195" s="15"/>
      <c r="E195" s="15"/>
    </row>
    <row r="196" spans="1:5">
      <c r="A196" s="15" t="s">
        <v>382</v>
      </c>
      <c r="B196" s="34" t="s">
        <v>299</v>
      </c>
      <c r="C196" s="252">
        <v>1102911.1000000001</v>
      </c>
      <c r="D196" s="15"/>
      <c r="E196" s="15"/>
    </row>
    <row r="197" spans="1:5">
      <c r="A197" s="15" t="s">
        <v>230</v>
      </c>
      <c r="B197" s="15"/>
      <c r="C197" s="21"/>
      <c r="D197" s="24">
        <v>6462011.3800000008</v>
      </c>
      <c r="E197" s="15"/>
    </row>
    <row r="198" spans="1:5">
      <c r="A198" s="33" t="s">
        <v>383</v>
      </c>
      <c r="B198" s="33"/>
      <c r="C198" s="33"/>
      <c r="D198" s="33"/>
      <c r="E198" s="33"/>
    </row>
    <row r="199" spans="1:5">
      <c r="A199" s="15" t="s">
        <v>384</v>
      </c>
      <c r="B199" s="34" t="s">
        <v>299</v>
      </c>
      <c r="C199" s="252">
        <v>448699.34</v>
      </c>
      <c r="D199" s="15"/>
      <c r="E199" s="15"/>
    </row>
    <row r="200" spans="1:5">
      <c r="A200" s="15" t="s">
        <v>385</v>
      </c>
      <c r="B200" s="34" t="s">
        <v>299</v>
      </c>
      <c r="C200" s="252">
        <v>17188850.93</v>
      </c>
      <c r="D200" s="15"/>
      <c r="E200" s="15"/>
    </row>
    <row r="201" spans="1:5">
      <c r="A201" s="15" t="s">
        <v>159</v>
      </c>
      <c r="B201" s="34" t="s">
        <v>299</v>
      </c>
      <c r="C201" s="252">
        <v>0</v>
      </c>
      <c r="D201" s="15"/>
      <c r="E201" s="15"/>
    </row>
    <row r="202" spans="1:5">
      <c r="A202" s="15" t="s">
        <v>230</v>
      </c>
      <c r="B202" s="15"/>
      <c r="C202" s="21"/>
      <c r="D202" s="24">
        <v>17637550.27</v>
      </c>
      <c r="E202" s="15"/>
    </row>
    <row r="203" spans="1:5">
      <c r="A203" s="33" t="s">
        <v>386</v>
      </c>
      <c r="B203" s="33"/>
      <c r="C203" s="33"/>
      <c r="D203" s="33"/>
      <c r="E203" s="33"/>
    </row>
    <row r="204" spans="1:5">
      <c r="A204" s="15" t="s">
        <v>387</v>
      </c>
      <c r="B204" s="34" t="s">
        <v>299</v>
      </c>
      <c r="C204" s="252">
        <v>0</v>
      </c>
      <c r="D204" s="15"/>
      <c r="E204" s="15"/>
    </row>
    <row r="205" spans="1:5">
      <c r="A205" s="15" t="s">
        <v>388</v>
      </c>
      <c r="B205" s="34" t="s">
        <v>299</v>
      </c>
      <c r="C205" s="252">
        <v>105199.85</v>
      </c>
      <c r="D205" s="15"/>
      <c r="E205" s="15"/>
    </row>
    <row r="206" spans="1:5">
      <c r="A206" s="15" t="s">
        <v>230</v>
      </c>
      <c r="B206" s="15"/>
      <c r="C206" s="21"/>
      <c r="D206" s="24">
        <v>105199.85</v>
      </c>
      <c r="E206" s="15"/>
    </row>
    <row r="207" spans="1:5">
      <c r="A207" s="15"/>
      <c r="B207" s="15"/>
      <c r="C207" s="21"/>
      <c r="D207" s="15"/>
      <c r="E207" s="15"/>
    </row>
    <row r="208" spans="1:5">
      <c r="A208" s="29" t="s">
        <v>389</v>
      </c>
      <c r="B208" s="29"/>
      <c r="C208" s="29"/>
      <c r="D208" s="29"/>
      <c r="E208" s="29"/>
    </row>
    <row r="209" spans="1:5">
      <c r="A209" s="36" t="s">
        <v>390</v>
      </c>
      <c r="B209" s="29"/>
      <c r="C209" s="29"/>
      <c r="D209" s="29"/>
      <c r="E209" s="29"/>
    </row>
    <row r="210" spans="1:5">
      <c r="A210" s="20"/>
      <c r="B210" s="17" t="s">
        <v>391</v>
      </c>
      <c r="C210" s="16" t="s">
        <v>392</v>
      </c>
      <c r="D210" s="17" t="s">
        <v>393</v>
      </c>
      <c r="E210" s="17" t="s">
        <v>394</v>
      </c>
    </row>
    <row r="211" spans="1:5">
      <c r="A211" s="15" t="s">
        <v>395</v>
      </c>
      <c r="B211" s="252">
        <v>17510348.75</v>
      </c>
      <c r="C211" s="252">
        <v>9274042.3699999992</v>
      </c>
      <c r="D211" s="255">
        <v>0</v>
      </c>
      <c r="E211" s="24">
        <v>26784391.119999997</v>
      </c>
    </row>
    <row r="212" spans="1:5">
      <c r="A212" s="15" t="s">
        <v>396</v>
      </c>
      <c r="B212" s="252">
        <v>8190668.1799999988</v>
      </c>
      <c r="C212" s="252">
        <v>29287.5</v>
      </c>
      <c r="D212" s="255">
        <v>0</v>
      </c>
      <c r="E212" s="24">
        <v>8219955.6799999988</v>
      </c>
    </row>
    <row r="213" spans="1:5">
      <c r="A213" s="15" t="s">
        <v>397</v>
      </c>
      <c r="B213" s="252">
        <v>173934982.58000016</v>
      </c>
      <c r="C213" s="252">
        <v>22039787.190000001</v>
      </c>
      <c r="D213" s="255">
        <v>0</v>
      </c>
      <c r="E213" s="24">
        <v>195974769.77000016</v>
      </c>
    </row>
    <row r="214" spans="1:5">
      <c r="A214" s="15" t="s">
        <v>398</v>
      </c>
      <c r="B214" s="252">
        <v>0</v>
      </c>
      <c r="C214" s="252">
        <v>0</v>
      </c>
      <c r="D214" s="255">
        <v>0</v>
      </c>
      <c r="E214" s="24">
        <v>0</v>
      </c>
    </row>
    <row r="215" spans="1:5">
      <c r="A215" s="15" t="s">
        <v>399</v>
      </c>
      <c r="B215" s="252">
        <v>80146428.079999998</v>
      </c>
      <c r="C215" s="252">
        <v>7925588.9299999997</v>
      </c>
      <c r="D215" s="255">
        <v>0</v>
      </c>
      <c r="E215" s="24">
        <v>88072017.00999999</v>
      </c>
    </row>
    <row r="216" spans="1:5">
      <c r="A216" s="15" t="s">
        <v>400</v>
      </c>
      <c r="B216" s="252">
        <v>124893120.30999988</v>
      </c>
      <c r="C216" s="252">
        <v>6878627.2800000003</v>
      </c>
      <c r="D216" s="255">
        <v>1637274.9</v>
      </c>
      <c r="E216" s="24">
        <v>130134472.68999988</v>
      </c>
    </row>
    <row r="217" spans="1:5">
      <c r="A217" s="15" t="s">
        <v>401</v>
      </c>
      <c r="B217" s="252">
        <v>0</v>
      </c>
      <c r="C217" s="252">
        <v>0</v>
      </c>
      <c r="D217" s="255">
        <v>0</v>
      </c>
      <c r="E217" s="24">
        <v>0</v>
      </c>
    </row>
    <row r="218" spans="1:5">
      <c r="A218" s="15" t="s">
        <v>402</v>
      </c>
      <c r="B218" s="252">
        <v>5059358.7600000007</v>
      </c>
      <c r="C218" s="252">
        <v>522627.04</v>
      </c>
      <c r="D218" s="255">
        <v>0</v>
      </c>
      <c r="E218" s="24">
        <v>5581985.8000000007</v>
      </c>
    </row>
    <row r="219" spans="1:5">
      <c r="A219" s="15" t="s">
        <v>403</v>
      </c>
      <c r="B219" s="252">
        <v>42041104.499999978</v>
      </c>
      <c r="C219" s="252">
        <v>30512327.620000012</v>
      </c>
      <c r="D219" s="255">
        <v>0</v>
      </c>
      <c r="E219" s="24">
        <v>72553432.11999999</v>
      </c>
    </row>
    <row r="220" spans="1:5">
      <c r="A220" s="15" t="s">
        <v>230</v>
      </c>
      <c r="B220" s="24">
        <v>451776011.16000003</v>
      </c>
      <c r="C220" s="223">
        <v>77182287.930000007</v>
      </c>
      <c r="D220" s="24">
        <v>1637274.9</v>
      </c>
      <c r="E220" s="24">
        <v>527321024.19000006</v>
      </c>
    </row>
    <row r="221" spans="1:5">
      <c r="A221" s="15"/>
      <c r="B221" s="15"/>
      <c r="C221" s="21"/>
      <c r="D221" s="15"/>
      <c r="E221" s="15"/>
    </row>
    <row r="222" spans="1:5">
      <c r="A222" s="36" t="s">
        <v>404</v>
      </c>
      <c r="B222" s="36"/>
      <c r="C222" s="36"/>
      <c r="D222" s="36"/>
      <c r="E222" s="36"/>
    </row>
    <row r="223" spans="1:5">
      <c r="A223" s="20"/>
      <c r="B223" s="17" t="s">
        <v>391</v>
      </c>
      <c r="C223" s="16" t="s">
        <v>392</v>
      </c>
      <c r="D223" s="17" t="s">
        <v>393</v>
      </c>
      <c r="E223" s="17" t="s">
        <v>394</v>
      </c>
    </row>
    <row r="224" spans="1:5">
      <c r="A224" s="15" t="s">
        <v>395</v>
      </c>
      <c r="B224" s="41"/>
      <c r="C224" s="40"/>
      <c r="D224" s="41"/>
      <c r="E224" s="15"/>
    </row>
    <row r="225" spans="1:6">
      <c r="A225" s="15" t="s">
        <v>396</v>
      </c>
      <c r="B225" s="252">
        <v>7048101.209999999</v>
      </c>
      <c r="C225" s="252">
        <v>150000.18</v>
      </c>
      <c r="D225" s="255">
        <v>0</v>
      </c>
      <c r="E225" s="24">
        <v>7198101.3899999987</v>
      </c>
    </row>
    <row r="226" spans="1:6">
      <c r="A226" s="15" t="s">
        <v>397</v>
      </c>
      <c r="B226" s="252">
        <v>130854158.09999985</v>
      </c>
      <c r="C226" s="252">
        <v>4459976.1100000003</v>
      </c>
      <c r="D226" s="255">
        <v>0</v>
      </c>
      <c r="E226" s="24">
        <v>135314134.20999986</v>
      </c>
    </row>
    <row r="227" spans="1:6">
      <c r="A227" s="15" t="s">
        <v>398</v>
      </c>
      <c r="B227" s="252">
        <v>0</v>
      </c>
      <c r="C227" s="252">
        <v>0</v>
      </c>
      <c r="D227" s="255">
        <v>0</v>
      </c>
      <c r="E227" s="24">
        <v>0</v>
      </c>
    </row>
    <row r="228" spans="1:6">
      <c r="A228" s="15" t="s">
        <v>399</v>
      </c>
      <c r="B228" s="252">
        <v>54228972.100000083</v>
      </c>
      <c r="C228" s="252">
        <v>3954385.7</v>
      </c>
      <c r="D228" s="255">
        <v>0</v>
      </c>
      <c r="E228" s="24">
        <v>58183357.800000086</v>
      </c>
    </row>
    <row r="229" spans="1:6">
      <c r="A229" s="15" t="s">
        <v>400</v>
      </c>
      <c r="B229" s="252">
        <v>94314766.08999972</v>
      </c>
      <c r="C229" s="252">
        <v>8452093.9399999995</v>
      </c>
      <c r="D229" s="255">
        <v>1616691.61</v>
      </c>
      <c r="E229" s="24">
        <v>101150168.41999972</v>
      </c>
    </row>
    <row r="230" spans="1:6">
      <c r="A230" s="15" t="s">
        <v>401</v>
      </c>
      <c r="B230" s="252">
        <v>0</v>
      </c>
      <c r="C230" s="252">
        <v>0</v>
      </c>
      <c r="D230" s="255">
        <v>0</v>
      </c>
      <c r="E230" s="24">
        <v>0</v>
      </c>
    </row>
    <row r="231" spans="1:6">
      <c r="A231" s="15" t="s">
        <v>402</v>
      </c>
      <c r="B231" s="252">
        <v>3303785.3299999996</v>
      </c>
      <c r="C231" s="252">
        <v>526098.01</v>
      </c>
      <c r="D231" s="255">
        <v>0</v>
      </c>
      <c r="E231" s="24">
        <v>3829883.34</v>
      </c>
    </row>
    <row r="232" spans="1:6">
      <c r="A232" s="15" t="s">
        <v>403</v>
      </c>
      <c r="B232" s="252">
        <v>0</v>
      </c>
      <c r="C232" s="252">
        <v>0</v>
      </c>
      <c r="D232" s="255">
        <v>0</v>
      </c>
      <c r="E232" s="24">
        <v>0</v>
      </c>
    </row>
    <row r="233" spans="1:6">
      <c r="A233" s="15" t="s">
        <v>230</v>
      </c>
      <c r="B233" s="24">
        <v>289749782.82999963</v>
      </c>
      <c r="C233" s="223">
        <v>17542553.940000001</v>
      </c>
      <c r="D233" s="24">
        <v>1616691.61</v>
      </c>
      <c r="E233" s="24">
        <v>305675645.15999961</v>
      </c>
    </row>
    <row r="234" spans="1:6">
      <c r="A234" s="15"/>
      <c r="B234" s="15"/>
      <c r="C234" s="21"/>
      <c r="D234" s="15"/>
      <c r="E234" s="15"/>
      <c r="F234" s="10">
        <v>221645379.03000045</v>
      </c>
    </row>
    <row r="235" spans="1:6">
      <c r="A235" s="29" t="s">
        <v>405</v>
      </c>
      <c r="B235" s="29"/>
      <c r="C235" s="29"/>
      <c r="D235" s="29"/>
      <c r="E235" s="29"/>
    </row>
    <row r="236" spans="1:6">
      <c r="A236" s="29"/>
      <c r="B236" s="319" t="s">
        <v>406</v>
      </c>
      <c r="C236" s="319"/>
      <c r="D236" s="29"/>
      <c r="E236" s="29"/>
    </row>
    <row r="237" spans="1:6">
      <c r="A237" s="42" t="s">
        <v>406</v>
      </c>
      <c r="B237" s="29"/>
      <c r="C237" s="252">
        <v>12608900.49</v>
      </c>
      <c r="D237" s="31">
        <v>12608900.49</v>
      </c>
      <c r="E237" s="29"/>
    </row>
    <row r="238" spans="1:6">
      <c r="A238" s="33" t="s">
        <v>407</v>
      </c>
      <c r="B238" s="33"/>
      <c r="C238" s="33"/>
      <c r="D238" s="33"/>
      <c r="E238" s="33"/>
    </row>
    <row r="239" spans="1:6">
      <c r="A239" s="15" t="s">
        <v>408</v>
      </c>
      <c r="B239" s="34" t="s">
        <v>299</v>
      </c>
      <c r="C239" s="252">
        <v>1080231661.3599999</v>
      </c>
      <c r="D239" s="15"/>
      <c r="E239" s="15"/>
    </row>
    <row r="240" spans="1:6">
      <c r="A240" s="15" t="s">
        <v>409</v>
      </c>
      <c r="B240" s="34" t="s">
        <v>299</v>
      </c>
      <c r="C240" s="252">
        <v>344925537.92000002</v>
      </c>
      <c r="D240" s="15"/>
      <c r="E240" s="15"/>
    </row>
    <row r="241" spans="1:5">
      <c r="A241" s="15" t="s">
        <v>410</v>
      </c>
      <c r="B241" s="34" t="s">
        <v>299</v>
      </c>
      <c r="C241" s="252">
        <v>12995142.75</v>
      </c>
      <c r="D241" s="15"/>
      <c r="E241" s="15"/>
    </row>
    <row r="242" spans="1:5">
      <c r="A242" s="15" t="s">
        <v>411</v>
      </c>
      <c r="B242" s="34" t="s">
        <v>299</v>
      </c>
      <c r="C242" s="252">
        <v>48559159.969999999</v>
      </c>
      <c r="D242" s="15"/>
      <c r="E242" s="15"/>
    </row>
    <row r="243" spans="1:5">
      <c r="A243" s="15" t="s">
        <v>412</v>
      </c>
      <c r="B243" s="34" t="s">
        <v>299</v>
      </c>
      <c r="C243" s="252">
        <v>185745866.83000001</v>
      </c>
      <c r="D243" s="15"/>
      <c r="E243" s="15"/>
    </row>
    <row r="244" spans="1:5">
      <c r="A244" s="15" t="s">
        <v>413</v>
      </c>
      <c r="B244" s="34" t="s">
        <v>299</v>
      </c>
      <c r="C244" s="252">
        <v>9925682.9900000002</v>
      </c>
      <c r="D244" s="15"/>
      <c r="E244" s="15"/>
    </row>
    <row r="245" spans="1:5">
      <c r="A245" s="15" t="s">
        <v>414</v>
      </c>
      <c r="B245" s="15"/>
      <c r="C245" s="21"/>
      <c r="D245" s="24">
        <v>1682383051.8199999</v>
      </c>
      <c r="E245" s="15"/>
    </row>
    <row r="246" spans="1:5">
      <c r="A246" s="33" t="s">
        <v>415</v>
      </c>
      <c r="B246" s="33"/>
      <c r="C246" s="33"/>
      <c r="D246" s="33"/>
      <c r="E246" s="33"/>
    </row>
    <row r="247" spans="1:5">
      <c r="A247" s="20" t="s">
        <v>416</v>
      </c>
      <c r="B247" s="34" t="s">
        <v>299</v>
      </c>
      <c r="C247" s="254">
        <v>38148</v>
      </c>
      <c r="D247" s="15"/>
      <c r="E247" s="15"/>
    </row>
    <row r="248" spans="1:5">
      <c r="A248" s="20"/>
      <c r="B248" s="34"/>
      <c r="C248" s="21"/>
      <c r="D248" s="15"/>
      <c r="E248" s="15"/>
    </row>
    <row r="249" spans="1:5">
      <c r="A249" s="20" t="s">
        <v>417</v>
      </c>
      <c r="B249" s="34" t="s">
        <v>299</v>
      </c>
      <c r="C249" s="252">
        <v>16665753.93</v>
      </c>
      <c r="D249" s="15"/>
      <c r="E249" s="15"/>
    </row>
    <row r="250" spans="1:5">
      <c r="A250" s="20" t="s">
        <v>418</v>
      </c>
      <c r="B250" s="34" t="s">
        <v>299</v>
      </c>
      <c r="C250" s="252">
        <v>26483539.829999998</v>
      </c>
      <c r="D250" s="15"/>
      <c r="E250" s="15"/>
    </row>
    <row r="251" spans="1:5">
      <c r="A251" s="15"/>
      <c r="B251" s="15"/>
      <c r="C251" s="21"/>
      <c r="D251" s="15"/>
      <c r="E251" s="15"/>
    </row>
    <row r="252" spans="1:5">
      <c r="A252" s="20" t="s">
        <v>419</v>
      </c>
      <c r="B252" s="15"/>
      <c r="C252" s="21"/>
      <c r="D252" s="24">
        <v>43149293.759999998</v>
      </c>
      <c r="E252" s="15"/>
    </row>
    <row r="253" spans="1:5">
      <c r="A253" s="33" t="s">
        <v>420</v>
      </c>
      <c r="B253" s="33"/>
      <c r="C253" s="33"/>
      <c r="D253" s="33"/>
      <c r="E253" s="33"/>
    </row>
    <row r="254" spans="1:5">
      <c r="A254" s="15" t="s">
        <v>421</v>
      </c>
      <c r="B254" s="34" t="s">
        <v>299</v>
      </c>
      <c r="C254" s="252">
        <v>919416.7</v>
      </c>
      <c r="D254" s="15"/>
      <c r="E254" s="15"/>
    </row>
    <row r="255" spans="1:5">
      <c r="A255" s="15" t="s">
        <v>420</v>
      </c>
      <c r="B255" s="34" t="s">
        <v>299</v>
      </c>
      <c r="C255" s="252">
        <v>0</v>
      </c>
      <c r="D255" s="15"/>
      <c r="E255" s="15"/>
    </row>
    <row r="256" spans="1:5">
      <c r="A256" s="15" t="s">
        <v>422</v>
      </c>
      <c r="B256" s="15"/>
      <c r="C256" s="21"/>
      <c r="D256" s="24">
        <v>919416.7</v>
      </c>
      <c r="E256" s="15"/>
    </row>
    <row r="257" spans="1:5">
      <c r="A257" s="15"/>
      <c r="B257" s="15"/>
      <c r="C257" s="21"/>
      <c r="D257" s="15"/>
      <c r="E257" s="15"/>
    </row>
    <row r="258" spans="1:5">
      <c r="A258" s="15" t="s">
        <v>423</v>
      </c>
      <c r="B258" s="15"/>
      <c r="C258" s="21"/>
      <c r="D258" s="24">
        <v>1739060662.77</v>
      </c>
      <c r="E258" s="15"/>
    </row>
    <row r="259" spans="1:5">
      <c r="A259" s="15"/>
      <c r="B259" s="15"/>
      <c r="C259" s="21"/>
      <c r="D259" s="15"/>
      <c r="E259" s="15"/>
    </row>
    <row r="260" spans="1:5">
      <c r="A260" s="15"/>
      <c r="B260" s="15"/>
      <c r="C260" s="21"/>
      <c r="D260" s="15"/>
      <c r="E260" s="15"/>
    </row>
    <row r="261" spans="1:5">
      <c r="A261" s="15"/>
      <c r="B261" s="15"/>
      <c r="C261" s="21"/>
      <c r="D261" s="15"/>
      <c r="E261" s="15"/>
    </row>
    <row r="262" spans="1:5">
      <c r="A262" s="15"/>
      <c r="B262" s="15"/>
      <c r="C262" s="21"/>
      <c r="D262" s="15"/>
      <c r="E262" s="15"/>
    </row>
    <row r="263" spans="1:5">
      <c r="A263" s="15"/>
      <c r="B263" s="15"/>
      <c r="C263" s="21"/>
      <c r="D263" s="15"/>
      <c r="E263" s="15"/>
    </row>
    <row r="264" spans="1:5">
      <c r="A264" s="29" t="s">
        <v>424</v>
      </c>
      <c r="B264" s="29"/>
      <c r="C264" s="29"/>
      <c r="D264" s="29"/>
      <c r="E264" s="29"/>
    </row>
    <row r="265" spans="1:5">
      <c r="A265" s="33" t="s">
        <v>425</v>
      </c>
      <c r="B265" s="33"/>
      <c r="C265" s="33"/>
      <c r="D265" s="33"/>
      <c r="E265" s="33"/>
    </row>
    <row r="266" spans="1:5">
      <c r="A266" s="15" t="s">
        <v>426</v>
      </c>
      <c r="B266" s="34" t="s">
        <v>299</v>
      </c>
      <c r="C266" s="252">
        <v>0</v>
      </c>
      <c r="D266" s="15"/>
      <c r="E266" s="15"/>
    </row>
    <row r="267" spans="1:5">
      <c r="A267" s="15" t="s">
        <v>427</v>
      </c>
      <c r="B267" s="34" t="s">
        <v>299</v>
      </c>
      <c r="C267" s="252">
        <v>0</v>
      </c>
      <c r="D267" s="15"/>
      <c r="E267" s="15"/>
    </row>
    <row r="268" spans="1:5">
      <c r="A268" s="15" t="s">
        <v>428</v>
      </c>
      <c r="B268" s="34" t="s">
        <v>299</v>
      </c>
      <c r="C268" s="252">
        <v>331306745.43000001</v>
      </c>
      <c r="D268" s="15"/>
      <c r="E268" s="15"/>
    </row>
    <row r="269" spans="1:5">
      <c r="A269" s="15" t="s">
        <v>429</v>
      </c>
      <c r="B269" s="34" t="s">
        <v>299</v>
      </c>
      <c r="C269" s="252">
        <v>232950908</v>
      </c>
      <c r="D269" s="15"/>
      <c r="E269" s="15"/>
    </row>
    <row r="270" spans="1:5">
      <c r="A270" s="15" t="s">
        <v>430</v>
      </c>
      <c r="B270" s="34" t="s">
        <v>299</v>
      </c>
      <c r="C270" s="252">
        <v>0</v>
      </c>
      <c r="D270" s="15"/>
      <c r="E270" s="15"/>
    </row>
    <row r="271" spans="1:5">
      <c r="A271" s="15" t="s">
        <v>431</v>
      </c>
      <c r="B271" s="34" t="s">
        <v>299</v>
      </c>
      <c r="C271" s="252">
        <v>0</v>
      </c>
      <c r="D271" s="15"/>
      <c r="E271" s="15"/>
    </row>
    <row r="272" spans="1:5">
      <c r="A272" s="15" t="s">
        <v>432</v>
      </c>
      <c r="B272" s="34" t="s">
        <v>299</v>
      </c>
      <c r="C272" s="252">
        <v>0</v>
      </c>
      <c r="D272" s="15"/>
      <c r="E272" s="15"/>
    </row>
    <row r="273" spans="1:5">
      <c r="A273" s="15" t="s">
        <v>433</v>
      </c>
      <c r="B273" s="34" t="s">
        <v>299</v>
      </c>
      <c r="C273" s="252">
        <v>0</v>
      </c>
      <c r="D273" s="15"/>
      <c r="E273" s="15"/>
    </row>
    <row r="274" spans="1:5">
      <c r="A274" s="15" t="s">
        <v>434</v>
      </c>
      <c r="B274" s="34" t="s">
        <v>299</v>
      </c>
      <c r="C274" s="252">
        <v>0</v>
      </c>
      <c r="D274" s="15"/>
      <c r="E274" s="15"/>
    </row>
    <row r="275" spans="1:5">
      <c r="A275" s="15" t="s">
        <v>435</v>
      </c>
      <c r="B275" s="34" t="s">
        <v>299</v>
      </c>
      <c r="C275" s="252">
        <v>0</v>
      </c>
      <c r="D275" s="15"/>
      <c r="E275" s="15"/>
    </row>
    <row r="276" spans="1:5">
      <c r="A276" s="15" t="s">
        <v>436</v>
      </c>
      <c r="B276" s="15"/>
      <c r="C276" s="21"/>
      <c r="D276" s="24">
        <v>98355837.430000007</v>
      </c>
      <c r="E276" s="15"/>
    </row>
    <row r="277" spans="1:5">
      <c r="A277" s="33" t="s">
        <v>437</v>
      </c>
      <c r="B277" s="33"/>
      <c r="C277" s="33"/>
      <c r="D277" s="33"/>
      <c r="E277" s="33"/>
    </row>
    <row r="278" spans="1:5">
      <c r="A278" s="15" t="s">
        <v>426</v>
      </c>
      <c r="B278" s="34" t="s">
        <v>299</v>
      </c>
      <c r="C278" s="252">
        <v>0</v>
      </c>
      <c r="D278" s="15"/>
      <c r="E278" s="15"/>
    </row>
    <row r="279" spans="1:5">
      <c r="A279" s="15" t="s">
        <v>427</v>
      </c>
      <c r="B279" s="34" t="s">
        <v>299</v>
      </c>
      <c r="C279" s="252">
        <v>0</v>
      </c>
      <c r="D279" s="15"/>
      <c r="E279" s="15"/>
    </row>
    <row r="280" spans="1:5">
      <c r="A280" s="15" t="s">
        <v>438</v>
      </c>
      <c r="B280" s="34" t="s">
        <v>299</v>
      </c>
      <c r="C280" s="252">
        <v>0</v>
      </c>
      <c r="D280" s="15"/>
      <c r="E280" s="15"/>
    </row>
    <row r="281" spans="1:5">
      <c r="A281" s="15" t="s">
        <v>439</v>
      </c>
      <c r="B281" s="15"/>
      <c r="C281" s="21"/>
      <c r="D281" s="24">
        <v>0</v>
      </c>
      <c r="E281" s="15"/>
    </row>
    <row r="282" spans="1:5">
      <c r="A282" s="33" t="s">
        <v>440</v>
      </c>
      <c r="B282" s="33"/>
      <c r="C282" s="33"/>
      <c r="D282" s="33"/>
      <c r="E282" s="33"/>
    </row>
    <row r="283" spans="1:5">
      <c r="A283" s="15" t="s">
        <v>395</v>
      </c>
      <c r="B283" s="34" t="s">
        <v>299</v>
      </c>
      <c r="C283" s="252">
        <v>26784391.119999997</v>
      </c>
      <c r="D283" s="15"/>
      <c r="E283" s="15"/>
    </row>
    <row r="284" spans="1:5">
      <c r="A284" s="15" t="s">
        <v>396</v>
      </c>
      <c r="B284" s="34" t="s">
        <v>299</v>
      </c>
      <c r="C284" s="252">
        <v>8219955.6799999988</v>
      </c>
      <c r="D284" s="15"/>
      <c r="E284" s="15"/>
    </row>
    <row r="285" spans="1:5">
      <c r="A285" s="15" t="s">
        <v>397</v>
      </c>
      <c r="B285" s="34" t="s">
        <v>299</v>
      </c>
      <c r="C285" s="252">
        <v>195974769.77000016</v>
      </c>
      <c r="D285" s="15"/>
      <c r="E285" s="15"/>
    </row>
    <row r="286" spans="1:5">
      <c r="A286" s="15" t="s">
        <v>441</v>
      </c>
      <c r="B286" s="34" t="s">
        <v>299</v>
      </c>
      <c r="C286" s="252">
        <v>0</v>
      </c>
      <c r="D286" s="15"/>
      <c r="E286" s="15"/>
    </row>
    <row r="287" spans="1:5">
      <c r="A287" s="15" t="s">
        <v>442</v>
      </c>
      <c r="B287" s="34" t="s">
        <v>299</v>
      </c>
      <c r="C287" s="252">
        <v>88072017.00999999</v>
      </c>
      <c r="D287" s="15"/>
      <c r="E287" s="15"/>
    </row>
    <row r="288" spans="1:5">
      <c r="A288" s="15" t="s">
        <v>443</v>
      </c>
      <c r="B288" s="34" t="s">
        <v>299</v>
      </c>
      <c r="C288" s="252">
        <v>130134472.68999988</v>
      </c>
      <c r="D288" s="15"/>
      <c r="E288" s="15"/>
    </row>
    <row r="289" spans="1:5">
      <c r="A289" s="15" t="s">
        <v>402</v>
      </c>
      <c r="B289" s="34" t="s">
        <v>299</v>
      </c>
      <c r="C289" s="252">
        <v>5581985.8000000007</v>
      </c>
      <c r="D289" s="15"/>
      <c r="E289" s="15"/>
    </row>
    <row r="290" spans="1:5">
      <c r="A290" s="15" t="s">
        <v>403</v>
      </c>
      <c r="B290" s="34" t="s">
        <v>299</v>
      </c>
      <c r="C290" s="252">
        <v>72553432.11999999</v>
      </c>
      <c r="D290" s="15"/>
      <c r="E290" s="15"/>
    </row>
    <row r="291" spans="1:5">
      <c r="A291" s="15" t="s">
        <v>444</v>
      </c>
      <c r="B291" s="15"/>
      <c r="C291" s="21"/>
      <c r="D291" s="24">
        <v>527321024.19000006</v>
      </c>
      <c r="E291" s="15"/>
    </row>
    <row r="292" spans="1:5">
      <c r="A292" s="15" t="s">
        <v>445</v>
      </c>
      <c r="B292" s="34" t="s">
        <v>299</v>
      </c>
      <c r="C292" s="252">
        <v>305675645.15999961</v>
      </c>
      <c r="D292" s="15"/>
      <c r="E292" s="15"/>
    </row>
    <row r="293" spans="1:5">
      <c r="A293" s="15" t="s">
        <v>446</v>
      </c>
      <c r="B293" s="15"/>
      <c r="C293" s="21"/>
      <c r="D293" s="24">
        <v>221645379.03000045</v>
      </c>
      <c r="E293" s="15"/>
    </row>
    <row r="294" spans="1:5">
      <c r="A294" s="33" t="s">
        <v>447</v>
      </c>
      <c r="B294" s="33"/>
      <c r="C294" s="33"/>
      <c r="D294" s="33"/>
      <c r="E294" s="33"/>
    </row>
    <row r="295" spans="1:5">
      <c r="A295" s="15" t="s">
        <v>448</v>
      </c>
      <c r="B295" s="34" t="s">
        <v>299</v>
      </c>
      <c r="C295" s="252">
        <v>0</v>
      </c>
      <c r="D295" s="15"/>
      <c r="E295" s="15"/>
    </row>
    <row r="296" spans="1:5">
      <c r="A296" s="15" t="s">
        <v>449</v>
      </c>
      <c r="B296" s="34" t="s">
        <v>299</v>
      </c>
      <c r="C296" s="252">
        <v>0</v>
      </c>
      <c r="D296" s="15"/>
      <c r="E296" s="15"/>
    </row>
    <row r="297" spans="1:5">
      <c r="A297" s="15" t="s">
        <v>450</v>
      </c>
      <c r="B297" s="34" t="s">
        <v>299</v>
      </c>
      <c r="C297" s="252">
        <v>0</v>
      </c>
      <c r="D297" s="15"/>
      <c r="E297" s="15"/>
    </row>
    <row r="298" spans="1:5">
      <c r="A298" s="15" t="s">
        <v>438</v>
      </c>
      <c r="B298" s="34" t="s">
        <v>299</v>
      </c>
      <c r="C298" s="252">
        <v>102707611</v>
      </c>
      <c r="D298" s="15"/>
      <c r="E298" s="15"/>
    </row>
    <row r="299" spans="1:5">
      <c r="A299" s="15" t="s">
        <v>451</v>
      </c>
      <c r="B299" s="15"/>
      <c r="C299" s="21"/>
      <c r="D299" s="24">
        <v>102707611</v>
      </c>
      <c r="E299" s="15"/>
    </row>
    <row r="300" spans="1:5">
      <c r="A300" s="15"/>
      <c r="B300" s="15"/>
      <c r="C300" s="21"/>
      <c r="D300" s="15"/>
      <c r="E300" s="15"/>
    </row>
    <row r="301" spans="1:5">
      <c r="A301" s="33" t="s">
        <v>452</v>
      </c>
      <c r="B301" s="33"/>
      <c r="C301" s="33"/>
      <c r="D301" s="33"/>
      <c r="E301" s="33"/>
    </row>
    <row r="302" spans="1:5">
      <c r="A302" s="15" t="s">
        <v>453</v>
      </c>
      <c r="B302" s="34" t="s">
        <v>299</v>
      </c>
      <c r="C302" s="252">
        <v>0</v>
      </c>
      <c r="D302" s="15"/>
      <c r="E302" s="15"/>
    </row>
    <row r="303" spans="1:5">
      <c r="A303" s="15" t="s">
        <v>454</v>
      </c>
      <c r="B303" s="34" t="s">
        <v>299</v>
      </c>
      <c r="C303" s="252">
        <v>0</v>
      </c>
      <c r="D303" s="15"/>
      <c r="E303" s="15"/>
    </row>
    <row r="304" spans="1:5">
      <c r="A304" s="15" t="s">
        <v>455</v>
      </c>
      <c r="B304" s="34" t="s">
        <v>299</v>
      </c>
      <c r="C304" s="252">
        <v>0</v>
      </c>
      <c r="D304" s="15"/>
      <c r="E304" s="15"/>
    </row>
    <row r="305" spans="1:6">
      <c r="A305" s="15" t="s">
        <v>456</v>
      </c>
      <c r="B305" s="34" t="s">
        <v>299</v>
      </c>
      <c r="C305" s="252">
        <v>0</v>
      </c>
      <c r="D305" s="15"/>
      <c r="E305" s="15"/>
    </row>
    <row r="306" spans="1:6">
      <c r="A306" s="15" t="s">
        <v>457</v>
      </c>
      <c r="B306" s="15"/>
      <c r="C306" s="21"/>
      <c r="D306" s="24">
        <v>0</v>
      </c>
      <c r="E306" s="15"/>
    </row>
    <row r="307" spans="1:6">
      <c r="A307" s="15"/>
      <c r="B307" s="15"/>
      <c r="C307" s="21"/>
      <c r="D307" s="15"/>
      <c r="E307" s="15"/>
    </row>
    <row r="308" spans="1:6">
      <c r="A308" s="15" t="s">
        <v>458</v>
      </c>
      <c r="B308" s="15"/>
      <c r="C308" s="21"/>
      <c r="D308" s="24">
        <v>422708827.46000046</v>
      </c>
      <c r="E308" s="15"/>
    </row>
    <row r="309" spans="1:6">
      <c r="A309" s="15"/>
      <c r="B309" s="15"/>
      <c r="C309" s="21"/>
      <c r="D309" s="15"/>
      <c r="E309" s="15"/>
      <c r="F309" s="10">
        <v>422708827.46000046</v>
      </c>
    </row>
    <row r="310" spans="1:6">
      <c r="A310" s="15"/>
      <c r="B310" s="15"/>
      <c r="C310" s="21"/>
      <c r="D310" s="15"/>
      <c r="E310" s="15"/>
    </row>
    <row r="311" spans="1:6">
      <c r="A311" s="15"/>
      <c r="B311" s="15"/>
      <c r="C311" s="21"/>
      <c r="D311" s="15"/>
      <c r="E311" s="15"/>
    </row>
    <row r="312" spans="1:6">
      <c r="A312" s="29" t="s">
        <v>459</v>
      </c>
      <c r="B312" s="29"/>
      <c r="C312" s="29"/>
      <c r="D312" s="29"/>
      <c r="E312" s="29"/>
    </row>
    <row r="313" spans="1:6">
      <c r="A313" s="33" t="s">
        <v>460</v>
      </c>
      <c r="B313" s="33"/>
      <c r="C313" s="33"/>
      <c r="D313" s="33"/>
      <c r="E313" s="33"/>
    </row>
    <row r="314" spans="1:6">
      <c r="A314" s="15" t="s">
        <v>461</v>
      </c>
      <c r="B314" s="34" t="s">
        <v>299</v>
      </c>
      <c r="C314" s="252">
        <v>0</v>
      </c>
      <c r="D314" s="15"/>
      <c r="E314" s="15"/>
    </row>
    <row r="315" spans="1:6">
      <c r="A315" s="15" t="s">
        <v>462</v>
      </c>
      <c r="B315" s="34" t="s">
        <v>299</v>
      </c>
      <c r="C315" s="252">
        <v>0</v>
      </c>
      <c r="D315" s="15"/>
      <c r="E315" s="15"/>
    </row>
    <row r="316" spans="1:6">
      <c r="A316" s="15" t="s">
        <v>463</v>
      </c>
      <c r="B316" s="34" t="s">
        <v>299</v>
      </c>
      <c r="C316" s="252">
        <v>0</v>
      </c>
      <c r="D316" s="15"/>
      <c r="E316" s="15"/>
    </row>
    <row r="317" spans="1:6">
      <c r="A317" s="15" t="s">
        <v>464</v>
      </c>
      <c r="B317" s="34" t="s">
        <v>299</v>
      </c>
      <c r="C317" s="252">
        <v>0</v>
      </c>
      <c r="D317" s="15"/>
      <c r="E317" s="15"/>
    </row>
    <row r="318" spans="1:6">
      <c r="A318" s="15" t="s">
        <v>465</v>
      </c>
      <c r="B318" s="34" t="s">
        <v>299</v>
      </c>
      <c r="C318" s="252">
        <v>4.6566099999999998E-10</v>
      </c>
      <c r="D318" s="15"/>
      <c r="E318" s="15"/>
    </row>
    <row r="319" spans="1:6">
      <c r="A319" s="15" t="s">
        <v>466</v>
      </c>
      <c r="B319" s="34" t="s">
        <v>299</v>
      </c>
      <c r="C319" s="252">
        <v>3307629.0500000017</v>
      </c>
      <c r="D319" s="15"/>
      <c r="E319" s="15"/>
    </row>
    <row r="320" spans="1:6">
      <c r="A320" s="15" t="s">
        <v>467</v>
      </c>
      <c r="B320" s="34" t="s">
        <v>299</v>
      </c>
      <c r="C320" s="252">
        <v>0</v>
      </c>
      <c r="D320" s="15"/>
      <c r="E320" s="15"/>
    </row>
    <row r="321" spans="1:5">
      <c r="A321" s="15" t="s">
        <v>468</v>
      </c>
      <c r="B321" s="34" t="s">
        <v>299</v>
      </c>
      <c r="C321" s="252">
        <v>0</v>
      </c>
      <c r="D321" s="15"/>
      <c r="E321" s="15"/>
    </row>
    <row r="322" spans="1:5">
      <c r="A322" s="15" t="s">
        <v>469</v>
      </c>
      <c r="B322" s="34" t="s">
        <v>299</v>
      </c>
      <c r="C322" s="252">
        <v>0</v>
      </c>
      <c r="D322" s="15"/>
      <c r="E322" s="15"/>
    </row>
    <row r="323" spans="1:5">
      <c r="A323" s="15" t="s">
        <v>470</v>
      </c>
      <c r="B323" s="34" t="s">
        <v>299</v>
      </c>
      <c r="C323" s="252">
        <v>0</v>
      </c>
      <c r="D323" s="15"/>
      <c r="E323" s="15"/>
    </row>
    <row r="324" spans="1:5">
      <c r="A324" s="15" t="s">
        <v>471</v>
      </c>
      <c r="B324" s="15"/>
      <c r="C324" s="21"/>
      <c r="D324" s="24">
        <v>3307629.0500000021</v>
      </c>
      <c r="E324" s="15"/>
    </row>
    <row r="325" spans="1:5">
      <c r="A325" s="33" t="s">
        <v>472</v>
      </c>
      <c r="B325" s="33"/>
      <c r="C325" s="33"/>
      <c r="D325" s="33"/>
      <c r="E325" s="33"/>
    </row>
    <row r="326" spans="1:5">
      <c r="A326" s="15" t="s">
        <v>473</v>
      </c>
      <c r="B326" s="34" t="s">
        <v>299</v>
      </c>
      <c r="C326" s="252">
        <v>0</v>
      </c>
      <c r="D326" s="15"/>
      <c r="E326" s="15"/>
    </row>
    <row r="327" spans="1:5">
      <c r="A327" s="15" t="s">
        <v>474</v>
      </c>
      <c r="B327" s="34" t="s">
        <v>299</v>
      </c>
      <c r="C327" s="252">
        <v>0</v>
      </c>
      <c r="D327" s="15"/>
      <c r="E327" s="15"/>
    </row>
    <row r="328" spans="1:5">
      <c r="A328" s="15" t="s">
        <v>475</v>
      </c>
      <c r="B328" s="34" t="s">
        <v>299</v>
      </c>
      <c r="C328" s="252">
        <v>0</v>
      </c>
      <c r="D328" s="15"/>
      <c r="E328" s="15"/>
    </row>
    <row r="329" spans="1:5">
      <c r="A329" s="15" t="s">
        <v>476</v>
      </c>
      <c r="B329" s="15"/>
      <c r="C329" s="21"/>
      <c r="D329" s="24">
        <v>0</v>
      </c>
      <c r="E329" s="15"/>
    </row>
    <row r="330" spans="1:5">
      <c r="A330" s="33" t="s">
        <v>477</v>
      </c>
      <c r="B330" s="33"/>
      <c r="C330" s="33"/>
      <c r="D330" s="33"/>
      <c r="E330" s="33"/>
    </row>
    <row r="331" spans="1:5">
      <c r="A331" s="15" t="s">
        <v>478</v>
      </c>
      <c r="B331" s="34" t="s">
        <v>299</v>
      </c>
      <c r="C331" s="252">
        <v>0</v>
      </c>
      <c r="D331" s="15"/>
      <c r="E331" s="15"/>
    </row>
    <row r="332" spans="1:5">
      <c r="A332" s="15" t="s">
        <v>479</v>
      </c>
      <c r="B332" s="34" t="s">
        <v>299</v>
      </c>
      <c r="C332" s="252">
        <v>0</v>
      </c>
      <c r="D332" s="15"/>
      <c r="E332" s="15"/>
    </row>
    <row r="333" spans="1:5">
      <c r="A333" s="15" t="s">
        <v>480</v>
      </c>
      <c r="B333" s="34" t="s">
        <v>299</v>
      </c>
      <c r="C333" s="252">
        <v>0</v>
      </c>
      <c r="D333" s="15"/>
      <c r="E333" s="15"/>
    </row>
    <row r="334" spans="1:5">
      <c r="A334" s="20" t="s">
        <v>481</v>
      </c>
      <c r="B334" s="34" t="s">
        <v>299</v>
      </c>
      <c r="C334" s="252">
        <v>0</v>
      </c>
      <c r="D334" s="15"/>
      <c r="E334" s="15"/>
    </row>
    <row r="335" spans="1:5">
      <c r="A335" s="15" t="s">
        <v>482</v>
      </c>
      <c r="B335" s="34" t="s">
        <v>299</v>
      </c>
      <c r="C335" s="252">
        <v>0</v>
      </c>
      <c r="D335" s="15"/>
      <c r="E335" s="15"/>
    </row>
    <row r="336" spans="1:5">
      <c r="A336" s="20" t="s">
        <v>483</v>
      </c>
      <c r="B336" s="34" t="s">
        <v>299</v>
      </c>
      <c r="C336" s="252">
        <v>0</v>
      </c>
      <c r="D336" s="15"/>
      <c r="E336" s="15"/>
    </row>
    <row r="337" spans="1:5">
      <c r="A337" s="20" t="s">
        <v>484</v>
      </c>
      <c r="B337" s="34" t="s">
        <v>299</v>
      </c>
      <c r="C337" s="278">
        <v>0</v>
      </c>
      <c r="D337" s="15"/>
      <c r="E337" s="15"/>
    </row>
    <row r="338" spans="1:5">
      <c r="A338" s="15" t="s">
        <v>485</v>
      </c>
      <c r="B338" s="34" t="s">
        <v>299</v>
      </c>
      <c r="C338" s="252">
        <v>0</v>
      </c>
      <c r="D338" s="15"/>
      <c r="E338" s="15"/>
    </row>
    <row r="339" spans="1:5">
      <c r="A339" s="15" t="s">
        <v>230</v>
      </c>
      <c r="B339" s="15"/>
      <c r="C339" s="21"/>
      <c r="D339" s="24">
        <v>0</v>
      </c>
      <c r="E339" s="15"/>
    </row>
    <row r="340" spans="1:5">
      <c r="A340" s="15" t="s">
        <v>486</v>
      </c>
      <c r="B340" s="15"/>
      <c r="C340" s="21"/>
      <c r="D340" s="24">
        <v>0</v>
      </c>
      <c r="E340" s="15"/>
    </row>
    <row r="341" spans="1:5">
      <c r="A341" s="15" t="s">
        <v>487</v>
      </c>
      <c r="B341" s="15"/>
      <c r="C341" s="21"/>
      <c r="D341" s="24">
        <v>0</v>
      </c>
      <c r="E341" s="15"/>
    </row>
    <row r="342" spans="1:5">
      <c r="A342" s="15"/>
      <c r="B342" s="15"/>
      <c r="C342" s="21"/>
      <c r="D342" s="15"/>
      <c r="E342" s="15"/>
    </row>
    <row r="343" spans="1:5">
      <c r="A343" s="15" t="s">
        <v>488</v>
      </c>
      <c r="B343" s="34" t="s">
        <v>299</v>
      </c>
      <c r="C343" s="257">
        <v>419401198.41000044</v>
      </c>
      <c r="D343" s="15"/>
      <c r="E343" s="15"/>
    </row>
    <row r="344" spans="1:5">
      <c r="A344" s="15"/>
      <c r="B344" s="34"/>
      <c r="C344" s="43"/>
      <c r="D344" s="15"/>
      <c r="E344" s="15"/>
    </row>
    <row r="345" spans="1:5">
      <c r="A345" s="15" t="s">
        <v>489</v>
      </c>
      <c r="B345" s="34" t="s">
        <v>299</v>
      </c>
      <c r="C345" s="253">
        <v>0</v>
      </c>
      <c r="D345" s="15"/>
      <c r="E345" s="15"/>
    </row>
    <row r="346" spans="1:5">
      <c r="A346" s="15" t="s">
        <v>490</v>
      </c>
      <c r="B346" s="34" t="s">
        <v>299</v>
      </c>
      <c r="C346" s="253">
        <v>0</v>
      </c>
      <c r="D346" s="15"/>
      <c r="E346" s="15"/>
    </row>
    <row r="347" spans="1:5">
      <c r="A347" s="15" t="s">
        <v>491</v>
      </c>
      <c r="B347" s="34" t="s">
        <v>299</v>
      </c>
      <c r="C347" s="253">
        <v>0</v>
      </c>
      <c r="D347" s="15"/>
      <c r="E347" s="15"/>
    </row>
    <row r="348" spans="1:5">
      <c r="A348" s="15" t="s">
        <v>492</v>
      </c>
      <c r="B348" s="34" t="s">
        <v>299</v>
      </c>
      <c r="C348" s="253">
        <v>0</v>
      </c>
      <c r="D348" s="15"/>
      <c r="E348" s="15"/>
    </row>
    <row r="349" spans="1:5">
      <c r="A349" s="15" t="s">
        <v>493</v>
      </c>
      <c r="B349" s="34" t="s">
        <v>299</v>
      </c>
      <c r="C349" s="253">
        <v>0</v>
      </c>
      <c r="D349" s="15"/>
      <c r="E349" s="15"/>
    </row>
    <row r="350" spans="1:5">
      <c r="A350" s="15" t="s">
        <v>494</v>
      </c>
      <c r="B350" s="15"/>
      <c r="C350" s="21"/>
      <c r="D350" s="24">
        <v>422708827.46000046</v>
      </c>
      <c r="E350" s="15"/>
    </row>
    <row r="351" spans="1:5">
      <c r="A351" s="15"/>
      <c r="B351" s="15"/>
      <c r="C351" s="21"/>
      <c r="D351" s="15"/>
      <c r="E351" s="15"/>
    </row>
    <row r="352" spans="1:5">
      <c r="A352" s="15" t="s">
        <v>495</v>
      </c>
      <c r="B352" s="15"/>
      <c r="C352" s="21"/>
      <c r="D352" s="24">
        <v>422708827.46000046</v>
      </c>
      <c r="E352" s="15"/>
    </row>
    <row r="353" spans="1:5">
      <c r="A353" s="15"/>
      <c r="B353" s="15"/>
      <c r="C353" s="21"/>
      <c r="D353" s="15"/>
      <c r="E353" s="15"/>
    </row>
    <row r="354" spans="1:5">
      <c r="A354" s="15"/>
      <c r="B354" s="15"/>
      <c r="C354" s="21"/>
      <c r="D354" s="15"/>
      <c r="E354" s="15"/>
    </row>
    <row r="355" spans="1:5">
      <c r="A355" s="15"/>
      <c r="B355" s="15"/>
      <c r="C355" s="21"/>
      <c r="D355" s="15"/>
      <c r="E355" s="15"/>
    </row>
    <row r="356" spans="1:5">
      <c r="A356" s="29" t="s">
        <v>496</v>
      </c>
      <c r="B356" s="29"/>
      <c r="C356" s="29"/>
      <c r="D356" s="29"/>
      <c r="E356" s="29"/>
    </row>
    <row r="357" spans="1:5">
      <c r="A357" s="33" t="s">
        <v>497</v>
      </c>
      <c r="B357" s="33"/>
      <c r="C357" s="33"/>
      <c r="D357" s="33"/>
      <c r="E357" s="33"/>
    </row>
    <row r="358" spans="1:5">
      <c r="A358" s="15" t="s">
        <v>498</v>
      </c>
      <c r="B358" s="34" t="s">
        <v>299</v>
      </c>
      <c r="C358" s="252">
        <v>1158469304.01</v>
      </c>
      <c r="D358" s="15"/>
      <c r="E358" s="15"/>
    </row>
    <row r="359" spans="1:5">
      <c r="A359" s="15" t="s">
        <v>499</v>
      </c>
      <c r="B359" s="34" t="s">
        <v>299</v>
      </c>
      <c r="C359" s="252">
        <v>1330567150.78</v>
      </c>
      <c r="D359" s="15"/>
      <c r="E359" s="15"/>
    </row>
    <row r="360" spans="1:5">
      <c r="A360" s="15" t="s">
        <v>500</v>
      </c>
      <c r="B360" s="15"/>
      <c r="C360" s="21"/>
      <c r="D360" s="24">
        <v>2489036454.79</v>
      </c>
      <c r="E360" s="15"/>
    </row>
    <row r="361" spans="1:5">
      <c r="A361" s="33" t="s">
        <v>501</v>
      </c>
      <c r="B361" s="33"/>
      <c r="C361" s="33"/>
      <c r="D361" s="33"/>
      <c r="E361" s="33"/>
    </row>
    <row r="362" spans="1:5">
      <c r="A362" s="15" t="s">
        <v>406</v>
      </c>
      <c r="B362" s="33"/>
      <c r="C362" s="252">
        <v>12608900.49</v>
      </c>
      <c r="D362" s="15"/>
      <c r="E362" s="33"/>
    </row>
    <row r="363" spans="1:5">
      <c r="A363" s="15" t="s">
        <v>502</v>
      </c>
      <c r="B363" s="34" t="s">
        <v>299</v>
      </c>
      <c r="C363" s="252">
        <v>1682383051.8199999</v>
      </c>
      <c r="D363" s="15"/>
      <c r="E363" s="15"/>
    </row>
    <row r="364" spans="1:5">
      <c r="A364" s="15" t="s">
        <v>503</v>
      </c>
      <c r="B364" s="34" t="s">
        <v>299</v>
      </c>
      <c r="C364" s="252">
        <v>43149293.759999998</v>
      </c>
      <c r="D364" s="15"/>
      <c r="E364" s="15"/>
    </row>
    <row r="365" spans="1:5">
      <c r="A365" s="15" t="s">
        <v>504</v>
      </c>
      <c r="B365" s="34" t="s">
        <v>299</v>
      </c>
      <c r="C365" s="252">
        <v>919416.7</v>
      </c>
      <c r="D365" s="15"/>
      <c r="E365" s="15"/>
    </row>
    <row r="366" spans="1:5">
      <c r="A366" s="15" t="s">
        <v>423</v>
      </c>
      <c r="B366" s="15"/>
      <c r="C366" s="21"/>
      <c r="D366" s="24">
        <v>1739060662.77</v>
      </c>
      <c r="E366" s="15"/>
    </row>
    <row r="367" spans="1:5">
      <c r="A367" s="15" t="s">
        <v>505</v>
      </c>
      <c r="B367" s="15"/>
      <c r="C367" s="21"/>
      <c r="D367" s="24">
        <v>749975792.01999998</v>
      </c>
      <c r="E367" s="15"/>
    </row>
    <row r="368" spans="1:5">
      <c r="A368" s="44" t="s">
        <v>506</v>
      </c>
      <c r="B368" s="33"/>
      <c r="C368" s="33"/>
      <c r="D368" s="33"/>
      <c r="E368" s="33"/>
    </row>
    <row r="369" spans="1:6">
      <c r="A369" s="24" t="s">
        <v>507</v>
      </c>
      <c r="B369" s="15"/>
      <c r="C369" s="15"/>
      <c r="D369" s="15"/>
      <c r="E369" s="15"/>
    </row>
    <row r="370" spans="1:6">
      <c r="A370" s="45" t="s">
        <v>508</v>
      </c>
      <c r="B370" s="31" t="s">
        <v>299</v>
      </c>
      <c r="C370" s="252">
        <v>2689036.88</v>
      </c>
      <c r="D370" s="24">
        <v>0</v>
      </c>
      <c r="E370" s="24"/>
    </row>
    <row r="371" spans="1:6">
      <c r="A371" s="45" t="s">
        <v>509</v>
      </c>
      <c r="B371" s="31" t="s">
        <v>299</v>
      </c>
      <c r="C371" s="252">
        <v>47245.440000000002</v>
      </c>
      <c r="D371" s="24">
        <v>0</v>
      </c>
      <c r="E371" s="24"/>
    </row>
    <row r="372" spans="1:6">
      <c r="A372" s="45" t="s">
        <v>510</v>
      </c>
      <c r="B372" s="31" t="s">
        <v>299</v>
      </c>
      <c r="C372" s="252">
        <v>0</v>
      </c>
      <c r="D372" s="24">
        <v>0</v>
      </c>
      <c r="E372" s="24"/>
    </row>
    <row r="373" spans="1:6">
      <c r="A373" s="45" t="s">
        <v>511</v>
      </c>
      <c r="B373" s="31" t="s">
        <v>299</v>
      </c>
      <c r="C373" s="252">
        <v>0</v>
      </c>
      <c r="D373" s="24">
        <v>0</v>
      </c>
      <c r="E373" s="24"/>
    </row>
    <row r="374" spans="1:6">
      <c r="A374" s="45" t="s">
        <v>512</v>
      </c>
      <c r="B374" s="31" t="s">
        <v>299</v>
      </c>
      <c r="C374" s="252">
        <v>2179656.4700000002</v>
      </c>
      <c r="D374" s="24">
        <v>0</v>
      </c>
      <c r="E374" s="24"/>
    </row>
    <row r="375" spans="1:6">
      <c r="A375" s="45" t="s">
        <v>513</v>
      </c>
      <c r="B375" s="31" t="s">
        <v>299</v>
      </c>
      <c r="C375" s="252">
        <v>20160</v>
      </c>
      <c r="D375" s="24">
        <v>0</v>
      </c>
      <c r="E375" s="24"/>
    </row>
    <row r="376" spans="1:6">
      <c r="A376" s="45" t="s">
        <v>514</v>
      </c>
      <c r="B376" s="31" t="s">
        <v>299</v>
      </c>
      <c r="C376" s="252">
        <v>1533598.06</v>
      </c>
      <c r="D376" s="24">
        <v>0</v>
      </c>
      <c r="E376" s="24"/>
    </row>
    <row r="377" spans="1:6">
      <c r="A377" s="45" t="s">
        <v>515</v>
      </c>
      <c r="B377" s="31" t="s">
        <v>299</v>
      </c>
      <c r="C377" s="252">
        <v>0</v>
      </c>
      <c r="D377" s="24">
        <v>0</v>
      </c>
      <c r="E377" s="24"/>
    </row>
    <row r="378" spans="1:6">
      <c r="A378" s="45" t="s">
        <v>516</v>
      </c>
      <c r="B378" s="31" t="s">
        <v>299</v>
      </c>
      <c r="C378" s="252">
        <v>2131328.54</v>
      </c>
      <c r="D378" s="24">
        <v>0</v>
      </c>
      <c r="E378" s="24"/>
    </row>
    <row r="379" spans="1:6">
      <c r="A379" s="45" t="s">
        <v>517</v>
      </c>
      <c r="B379" s="31" t="s">
        <v>299</v>
      </c>
      <c r="C379" s="252">
        <v>0</v>
      </c>
      <c r="D379" s="24">
        <v>0</v>
      </c>
      <c r="E379" s="24"/>
    </row>
    <row r="380" spans="1:6">
      <c r="A380" s="45" t="s">
        <v>518</v>
      </c>
      <c r="B380" s="31" t="s">
        <v>299</v>
      </c>
      <c r="C380" s="254">
        <v>1013113.68</v>
      </c>
      <c r="D380" s="24">
        <v>0</v>
      </c>
      <c r="E380" s="203" t="s">
        <v>1057</v>
      </c>
      <c r="F380" s="46"/>
    </row>
    <row r="381" spans="1:6">
      <c r="A381" s="47" t="s">
        <v>519</v>
      </c>
      <c r="B381" s="34"/>
      <c r="C381" s="34"/>
      <c r="D381" s="24">
        <v>9614139.0700000003</v>
      </c>
      <c r="E381" s="24"/>
      <c r="F381" s="46"/>
    </row>
    <row r="382" spans="1:6">
      <c r="A382" s="42" t="s">
        <v>520</v>
      </c>
      <c r="B382" s="34" t="s">
        <v>299</v>
      </c>
      <c r="C382" s="252">
        <v>0</v>
      </c>
      <c r="D382" s="24">
        <v>0</v>
      </c>
      <c r="E382" s="15"/>
    </row>
    <row r="383" spans="1:6">
      <c r="A383" s="15" t="s">
        <v>521</v>
      </c>
      <c r="B383" s="15"/>
      <c r="C383" s="21"/>
      <c r="D383" s="24">
        <v>9614139.0700000003</v>
      </c>
      <c r="E383" s="15"/>
    </row>
    <row r="384" spans="1:6">
      <c r="A384" s="15" t="s">
        <v>522</v>
      </c>
      <c r="B384" s="15"/>
      <c r="C384" s="21"/>
      <c r="D384" s="24">
        <v>759589931.09000003</v>
      </c>
      <c r="E384" s="15"/>
    </row>
    <row r="385" spans="1:5">
      <c r="A385" s="15"/>
      <c r="B385" s="15"/>
      <c r="C385" s="21"/>
      <c r="D385" s="15"/>
      <c r="E385" s="15"/>
    </row>
    <row r="386" spans="1:5">
      <c r="A386" s="15"/>
      <c r="B386" s="15"/>
      <c r="C386" s="21"/>
      <c r="D386" s="15"/>
      <c r="E386" s="15"/>
    </row>
    <row r="387" spans="1:5">
      <c r="A387" s="15"/>
      <c r="B387" s="15"/>
      <c r="C387" s="21"/>
      <c r="D387" s="15"/>
      <c r="E387" s="15"/>
    </row>
    <row r="388" spans="1:5">
      <c r="A388" s="33" t="s">
        <v>523</v>
      </c>
      <c r="B388" s="33"/>
      <c r="C388" s="33"/>
      <c r="D388" s="33"/>
      <c r="E388" s="33"/>
    </row>
    <row r="389" spans="1:5">
      <c r="A389" s="15" t="s">
        <v>524</v>
      </c>
      <c r="B389" s="34" t="s">
        <v>299</v>
      </c>
      <c r="C389" s="252">
        <v>298233284.42000002</v>
      </c>
      <c r="D389" s="15"/>
      <c r="E389" s="15"/>
    </row>
    <row r="390" spans="1:5">
      <c r="A390" s="15" t="s">
        <v>11</v>
      </c>
      <c r="B390" s="34" t="s">
        <v>299</v>
      </c>
      <c r="C390" s="252">
        <v>76704698.140000001</v>
      </c>
      <c r="D390" s="15"/>
      <c r="E390" s="15"/>
    </row>
    <row r="391" spans="1:5">
      <c r="A391" s="15" t="s">
        <v>264</v>
      </c>
      <c r="B391" s="34" t="s">
        <v>299</v>
      </c>
      <c r="C391" s="252">
        <v>14683567.75</v>
      </c>
      <c r="D391" s="15"/>
      <c r="E391" s="15"/>
    </row>
    <row r="392" spans="1:5">
      <c r="A392" s="15" t="s">
        <v>525</v>
      </c>
      <c r="B392" s="34" t="s">
        <v>299</v>
      </c>
      <c r="C392" s="252">
        <v>123928124.52</v>
      </c>
      <c r="D392" s="15"/>
      <c r="E392" s="15"/>
    </row>
    <row r="393" spans="1:5">
      <c r="A393" s="15" t="s">
        <v>526</v>
      </c>
      <c r="B393" s="34" t="s">
        <v>299</v>
      </c>
      <c r="C393" s="252">
        <v>4933961.37</v>
      </c>
      <c r="D393" s="15"/>
      <c r="E393" s="15"/>
    </row>
    <row r="394" spans="1:5">
      <c r="A394" s="15" t="s">
        <v>527</v>
      </c>
      <c r="B394" s="34" t="s">
        <v>299</v>
      </c>
      <c r="C394" s="252">
        <v>26307810.219999999</v>
      </c>
      <c r="D394" s="15"/>
      <c r="E394" s="15"/>
    </row>
    <row r="395" spans="1:5">
      <c r="A395" s="15" t="s">
        <v>16</v>
      </c>
      <c r="B395" s="34" t="s">
        <v>299</v>
      </c>
      <c r="C395" s="252">
        <v>40047073.899999999</v>
      </c>
      <c r="D395" s="15"/>
      <c r="E395" s="15"/>
    </row>
    <row r="396" spans="1:5">
      <c r="A396" s="15" t="s">
        <v>528</v>
      </c>
      <c r="B396" s="34" t="s">
        <v>299</v>
      </c>
      <c r="C396" s="252">
        <v>8716078.6999999993</v>
      </c>
      <c r="D396" s="15"/>
      <c r="E396" s="15"/>
    </row>
    <row r="397" spans="1:5">
      <c r="A397" s="15" t="s">
        <v>529</v>
      </c>
      <c r="B397" s="34" t="s">
        <v>299</v>
      </c>
      <c r="C397" s="254">
        <v>6462011.3799999999</v>
      </c>
      <c r="D397" s="15"/>
      <c r="E397" s="15"/>
    </row>
    <row r="398" spans="1:5">
      <c r="A398" s="15" t="s">
        <v>530</v>
      </c>
      <c r="B398" s="34" t="s">
        <v>299</v>
      </c>
      <c r="C398" s="254">
        <v>17633746.199999999</v>
      </c>
      <c r="D398" s="15"/>
      <c r="E398" s="15"/>
    </row>
    <row r="399" spans="1:5">
      <c r="A399" s="15" t="s">
        <v>531</v>
      </c>
      <c r="B399" s="34" t="s">
        <v>299</v>
      </c>
      <c r="C399" s="254">
        <v>105199.85</v>
      </c>
      <c r="D399" s="15"/>
      <c r="E399" s="15"/>
    </row>
    <row r="400" spans="1:5">
      <c r="A400" s="24" t="s">
        <v>532</v>
      </c>
      <c r="B400" s="15"/>
      <c r="C400" s="15"/>
      <c r="D400" s="15"/>
      <c r="E400" s="15"/>
    </row>
    <row r="401" spans="1:9">
      <c r="A401" s="25" t="s">
        <v>270</v>
      </c>
      <c r="B401" s="31" t="s">
        <v>299</v>
      </c>
      <c r="C401" s="252">
        <v>1500452.93</v>
      </c>
      <c r="D401" s="24">
        <v>0</v>
      </c>
      <c r="E401" s="24"/>
    </row>
    <row r="402" spans="1:9">
      <c r="A402" s="25" t="s">
        <v>271</v>
      </c>
      <c r="B402" s="31" t="s">
        <v>299</v>
      </c>
      <c r="C402" s="252">
        <v>12985072.119999999</v>
      </c>
      <c r="D402" s="24">
        <v>0</v>
      </c>
      <c r="E402" s="24"/>
    </row>
    <row r="403" spans="1:9">
      <c r="A403" s="25" t="s">
        <v>533</v>
      </c>
      <c r="B403" s="31" t="s">
        <v>299</v>
      </c>
      <c r="C403" s="252">
        <v>32842.46</v>
      </c>
      <c r="D403" s="24">
        <v>0</v>
      </c>
      <c r="E403" s="24"/>
    </row>
    <row r="404" spans="1:9">
      <c r="A404" s="25" t="s">
        <v>273</v>
      </c>
      <c r="B404" s="31" t="s">
        <v>299</v>
      </c>
      <c r="C404" s="252">
        <v>0</v>
      </c>
      <c r="D404" s="24">
        <v>0</v>
      </c>
      <c r="E404" s="24"/>
    </row>
    <row r="405" spans="1:9">
      <c r="A405" s="25" t="s">
        <v>274</v>
      </c>
      <c r="B405" s="31" t="s">
        <v>299</v>
      </c>
      <c r="C405" s="252">
        <v>67625.67</v>
      </c>
      <c r="D405" s="24">
        <v>0</v>
      </c>
      <c r="E405" s="24"/>
    </row>
    <row r="406" spans="1:9">
      <c r="A406" s="25" t="s">
        <v>275</v>
      </c>
      <c r="B406" s="31" t="s">
        <v>299</v>
      </c>
      <c r="C406" s="252">
        <v>1402</v>
      </c>
      <c r="D406" s="24">
        <v>0</v>
      </c>
      <c r="E406" s="24"/>
    </row>
    <row r="407" spans="1:9">
      <c r="A407" s="25" t="s">
        <v>276</v>
      </c>
      <c r="B407" s="31" t="s">
        <v>299</v>
      </c>
      <c r="C407" s="252">
        <v>9124377</v>
      </c>
      <c r="D407" s="24">
        <v>0</v>
      </c>
      <c r="E407" s="24"/>
    </row>
    <row r="408" spans="1:9">
      <c r="A408" s="25" t="s">
        <v>277</v>
      </c>
      <c r="B408" s="31" t="s">
        <v>299</v>
      </c>
      <c r="C408" s="252">
        <v>11271909.949999999</v>
      </c>
      <c r="D408" s="24">
        <v>0</v>
      </c>
      <c r="E408" s="24"/>
    </row>
    <row r="409" spans="1:9">
      <c r="A409" s="25" t="s">
        <v>278</v>
      </c>
      <c r="B409" s="31" t="s">
        <v>299</v>
      </c>
      <c r="C409" s="252">
        <v>80740255.879999995</v>
      </c>
      <c r="D409" s="24">
        <v>0</v>
      </c>
      <c r="E409" s="24"/>
    </row>
    <row r="410" spans="1:9">
      <c r="A410" s="25" t="s">
        <v>279</v>
      </c>
      <c r="B410" s="31" t="s">
        <v>299</v>
      </c>
      <c r="C410" s="252">
        <v>357.72</v>
      </c>
      <c r="D410" s="24">
        <v>0</v>
      </c>
      <c r="E410" s="24"/>
    </row>
    <row r="411" spans="1:9">
      <c r="A411" s="25" t="s">
        <v>280</v>
      </c>
      <c r="B411" s="31" t="s">
        <v>299</v>
      </c>
      <c r="C411" s="252">
        <v>534941.99</v>
      </c>
      <c r="D411" s="24">
        <v>0</v>
      </c>
      <c r="E411" s="24"/>
    </row>
    <row r="412" spans="1:9">
      <c r="A412" s="25" t="s">
        <v>281</v>
      </c>
      <c r="B412" s="31" t="s">
        <v>299</v>
      </c>
      <c r="C412" s="252">
        <v>0</v>
      </c>
      <c r="D412" s="24">
        <v>0</v>
      </c>
      <c r="E412" s="24"/>
    </row>
    <row r="413" spans="1:9">
      <c r="A413" s="25" t="s">
        <v>282</v>
      </c>
      <c r="B413" s="31" t="s">
        <v>299</v>
      </c>
      <c r="C413" s="252">
        <v>0</v>
      </c>
      <c r="D413" s="24">
        <v>0</v>
      </c>
      <c r="E413" s="24"/>
    </row>
    <row r="414" spans="1:9">
      <c r="A414" s="25" t="s">
        <v>283</v>
      </c>
      <c r="B414" s="31" t="s">
        <v>299</v>
      </c>
      <c r="C414" s="254">
        <v>1666917.81</v>
      </c>
      <c r="D414" s="24">
        <v>0</v>
      </c>
      <c r="E414" s="203" t="s">
        <v>1057</v>
      </c>
      <c r="F414" s="46"/>
      <c r="G414" s="46"/>
      <c r="H414" s="46"/>
      <c r="I414" s="46"/>
    </row>
    <row r="415" spans="1:9">
      <c r="A415" s="48" t="s">
        <v>534</v>
      </c>
      <c r="B415" s="34"/>
      <c r="C415" s="34"/>
      <c r="D415" s="24">
        <v>117926155.52999999</v>
      </c>
      <c r="E415" s="24"/>
      <c r="F415" s="46"/>
      <c r="G415" s="46"/>
      <c r="H415" s="46"/>
      <c r="I415" s="46"/>
    </row>
    <row r="416" spans="1:9">
      <c r="A416" s="24" t="s">
        <v>535</v>
      </c>
      <c r="B416" s="15"/>
      <c r="C416" s="21"/>
      <c r="D416" s="24">
        <v>735681711.98000002</v>
      </c>
      <c r="E416" s="24"/>
    </row>
    <row r="417" spans="1:13">
      <c r="A417" s="24" t="s">
        <v>536</v>
      </c>
      <c r="B417" s="15"/>
      <c r="C417" s="21"/>
      <c r="D417" s="24">
        <v>23908219.110000014</v>
      </c>
      <c r="E417" s="24"/>
    </row>
    <row r="418" spans="1:13">
      <c r="A418" s="24" t="s">
        <v>537</v>
      </c>
      <c r="B418" s="15"/>
      <c r="C418" s="254">
        <v>-359101.76</v>
      </c>
      <c r="D418" s="24">
        <v>0</v>
      </c>
      <c r="E418" s="24"/>
    </row>
    <row r="419" spans="1:13">
      <c r="A419" s="45" t="s">
        <v>538</v>
      </c>
      <c r="B419" s="34" t="s">
        <v>299</v>
      </c>
      <c r="C419" s="252">
        <v>0</v>
      </c>
      <c r="D419" s="24">
        <v>0</v>
      </c>
      <c r="E419" s="24"/>
    </row>
    <row r="420" spans="1:13">
      <c r="A420" s="47" t="s">
        <v>539</v>
      </c>
      <c r="B420" s="15"/>
      <c r="C420" s="15"/>
      <c r="D420" s="24">
        <v>-359101.76</v>
      </c>
      <c r="E420" s="24"/>
      <c r="F420" s="10">
        <v>-464301.61</v>
      </c>
    </row>
    <row r="421" spans="1:13">
      <c r="A421" s="24" t="s">
        <v>540</v>
      </c>
      <c r="B421" s="15"/>
      <c r="C421" s="21"/>
      <c r="D421" s="24">
        <v>23549117.350000013</v>
      </c>
      <c r="E421" s="24"/>
      <c r="F421" s="49"/>
    </row>
    <row r="422" spans="1:13">
      <c r="A422" s="24" t="s">
        <v>541</v>
      </c>
      <c r="B422" s="34" t="s">
        <v>299</v>
      </c>
      <c r="C422" s="252">
        <v>0</v>
      </c>
      <c r="D422" s="24">
        <v>0</v>
      </c>
      <c r="E422" s="15"/>
    </row>
    <row r="423" spans="1:13">
      <c r="A423" s="15" t="s">
        <v>542</v>
      </c>
      <c r="B423" s="34" t="s">
        <v>299</v>
      </c>
      <c r="C423" s="252">
        <v>0</v>
      </c>
      <c r="D423" s="24">
        <v>0</v>
      </c>
      <c r="E423" s="15"/>
    </row>
    <row r="424" spans="1:13">
      <c r="A424" s="15" t="s">
        <v>543</v>
      </c>
      <c r="B424" s="15"/>
      <c r="C424" s="21"/>
      <c r="D424" s="24">
        <v>23549117.350000013</v>
      </c>
      <c r="E424" s="15"/>
    </row>
    <row r="427" spans="1:13">
      <c r="M427" s="50"/>
    </row>
    <row r="428" spans="1:13">
      <c r="M428" s="50"/>
    </row>
    <row r="429" spans="1:13">
      <c r="M429" s="50"/>
    </row>
    <row r="433" spans="2:7">
      <c r="B433" s="51"/>
      <c r="C433" s="51"/>
      <c r="D433" s="51"/>
      <c r="E433" s="51"/>
      <c r="F433" s="51"/>
      <c r="G433" s="51"/>
    </row>
    <row r="574" spans="2:83"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</row>
    <row r="578" spans="2:83"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</row>
    <row r="582" spans="2:83"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</row>
    <row r="612" spans="1:14" s="201" customFormat="1" ht="12.6" customHeight="1">
      <c r="A612" s="210"/>
      <c r="C612" s="208" t="s">
        <v>544</v>
      </c>
      <c r="D612" s="215">
        <f>CE90-(BE90+CD90)</f>
        <v>656504.95278538798</v>
      </c>
      <c r="E612" s="217">
        <f>SUM(C624:D647)+SUM(C668:D713)</f>
        <v>600398173.37598026</v>
      </c>
      <c r="F612" s="217">
        <f>CE64-(AX64+BD64+BE64+BG64+BJ64+BN64+BP64+BQ64+CB64+CC64+CD64)</f>
        <v>122688442.91000003</v>
      </c>
      <c r="G612" s="215">
        <f>CE91-(AX91+AY91+BD91+BE91+BG91+BJ91+BN91+BP91+BQ91+CB91+CC91+CD91)</f>
        <v>212406</v>
      </c>
      <c r="H612" s="220">
        <f>CE60-(AX60+AY60+AZ60+BD60+BE60+BG60+BJ60+BN60+BO60+BP60+BQ60+BR60+CB60+CC60+CD60)</f>
        <v>2308.3633032550633</v>
      </c>
      <c r="I612" s="215">
        <f>CE92-(AX92+AY92+AZ92+BD92+BE92+BF92+BG92+BJ92+BN92+BO92+BP92+BQ92+BR92+CB92+CC92+CD92)</f>
        <v>69721.119997676826</v>
      </c>
      <c r="J612" s="215">
        <f>CE93-(AX93+AY93+AZ93+BA93+BD93+BE93+BF93+BG93+BJ93+BN93+BO93+BP93+BQ93+BR93+CB93+CC93+CD93)</f>
        <v>1668270</v>
      </c>
      <c r="K612" s="215">
        <f>CE89-(AW89+AX89+AY89+AZ89+BA89+BB89+BC89+BD89+BE89+BF89+BG89+BH89+BI89+BJ89+BK89+BL89+BM89+BN89+BO89+BP89+BQ89+BR89+BS89+BT89+BU89+BV89+BW89+BX89+CB89+CC89+CD89)</f>
        <v>2489036454.7900009</v>
      </c>
      <c r="L612" s="221">
        <f>CE94-(AW94+AX94+AY94+AZ94+BA94+BB94+BC94+BD94+BE94+BF94+BG94+BH94+BI94+BJ94+BK94+BL94+BM94+BN94+BO94+BP94+BQ94+BR94+BS94+BT94+BU94+BV94+BW94+BX94+BY94+BZ94+CA94+CB94+CC94+CD94)</f>
        <v>758.77518365208698</v>
      </c>
    </row>
    <row r="613" spans="1:14" s="201" customFormat="1" ht="12.6" customHeight="1">
      <c r="A613" s="210"/>
      <c r="C613" s="208" t="s">
        <v>545</v>
      </c>
      <c r="D613" s="216" t="s">
        <v>546</v>
      </c>
      <c r="E613" s="218" t="s">
        <v>547</v>
      </c>
      <c r="F613" s="219" t="s">
        <v>548</v>
      </c>
      <c r="G613" s="216" t="s">
        <v>549</v>
      </c>
      <c r="H613" s="219" t="s">
        <v>550</v>
      </c>
      <c r="I613" s="216" t="s">
        <v>551</v>
      </c>
      <c r="J613" s="216" t="s">
        <v>552</v>
      </c>
      <c r="K613" s="208" t="s">
        <v>553</v>
      </c>
      <c r="L613" s="209" t="s">
        <v>554</v>
      </c>
    </row>
    <row r="614" spans="1:14" s="201" customFormat="1" ht="12.6" customHeight="1">
      <c r="A614" s="210">
        <v>8430</v>
      </c>
      <c r="B614" s="209" t="s">
        <v>167</v>
      </c>
      <c r="C614" s="215">
        <f>BE85</f>
        <v>26302723.760000002</v>
      </c>
      <c r="D614" s="215"/>
      <c r="E614" s="217"/>
      <c r="F614" s="217"/>
      <c r="G614" s="215"/>
      <c r="H614" s="217"/>
      <c r="I614" s="215"/>
      <c r="J614" s="215"/>
      <c r="N614" s="211" t="s">
        <v>555</v>
      </c>
    </row>
    <row r="615" spans="1:14" s="201" customFormat="1" ht="12.6" customHeight="1">
      <c r="A615" s="210"/>
      <c r="B615" s="209" t="s">
        <v>556</v>
      </c>
      <c r="C615" s="215">
        <f>CD69-CD84</f>
        <v>9805211.9299999997</v>
      </c>
      <c r="D615" s="215">
        <f>SUM(C614:C615)</f>
        <v>36107935.689999998</v>
      </c>
      <c r="E615" s="217"/>
      <c r="F615" s="217"/>
      <c r="G615" s="215"/>
      <c r="H615" s="217"/>
      <c r="I615" s="215"/>
      <c r="J615" s="215"/>
      <c r="N615" s="211" t="s">
        <v>557</v>
      </c>
    </row>
    <row r="616" spans="1:14" s="201" customFormat="1" ht="12.6" customHeight="1">
      <c r="A616" s="210">
        <v>8310</v>
      </c>
      <c r="B616" s="214" t="s">
        <v>558</v>
      </c>
      <c r="C616" s="215">
        <f>AX85</f>
        <v>422</v>
      </c>
      <c r="D616" s="215">
        <f>(D615/D612)*AX90</f>
        <v>27367.573761260734</v>
      </c>
      <c r="E616" s="217"/>
      <c r="F616" s="217"/>
      <c r="G616" s="215"/>
      <c r="H616" s="217"/>
      <c r="I616" s="215"/>
      <c r="J616" s="215"/>
      <c r="N616" s="211" t="s">
        <v>559</v>
      </c>
    </row>
    <row r="617" spans="1:14" s="201" customFormat="1" ht="12.6" customHeight="1">
      <c r="A617" s="210">
        <v>8510</v>
      </c>
      <c r="B617" s="214" t="s">
        <v>172</v>
      </c>
      <c r="C617" s="215">
        <f>BJ85</f>
        <v>2083</v>
      </c>
      <c r="D617" s="215">
        <f>(D615/D612)*BJ90</f>
        <v>135117.27769213714</v>
      </c>
      <c r="E617" s="217"/>
      <c r="F617" s="217"/>
      <c r="G617" s="215"/>
      <c r="H617" s="217"/>
      <c r="I617" s="215"/>
      <c r="J617" s="215"/>
      <c r="N617" s="211" t="s">
        <v>560</v>
      </c>
    </row>
    <row r="618" spans="1:14" s="201" customFormat="1" ht="12.6" customHeight="1">
      <c r="A618" s="210">
        <v>8470</v>
      </c>
      <c r="B618" s="214" t="s">
        <v>561</v>
      </c>
      <c r="C618" s="215">
        <f>BG85</f>
        <v>745041.57</v>
      </c>
      <c r="D618" s="215">
        <f>(D615/D612)*BG90</f>
        <v>60773.991497964198</v>
      </c>
      <c r="E618" s="217"/>
      <c r="F618" s="217"/>
      <c r="G618" s="215"/>
      <c r="H618" s="217"/>
      <c r="I618" s="215"/>
      <c r="J618" s="215"/>
      <c r="N618" s="211" t="s">
        <v>562</v>
      </c>
    </row>
    <row r="619" spans="1:14" s="201" customFormat="1" ht="12.6" customHeight="1">
      <c r="A619" s="210">
        <v>8610</v>
      </c>
      <c r="B619" s="214" t="s">
        <v>563</v>
      </c>
      <c r="C619" s="215">
        <f>BN85</f>
        <v>115803186.51000002</v>
      </c>
      <c r="D619" s="215">
        <f>(D615/D612)*BN90</f>
        <v>2557029.7633643667</v>
      </c>
      <c r="E619" s="217"/>
      <c r="F619" s="217"/>
      <c r="G619" s="215"/>
      <c r="H619" s="217"/>
      <c r="I619" s="215"/>
      <c r="J619" s="215"/>
      <c r="N619" s="211" t="s">
        <v>564</v>
      </c>
    </row>
    <row r="620" spans="1:14" s="201" customFormat="1" ht="12.6" customHeight="1">
      <c r="A620" s="210">
        <v>8790</v>
      </c>
      <c r="B620" s="214" t="s">
        <v>565</v>
      </c>
      <c r="C620" s="215">
        <f>CC85</f>
        <v>4893384.0500000007</v>
      </c>
      <c r="D620" s="215">
        <f>(D615/D612)*CC90</f>
        <v>34183.204582811464</v>
      </c>
      <c r="E620" s="217"/>
      <c r="F620" s="217"/>
      <c r="G620" s="215"/>
      <c r="H620" s="217"/>
      <c r="I620" s="215"/>
      <c r="J620" s="215"/>
      <c r="N620" s="211" t="s">
        <v>566</v>
      </c>
    </row>
    <row r="621" spans="1:14" s="201" customFormat="1" ht="12.6" customHeight="1">
      <c r="A621" s="210">
        <v>8630</v>
      </c>
      <c r="B621" s="214" t="s">
        <v>567</v>
      </c>
      <c r="C621" s="215">
        <f>BP85</f>
        <v>1371</v>
      </c>
      <c r="D621" s="215">
        <f>(D615/D612)*BP90</f>
        <v>88935.402182436548</v>
      </c>
      <c r="E621" s="217"/>
      <c r="F621" s="217"/>
      <c r="G621" s="215"/>
      <c r="H621" s="217"/>
      <c r="I621" s="215"/>
      <c r="J621" s="215"/>
      <c r="N621" s="211" t="s">
        <v>568</v>
      </c>
    </row>
    <row r="622" spans="1:14" s="201" customFormat="1" ht="12.6" customHeight="1">
      <c r="A622" s="210">
        <v>8770</v>
      </c>
      <c r="B622" s="209" t="s">
        <v>569</v>
      </c>
      <c r="C622" s="215">
        <f>CB85</f>
        <v>115868.31999999999</v>
      </c>
      <c r="D622" s="215">
        <f>(D615/D612)*CB90</f>
        <v>1204639.8309387916</v>
      </c>
      <c r="E622" s="217"/>
      <c r="F622" s="217"/>
      <c r="G622" s="215"/>
      <c r="H622" s="217"/>
      <c r="I622" s="215"/>
      <c r="J622" s="215"/>
      <c r="N622" s="211" t="s">
        <v>570</v>
      </c>
    </row>
    <row r="623" spans="1:14" s="201" customFormat="1" ht="12.6" customHeight="1">
      <c r="A623" s="210">
        <v>8640</v>
      </c>
      <c r="B623" s="214" t="s">
        <v>571</v>
      </c>
      <c r="C623" s="215">
        <f>BQ85</f>
        <v>0</v>
      </c>
      <c r="D623" s="215">
        <f>(D615/D612)*BQ90</f>
        <v>0</v>
      </c>
      <c r="E623" s="217">
        <f>SUM(C616:D623)</f>
        <v>125669403.49401976</v>
      </c>
      <c r="F623" s="217"/>
      <c r="G623" s="215"/>
      <c r="H623" s="217"/>
      <c r="I623" s="215"/>
      <c r="J623" s="215"/>
      <c r="N623" s="211" t="s">
        <v>572</v>
      </c>
    </row>
    <row r="624" spans="1:14" s="201" customFormat="1" ht="12.6" customHeight="1">
      <c r="A624" s="210">
        <v>8420</v>
      </c>
      <c r="B624" s="214" t="s">
        <v>166</v>
      </c>
      <c r="C624" s="215">
        <f>BD85</f>
        <v>2256</v>
      </c>
      <c r="D624" s="215">
        <f>(D615/D612)*BD90</f>
        <v>146315.87833429291</v>
      </c>
      <c r="E624" s="217">
        <f>(E623/E612)*SUM(C624:D624)</f>
        <v>31097.595153016206</v>
      </c>
      <c r="F624" s="217">
        <f>SUM(C624:E624)</f>
        <v>179669.47348730912</v>
      </c>
      <c r="G624" s="215"/>
      <c r="H624" s="217"/>
      <c r="I624" s="215"/>
      <c r="J624" s="215"/>
      <c r="N624" s="211" t="s">
        <v>573</v>
      </c>
    </row>
    <row r="625" spans="1:14" s="201" customFormat="1" ht="12.6" customHeight="1">
      <c r="A625" s="210">
        <v>8320</v>
      </c>
      <c r="B625" s="214" t="s">
        <v>162</v>
      </c>
      <c r="C625" s="215">
        <f>AY85</f>
        <v>6457654.1200000001</v>
      </c>
      <c r="D625" s="215">
        <f>(D615/D612)*AY90</f>
        <v>610543.09432280739</v>
      </c>
      <c r="E625" s="217">
        <f>(E623/E612)*SUM(C625:D625)</f>
        <v>1479445.0867621098</v>
      </c>
      <c r="F625" s="217">
        <f>(F624/F612)*AY64</f>
        <v>58.888504634998895</v>
      </c>
      <c r="G625" s="215">
        <f>SUM(C625:F625)</f>
        <v>8547701.1895895526</v>
      </c>
      <c r="H625" s="217"/>
      <c r="I625" s="215"/>
      <c r="J625" s="215"/>
      <c r="N625" s="211" t="s">
        <v>574</v>
      </c>
    </row>
    <row r="626" spans="1:14" s="201" customFormat="1" ht="12.6" customHeight="1">
      <c r="A626" s="210">
        <v>8650</v>
      </c>
      <c r="B626" s="214" t="s">
        <v>179</v>
      </c>
      <c r="C626" s="215">
        <f>BR85</f>
        <v>823431.7699999999</v>
      </c>
      <c r="D626" s="215">
        <f>(D615/D612)*BR90</f>
        <v>70289.217860921621</v>
      </c>
      <c r="E626" s="217">
        <f>(E623/E612)*SUM(C626:D626)</f>
        <v>187064.83199814035</v>
      </c>
      <c r="F626" s="217">
        <f>(F624/F612)*BR64</f>
        <v>0.12863613048461689</v>
      </c>
      <c r="G626" s="215">
        <f>(G625/G612)*BR91</f>
        <v>0</v>
      </c>
      <c r="H626" s="217"/>
      <c r="I626" s="215"/>
      <c r="J626" s="215"/>
      <c r="N626" s="211" t="s">
        <v>575</v>
      </c>
    </row>
    <row r="627" spans="1:14" s="201" customFormat="1" ht="12.6" customHeight="1">
      <c r="A627" s="210">
        <v>8620</v>
      </c>
      <c r="B627" s="209" t="s">
        <v>576</v>
      </c>
      <c r="C627" s="215">
        <f>BO85</f>
        <v>1354</v>
      </c>
      <c r="D627" s="215">
        <f>(D615/D612)*BO90</f>
        <v>87817.063791768931</v>
      </c>
      <c r="E627" s="217">
        <f>(E623/E612)*SUM(C627:D627)</f>
        <v>18664.404544451099</v>
      </c>
      <c r="F627" s="217">
        <f>(F624/F612)*BO64</f>
        <v>0</v>
      </c>
      <c r="G627" s="215">
        <f>(G625/G612)*BO91</f>
        <v>0</v>
      </c>
      <c r="H627" s="217"/>
      <c r="I627" s="215"/>
      <c r="J627" s="215"/>
      <c r="N627" s="211" t="s">
        <v>577</v>
      </c>
    </row>
    <row r="628" spans="1:14" s="201" customFormat="1" ht="12.6" customHeight="1">
      <c r="A628" s="210">
        <v>8330</v>
      </c>
      <c r="B628" s="214" t="s">
        <v>163</v>
      </c>
      <c r="C628" s="215">
        <f>AZ85</f>
        <v>0</v>
      </c>
      <c r="D628" s="215">
        <f>(D615/D612)*AZ90</f>
        <v>0</v>
      </c>
      <c r="E628" s="217">
        <f>(E623/E612)*SUM(C628:D628)</f>
        <v>0</v>
      </c>
      <c r="F628" s="217">
        <f>(F624/F612)*AZ64</f>
        <v>0</v>
      </c>
      <c r="G628" s="215">
        <f>(G625/G612)*AZ91</f>
        <v>0</v>
      </c>
      <c r="H628" s="217">
        <f>SUM(C626:G628)</f>
        <v>1188621.4168314124</v>
      </c>
      <c r="I628" s="215"/>
      <c r="J628" s="215"/>
      <c r="N628" s="211" t="s">
        <v>578</v>
      </c>
    </row>
    <row r="629" spans="1:14" s="201" customFormat="1" ht="12.6" customHeight="1">
      <c r="A629" s="210">
        <v>8460</v>
      </c>
      <c r="B629" s="214" t="s">
        <v>168</v>
      </c>
      <c r="C629" s="215">
        <f>BF85</f>
        <v>7174478.2200000007</v>
      </c>
      <c r="D629" s="215">
        <f>(D615/D612)*BF90</f>
        <v>226363.60699168284</v>
      </c>
      <c r="E629" s="217">
        <f>(E623/E612)*SUM(C629:D629)</f>
        <v>1549070.9648931862</v>
      </c>
      <c r="F629" s="217">
        <f>(F624/F612)*BF64</f>
        <v>994.71434763213995</v>
      </c>
      <c r="G629" s="215">
        <f>(G625/G612)*BF91</f>
        <v>0</v>
      </c>
      <c r="H629" s="217">
        <f>(H628/H612)*BF60</f>
        <v>23831.366545989829</v>
      </c>
      <c r="I629" s="215">
        <f>SUM(C629:H629)</f>
        <v>8974738.872778492</v>
      </c>
      <c r="J629" s="215"/>
      <c r="N629" s="211" t="s">
        <v>579</v>
      </c>
    </row>
    <row r="630" spans="1:14" s="201" customFormat="1" ht="12.6" customHeight="1">
      <c r="A630" s="210">
        <v>8350</v>
      </c>
      <c r="B630" s="214" t="s">
        <v>580</v>
      </c>
      <c r="C630" s="215">
        <f>BA85</f>
        <v>665</v>
      </c>
      <c r="D630" s="215">
        <f>(D615/D612)*BA90</f>
        <v>43147.145119418463</v>
      </c>
      <c r="E630" s="217">
        <f>(E623/E612)*SUM(C630:D630)</f>
        <v>9170.3246064056329</v>
      </c>
      <c r="F630" s="217">
        <f>(F624/F612)*BA64</f>
        <v>0</v>
      </c>
      <c r="G630" s="215">
        <f>(G625/G612)*BA91</f>
        <v>0</v>
      </c>
      <c r="H630" s="217">
        <f>(H628/H612)*BA60</f>
        <v>0</v>
      </c>
      <c r="I630" s="215">
        <f>(I629/I612)*BA92</f>
        <v>6546.8140243548314</v>
      </c>
      <c r="J630" s="215">
        <f>SUM(C630:I630)</f>
        <v>59529.283750178925</v>
      </c>
      <c r="N630" s="211" t="s">
        <v>581</v>
      </c>
    </row>
    <row r="631" spans="1:14" s="201" customFormat="1" ht="12.6" customHeight="1">
      <c r="A631" s="210">
        <v>8200</v>
      </c>
      <c r="B631" s="214" t="s">
        <v>582</v>
      </c>
      <c r="C631" s="215">
        <f>AW85</f>
        <v>324</v>
      </c>
      <c r="D631" s="215">
        <f>(D615/D612)*AW90</f>
        <v>21007.895001610057</v>
      </c>
      <c r="E631" s="217">
        <f>(E623/E612)*SUM(C631:D631)</f>
        <v>4464.9811393923956</v>
      </c>
      <c r="F631" s="217">
        <f>(F624/F612)*AW64</f>
        <v>0</v>
      </c>
      <c r="G631" s="215">
        <f>(G625/G612)*AW91</f>
        <v>0</v>
      </c>
      <c r="H631" s="217">
        <f>(H628/H612)*AW60</f>
        <v>0</v>
      </c>
      <c r="I631" s="215">
        <f>(I629/I612)*AW92</f>
        <v>0</v>
      </c>
      <c r="J631" s="215">
        <f>(J630/J612)*AW93</f>
        <v>0</v>
      </c>
      <c r="N631" s="211" t="s">
        <v>583</v>
      </c>
    </row>
    <row r="632" spans="1:14" s="201" customFormat="1" ht="12.6" customHeight="1">
      <c r="A632" s="210">
        <v>8360</v>
      </c>
      <c r="B632" s="214" t="s">
        <v>584</v>
      </c>
      <c r="C632" s="215">
        <f>BB85</f>
        <v>0</v>
      </c>
      <c r="D632" s="215">
        <f>(D615/D612)*BB90</f>
        <v>0</v>
      </c>
      <c r="E632" s="217">
        <f>(E623/E612)*SUM(C632:D632)</f>
        <v>0</v>
      </c>
      <c r="F632" s="217">
        <f>(F624/F612)*BB64</f>
        <v>0</v>
      </c>
      <c r="G632" s="215">
        <f>(G625/G612)*BB91</f>
        <v>0</v>
      </c>
      <c r="H632" s="217">
        <f>(H628/H612)*BB60</f>
        <v>0</v>
      </c>
      <c r="I632" s="215">
        <f>(I629/I612)*BB92</f>
        <v>0</v>
      </c>
      <c r="J632" s="215">
        <f>(J630/J612)*BB93</f>
        <v>0</v>
      </c>
      <c r="N632" s="211" t="s">
        <v>585</v>
      </c>
    </row>
    <row r="633" spans="1:14" s="201" customFormat="1" ht="12.6" customHeight="1">
      <c r="A633" s="210">
        <v>8370</v>
      </c>
      <c r="B633" s="214" t="s">
        <v>586</v>
      </c>
      <c r="C633" s="215">
        <f>BC85</f>
        <v>0</v>
      </c>
      <c r="D633" s="215">
        <f>(D615/D612)*BC90</f>
        <v>0</v>
      </c>
      <c r="E633" s="217">
        <f>(E623/E612)*SUM(C633:D633)</f>
        <v>0</v>
      </c>
      <c r="F633" s="217">
        <f>(F624/F612)*BC64</f>
        <v>0</v>
      </c>
      <c r="G633" s="215">
        <f>(G625/G612)*BC91</f>
        <v>0</v>
      </c>
      <c r="H633" s="217">
        <f>(H628/H612)*BC60</f>
        <v>0</v>
      </c>
      <c r="I633" s="215">
        <f>(I629/I612)*BC92</f>
        <v>0</v>
      </c>
      <c r="J633" s="215">
        <f>(J630/J612)*BC93</f>
        <v>0</v>
      </c>
      <c r="N633" s="211" t="s">
        <v>587</v>
      </c>
    </row>
    <row r="634" spans="1:14" s="201" customFormat="1" ht="12.6" customHeight="1">
      <c r="A634" s="210">
        <v>8490</v>
      </c>
      <c r="B634" s="214" t="s">
        <v>588</v>
      </c>
      <c r="C634" s="215">
        <f>BI85</f>
        <v>6198663.1099999994</v>
      </c>
      <c r="D634" s="215">
        <f>(D615/D612)*BI90</f>
        <v>3751924.4669005461</v>
      </c>
      <c r="E634" s="217">
        <f>(E623/E612)*SUM(C634:D634)</f>
        <v>2082758.5103611215</v>
      </c>
      <c r="F634" s="217">
        <f>(F624/F612)*BI64</f>
        <v>35.824137234190083</v>
      </c>
      <c r="G634" s="215">
        <f>(G625/G612)*BI91</f>
        <v>0</v>
      </c>
      <c r="H634" s="217">
        <f>(H628/H612)*BI60</f>
        <v>0</v>
      </c>
      <c r="I634" s="215">
        <f>(I629/I612)*BI92</f>
        <v>262677.0490772255</v>
      </c>
      <c r="J634" s="215">
        <f>(J630/J612)*BI93</f>
        <v>0</v>
      </c>
      <c r="N634" s="211" t="s">
        <v>589</v>
      </c>
    </row>
    <row r="635" spans="1:14" s="201" customFormat="1" ht="12.6" customHeight="1">
      <c r="A635" s="210">
        <v>8530</v>
      </c>
      <c r="B635" s="214" t="s">
        <v>590</v>
      </c>
      <c r="C635" s="215">
        <f>BK85</f>
        <v>0</v>
      </c>
      <c r="D635" s="215">
        <f>(D615/D612)*BK90</f>
        <v>0</v>
      </c>
      <c r="E635" s="217">
        <f>(E623/E612)*SUM(C635:D635)</f>
        <v>0</v>
      </c>
      <c r="F635" s="217">
        <f>(F624/F612)*BK64</f>
        <v>0</v>
      </c>
      <c r="G635" s="215">
        <f>(G625/G612)*BK91</f>
        <v>0</v>
      </c>
      <c r="H635" s="217">
        <f>(H628/H612)*BK60</f>
        <v>0</v>
      </c>
      <c r="I635" s="215">
        <f>(I629/I612)*BK92</f>
        <v>0</v>
      </c>
      <c r="J635" s="215">
        <f>(J630/J612)*BK93</f>
        <v>0</v>
      </c>
      <c r="N635" s="211" t="s">
        <v>591</v>
      </c>
    </row>
    <row r="636" spans="1:14" s="201" customFormat="1" ht="12.6" customHeight="1">
      <c r="A636" s="210">
        <v>8480</v>
      </c>
      <c r="B636" s="214" t="s">
        <v>592</v>
      </c>
      <c r="C636" s="215">
        <f>BH85</f>
        <v>8635</v>
      </c>
      <c r="D636" s="215">
        <f>(D615/D612)*BH90</f>
        <v>560127.84966902377</v>
      </c>
      <c r="E636" s="217">
        <f>(E623/E612)*SUM(C636:D636)</f>
        <v>119047.81063133819</v>
      </c>
      <c r="F636" s="217">
        <f>(F624/F612)*BH64</f>
        <v>0</v>
      </c>
      <c r="G636" s="215">
        <f>(G625/G612)*BH91</f>
        <v>0</v>
      </c>
      <c r="H636" s="217">
        <f>(H628/H612)*BH60</f>
        <v>0</v>
      </c>
      <c r="I636" s="215">
        <f>(I629/I612)*BH92</f>
        <v>0</v>
      </c>
      <c r="J636" s="215">
        <f>(J630/J612)*BH93</f>
        <v>0</v>
      </c>
      <c r="N636" s="211" t="s">
        <v>593</v>
      </c>
    </row>
    <row r="637" spans="1:14" s="201" customFormat="1" ht="12.6" customHeight="1">
      <c r="A637" s="210">
        <v>8560</v>
      </c>
      <c r="B637" s="214" t="s">
        <v>174</v>
      </c>
      <c r="C637" s="215">
        <f>BL85</f>
        <v>1456</v>
      </c>
      <c r="D637" s="215">
        <f>(D615/D612)*BL90</f>
        <v>94449.727119239949</v>
      </c>
      <c r="E637" s="217">
        <f>(E623/E612)*SUM(C637:D637)</f>
        <v>20074.037619011335</v>
      </c>
      <c r="F637" s="217">
        <f>(F624/F612)*BL64</f>
        <v>0</v>
      </c>
      <c r="G637" s="215">
        <f>(G625/G612)*BL91</f>
        <v>0</v>
      </c>
      <c r="H637" s="217">
        <f>(H628/H612)*BL60</f>
        <v>0</v>
      </c>
      <c r="I637" s="215">
        <f>(I629/I612)*BL92</f>
        <v>0</v>
      </c>
      <c r="J637" s="215">
        <f>(J630/J612)*BL93</f>
        <v>0</v>
      </c>
      <c r="N637" s="211" t="s">
        <v>594</v>
      </c>
    </row>
    <row r="638" spans="1:14" s="201" customFormat="1" ht="12.6" customHeight="1">
      <c r="A638" s="210">
        <v>8590</v>
      </c>
      <c r="B638" s="214" t="s">
        <v>595</v>
      </c>
      <c r="C638" s="215">
        <f>BM85</f>
        <v>0</v>
      </c>
      <c r="D638" s="215">
        <f>(D615/D612)*BM90</f>
        <v>0</v>
      </c>
      <c r="E638" s="217">
        <f>(E623/E612)*SUM(C638:D638)</f>
        <v>0</v>
      </c>
      <c r="F638" s="217">
        <f>(F624/F612)*BM64</f>
        <v>0</v>
      </c>
      <c r="G638" s="215">
        <f>(G625/G612)*BM91</f>
        <v>0</v>
      </c>
      <c r="H638" s="217">
        <f>(H628/H612)*BM60</f>
        <v>0</v>
      </c>
      <c r="I638" s="215">
        <f>(I629/I612)*BM92</f>
        <v>0</v>
      </c>
      <c r="J638" s="215">
        <f>(J630/J612)*BM93</f>
        <v>0</v>
      </c>
      <c r="N638" s="211" t="s">
        <v>596</v>
      </c>
    </row>
    <row r="639" spans="1:14" s="201" customFormat="1" ht="12.6" customHeight="1">
      <c r="A639" s="210">
        <v>8660</v>
      </c>
      <c r="B639" s="214" t="s">
        <v>597</v>
      </c>
      <c r="C639" s="215">
        <f>BS85</f>
        <v>300806.86</v>
      </c>
      <c r="D639" s="215">
        <f>(D615/D612)*BS90</f>
        <v>102896.66531786618</v>
      </c>
      <c r="E639" s="217">
        <f>(E623/E612)*SUM(C639:D639)</f>
        <v>84499.226454773219</v>
      </c>
      <c r="F639" s="217">
        <f>(F624/F612)*BS64</f>
        <v>25.459043781626836</v>
      </c>
      <c r="G639" s="215">
        <f>(G625/G612)*BS91</f>
        <v>0</v>
      </c>
      <c r="H639" s="217">
        <f>(H628/H612)*BS60</f>
        <v>1254.448759383258</v>
      </c>
      <c r="I639" s="215">
        <f>(I629/I612)*BS92</f>
        <v>15612.74401117158</v>
      </c>
      <c r="J639" s="215">
        <f>(J630/J612)*BS93</f>
        <v>0</v>
      </c>
      <c r="N639" s="211" t="s">
        <v>598</v>
      </c>
    </row>
    <row r="640" spans="1:14" s="201" customFormat="1" ht="12.6" customHeight="1">
      <c r="A640" s="210">
        <v>8670</v>
      </c>
      <c r="B640" s="214" t="s">
        <v>599</v>
      </c>
      <c r="C640" s="215">
        <f>BT85</f>
        <v>920385.88</v>
      </c>
      <c r="D640" s="215">
        <f>(D615/D612)*BT90</f>
        <v>98443.11184473538</v>
      </c>
      <c r="E640" s="217">
        <f>(E623/E612)*SUM(C640:D640)</f>
        <v>213251.20119471644</v>
      </c>
      <c r="F640" s="217">
        <f>(F624/F612)*BT64</f>
        <v>24.006776429164525</v>
      </c>
      <c r="G640" s="215">
        <f>(G625/G612)*BT91</f>
        <v>0</v>
      </c>
      <c r="H640" s="217">
        <f>(H628/H612)*BT60</f>
        <v>3696.6958524789138</v>
      </c>
      <c r="I640" s="215">
        <f>(I629/I612)*BT92</f>
        <v>14936.99625879051</v>
      </c>
      <c r="J640" s="215">
        <f>(J630/J612)*BT93</f>
        <v>0</v>
      </c>
      <c r="N640" s="211" t="s">
        <v>600</v>
      </c>
    </row>
    <row r="641" spans="1:14" s="201" customFormat="1" ht="12.6" customHeight="1">
      <c r="A641" s="210">
        <v>8680</v>
      </c>
      <c r="B641" s="214" t="s">
        <v>601</v>
      </c>
      <c r="C641" s="215">
        <f>BU85</f>
        <v>82110.179999999993</v>
      </c>
      <c r="D641" s="215">
        <f>(D615/D612)*BU90</f>
        <v>57854.211627509692</v>
      </c>
      <c r="E641" s="217">
        <f>(E623/E612)*SUM(C641:D641)</f>
        <v>29295.961224082224</v>
      </c>
      <c r="F641" s="217">
        <f>(F624/F612)*BU64</f>
        <v>0</v>
      </c>
      <c r="G641" s="215">
        <f>(G625/G612)*BU91</f>
        <v>0</v>
      </c>
      <c r="H641" s="217">
        <f>(H628/H612)*BU60</f>
        <v>77.153382374021703</v>
      </c>
      <c r="I641" s="215">
        <f>(I629/I612)*BU92</f>
        <v>8778.3505259195172</v>
      </c>
      <c r="J641" s="215">
        <f>(J630/J612)*BU93</f>
        <v>0</v>
      </c>
      <c r="N641" s="211" t="s">
        <v>602</v>
      </c>
    </row>
    <row r="642" spans="1:14" s="201" customFormat="1" ht="12.6" customHeight="1">
      <c r="A642" s="210">
        <v>8690</v>
      </c>
      <c r="B642" s="214" t="s">
        <v>603</v>
      </c>
      <c r="C642" s="215">
        <f>BV85</f>
        <v>17071.099999999999</v>
      </c>
      <c r="D642" s="215">
        <f>(D615/D612)*BV90</f>
        <v>449297.03180477687</v>
      </c>
      <c r="E642" s="217">
        <f>(E623/E612)*SUM(C642:D642)</f>
        <v>97615.561691299765</v>
      </c>
      <c r="F642" s="217">
        <f>(F624/F612)*BV64</f>
        <v>0</v>
      </c>
      <c r="G642" s="215">
        <f>(G625/G612)*BV91</f>
        <v>0</v>
      </c>
      <c r="H642" s="217">
        <f>(H628/H612)*BV60</f>
        <v>0</v>
      </c>
      <c r="I642" s="215">
        <f>(I629/I612)*BV92</f>
        <v>26446.294590345904</v>
      </c>
      <c r="J642" s="215">
        <f>(J630/J612)*BV93</f>
        <v>0</v>
      </c>
      <c r="N642" s="211" t="s">
        <v>604</v>
      </c>
    </row>
    <row r="643" spans="1:14" s="201" customFormat="1" ht="12.6" customHeight="1">
      <c r="A643" s="210">
        <v>8700</v>
      </c>
      <c r="B643" s="214" t="s">
        <v>605</v>
      </c>
      <c r="C643" s="215">
        <f>BW85</f>
        <v>1188746.9600000002</v>
      </c>
      <c r="D643" s="215">
        <f>(D615/D612)*BW90</f>
        <v>144570.17043987702</v>
      </c>
      <c r="E643" s="217">
        <f>(E623/E612)*SUM(C643:D643)</f>
        <v>279076.74586779624</v>
      </c>
      <c r="F643" s="217">
        <f>(F624/F612)*BW64</f>
        <v>39.232013519361388</v>
      </c>
      <c r="G643" s="215">
        <f>(G625/G612)*BW91</f>
        <v>0</v>
      </c>
      <c r="H643" s="217">
        <f>(H628/H612)*BW60</f>
        <v>2810.3527568082718</v>
      </c>
      <c r="I643" s="215">
        <f>(I629/I612)*BW92</f>
        <v>21935.959302048759</v>
      </c>
      <c r="J643" s="215">
        <f>(J630/J612)*BW93</f>
        <v>0</v>
      </c>
      <c r="N643" s="211" t="s">
        <v>606</v>
      </c>
    </row>
    <row r="644" spans="1:14" s="201" customFormat="1" ht="12.6" customHeight="1">
      <c r="A644" s="210">
        <v>8710</v>
      </c>
      <c r="B644" s="214" t="s">
        <v>607</v>
      </c>
      <c r="C644" s="215">
        <f>BX85</f>
        <v>13383097.249999998</v>
      </c>
      <c r="D644" s="215">
        <f>(D615/D612)*BX90</f>
        <v>134614.94208714872</v>
      </c>
      <c r="E644" s="217">
        <f>(E623/E612)*SUM(C644:D644)</f>
        <v>2829393.7308827117</v>
      </c>
      <c r="F644" s="217">
        <f>(F624/F612)*BX64</f>
        <v>832.92885912518238</v>
      </c>
      <c r="G644" s="215">
        <f>(G625/G612)*BX91</f>
        <v>0</v>
      </c>
      <c r="H644" s="217">
        <f>(H628/H612)*BX60</f>
        <v>34825.416030671367</v>
      </c>
      <c r="I644" s="215">
        <f>(I629/I612)*BX92</f>
        <v>11161.298809808022</v>
      </c>
      <c r="J644" s="215">
        <f>(J630/J612)*BX93</f>
        <v>0</v>
      </c>
      <c r="K644" s="217">
        <f>SUM(C631:J644)</f>
        <v>33681130.389065683</v>
      </c>
      <c r="L644" s="217"/>
      <c r="N644" s="211" t="s">
        <v>608</v>
      </c>
    </row>
    <row r="645" spans="1:14" s="201" customFormat="1" ht="12.6" customHeight="1">
      <c r="A645" s="210">
        <v>8720</v>
      </c>
      <c r="B645" s="214" t="s">
        <v>609</v>
      </c>
      <c r="C645" s="215">
        <f>BY85</f>
        <v>8435736.4800000004</v>
      </c>
      <c r="D645" s="215">
        <f>(D615/D612)*BY90</f>
        <v>188346.15173634302</v>
      </c>
      <c r="E645" s="217">
        <f>(E623/E612)*SUM(C645:D645)</f>
        <v>1805107.6236948469</v>
      </c>
      <c r="F645" s="217">
        <f>(F624/F612)*BY64</f>
        <v>181.65501124715792</v>
      </c>
      <c r="G645" s="215">
        <f>(G625/G612)*BY91</f>
        <v>0</v>
      </c>
      <c r="H645" s="217">
        <f>(H628/H612)*BY60</f>
        <v>23961.307673366609</v>
      </c>
      <c r="I645" s="215">
        <f>(I629/I612)*BY92</f>
        <v>5745.4136868632186</v>
      </c>
      <c r="J645" s="215">
        <f>(J630/J612)*BY93</f>
        <v>567.82744538749557</v>
      </c>
      <c r="K645" s="217">
        <v>0</v>
      </c>
      <c r="L645" s="217"/>
      <c r="N645" s="211" t="s">
        <v>610</v>
      </c>
    </row>
    <row r="646" spans="1:14" s="201" customFormat="1" ht="12.6" customHeight="1">
      <c r="A646" s="210">
        <v>8730</v>
      </c>
      <c r="B646" s="214" t="s">
        <v>611</v>
      </c>
      <c r="C646" s="215">
        <f>BZ85</f>
        <v>5572844.8499999996</v>
      </c>
      <c r="D646" s="215">
        <f>(D615/D612)*BZ90</f>
        <v>0</v>
      </c>
      <c r="E646" s="217">
        <f>(E623/E612)*SUM(C646:D646)</f>
        <v>1166452.7294050523</v>
      </c>
      <c r="F646" s="217">
        <f>(F624/F612)*BZ64</f>
        <v>6.0515655032799023</v>
      </c>
      <c r="G646" s="215">
        <f>(G625/G612)*BZ91</f>
        <v>0</v>
      </c>
      <c r="H646" s="217">
        <f>(H628/H612)*BZ60</f>
        <v>20227.284200586844</v>
      </c>
      <c r="I646" s="215">
        <f>(I629/I612)*BZ92</f>
        <v>0</v>
      </c>
      <c r="J646" s="215">
        <f>(J630/J612)*BZ93</f>
        <v>0</v>
      </c>
      <c r="K646" s="217">
        <v>0</v>
      </c>
      <c r="L646" s="217"/>
      <c r="N646" s="211" t="s">
        <v>612</v>
      </c>
    </row>
    <row r="647" spans="1:14" s="201" customFormat="1" ht="12.6" customHeight="1">
      <c r="A647" s="210">
        <v>8740</v>
      </c>
      <c r="B647" s="214" t="s">
        <v>613</v>
      </c>
      <c r="C647" s="215">
        <f>CA85</f>
        <v>3453863.7300000004</v>
      </c>
      <c r="D647" s="215">
        <f>(D615/D612)*CA90</f>
        <v>77351.433130906444</v>
      </c>
      <c r="E647" s="217">
        <f>(E623/E612)*SUM(C647:D647)</f>
        <v>739119.00941411522</v>
      </c>
      <c r="F647" s="217">
        <f>(F624/F612)*CA64</f>
        <v>37.51687975726805</v>
      </c>
      <c r="G647" s="215">
        <f>(G625/G612)*CA91</f>
        <v>0</v>
      </c>
      <c r="H647" s="217">
        <f>(H628/H612)*CA60</f>
        <v>10767.838985484146</v>
      </c>
      <c r="I647" s="215">
        <f>(I629/I612)*CA92</f>
        <v>0</v>
      </c>
      <c r="J647" s="215">
        <f>(J630/J612)*CA93</f>
        <v>0</v>
      </c>
      <c r="K647" s="217">
        <v>0</v>
      </c>
      <c r="L647" s="217">
        <f>SUM(C645:K647)</f>
        <v>21500316.902829457</v>
      </c>
      <c r="N647" s="211" t="s">
        <v>614</v>
      </c>
    </row>
    <row r="648" spans="1:14" s="201" customFormat="1" ht="12.6" customHeight="1">
      <c r="A648" s="210"/>
      <c r="B648" s="210"/>
      <c r="C648" s="201">
        <f>SUM(C614:C647)</f>
        <v>211692872.65000001</v>
      </c>
      <c r="L648" s="213"/>
    </row>
    <row r="666" spans="1:14" s="201" customFormat="1" ht="12.6" customHeight="1">
      <c r="C666" s="208" t="s">
        <v>615</v>
      </c>
      <c r="M666" s="208" t="s">
        <v>616</v>
      </c>
    </row>
    <row r="667" spans="1:14" s="201" customFormat="1" ht="12.6" customHeight="1">
      <c r="C667" s="208" t="s">
        <v>545</v>
      </c>
      <c r="D667" s="208" t="s">
        <v>546</v>
      </c>
      <c r="E667" s="209" t="s">
        <v>547</v>
      </c>
      <c r="F667" s="208" t="s">
        <v>548</v>
      </c>
      <c r="G667" s="208" t="s">
        <v>549</v>
      </c>
      <c r="H667" s="208" t="s">
        <v>550</v>
      </c>
      <c r="I667" s="208" t="s">
        <v>551</v>
      </c>
      <c r="J667" s="208" t="s">
        <v>552</v>
      </c>
      <c r="K667" s="208" t="s">
        <v>553</v>
      </c>
      <c r="L667" s="209" t="s">
        <v>554</v>
      </c>
      <c r="M667" s="208" t="s">
        <v>617</v>
      </c>
    </row>
    <row r="668" spans="1:14" s="201" customFormat="1" ht="12.6" customHeight="1">
      <c r="A668" s="210">
        <v>6010</v>
      </c>
      <c r="B668" s="209" t="s">
        <v>344</v>
      </c>
      <c r="C668" s="215">
        <f>C85</f>
        <v>16235843.739999998</v>
      </c>
      <c r="D668" s="215">
        <f>(D615/D612)*C90</f>
        <v>980734.73506495357</v>
      </c>
      <c r="E668" s="217">
        <f>(E623/E612)*SUM(C668:D668)</f>
        <v>3603603.8134554899</v>
      </c>
      <c r="F668" s="217">
        <f>(F624/F612)*C64</f>
        <v>1821.6824656257711</v>
      </c>
      <c r="G668" s="215">
        <f>(G625/G612)*C91</f>
        <v>460492.38115906919</v>
      </c>
      <c r="H668" s="217">
        <f>(H628/H612)*C60</f>
        <v>41667.912120741283</v>
      </c>
      <c r="I668" s="215">
        <f>(I629/I612)*C92</f>
        <v>426870.69157081604</v>
      </c>
      <c r="J668" s="215">
        <f>(J630/J612)*C93</f>
        <v>2516.8104931861267</v>
      </c>
      <c r="K668" s="215">
        <f>(K644/K612)*C89</f>
        <v>887867.74862317322</v>
      </c>
      <c r="L668" s="215">
        <f>(L647/L612)*C94</f>
        <v>1793578.5461755698</v>
      </c>
      <c r="M668" s="201">
        <f t="shared" ref="M668:M713" si="0">ROUND(SUM(D668:L668),0)</f>
        <v>8199154</v>
      </c>
      <c r="N668" s="209" t="s">
        <v>618</v>
      </c>
    </row>
    <row r="669" spans="1:14" s="201" customFormat="1" ht="12.6" customHeight="1">
      <c r="A669" s="210">
        <v>6030</v>
      </c>
      <c r="B669" s="209" t="s">
        <v>345</v>
      </c>
      <c r="C669" s="215">
        <f>D85</f>
        <v>18420555.579999998</v>
      </c>
      <c r="D669" s="215">
        <f>(D615/D612)*D90</f>
        <v>746240.07463646762</v>
      </c>
      <c r="E669" s="217">
        <f>(E623/E612)*SUM(C669:D669)</f>
        <v>4011803.9721309668</v>
      </c>
      <c r="F669" s="217">
        <f>(F624/F612)*D64</f>
        <v>1843.6916037854223</v>
      </c>
      <c r="G669" s="215">
        <f>(G625/G612)*D91</f>
        <v>1927162.4260531911</v>
      </c>
      <c r="H669" s="217">
        <f>(H628/H612)*D60</f>
        <v>63420.37458135825</v>
      </c>
      <c r="I669" s="215">
        <f>(I629/I612)*D92</f>
        <v>711785.34369684628</v>
      </c>
      <c r="J669" s="215">
        <f>(J630/J612)*D93</f>
        <v>6006.453239473447</v>
      </c>
      <c r="K669" s="215">
        <f>(K644/K612)*D89</f>
        <v>1961350.9415659111</v>
      </c>
      <c r="L669" s="215">
        <f>(L647/L612)*D94</f>
        <v>2488912.4099630648</v>
      </c>
      <c r="M669" s="201">
        <f t="shared" si="0"/>
        <v>11918526</v>
      </c>
      <c r="N669" s="209" t="s">
        <v>619</v>
      </c>
    </row>
    <row r="670" spans="1:14" s="201" customFormat="1" ht="12.6" customHeight="1">
      <c r="A670" s="210">
        <v>6070</v>
      </c>
      <c r="B670" s="209" t="s">
        <v>620</v>
      </c>
      <c r="C670" s="215">
        <f>E85</f>
        <v>39594120.950000003</v>
      </c>
      <c r="D670" s="215">
        <f>(D615/D612)*E90</f>
        <v>3965813.8341480624</v>
      </c>
      <c r="E670" s="217">
        <f>(E623/E612)*SUM(C670:D670)</f>
        <v>9117534.4351593778</v>
      </c>
      <c r="F670" s="217">
        <f>(F624/F612)*E64</f>
        <v>4724.8840644221818</v>
      </c>
      <c r="G670" s="215">
        <f>(G625/G612)*E91</f>
        <v>5259625.4238494439</v>
      </c>
      <c r="H670" s="217">
        <f>(H628/H612)*E60</f>
        <v>138945.57952207344</v>
      </c>
      <c r="I670" s="215">
        <f>(I629/I612)*E92</f>
        <v>1339164.4583702767</v>
      </c>
      <c r="J670" s="215">
        <f>(J630/J612)*E93</f>
        <v>18205.733296454582</v>
      </c>
      <c r="K670" s="215">
        <f>(K644/K612)*E89</f>
        <v>3678016.6690125763</v>
      </c>
      <c r="L670" s="215">
        <f>(L647/L612)*E94</f>
        <v>5202779.8585148295</v>
      </c>
      <c r="M670" s="201">
        <f t="shared" si="0"/>
        <v>28724811</v>
      </c>
      <c r="N670" s="209" t="s">
        <v>621</v>
      </c>
    </row>
    <row r="671" spans="1:14" s="201" customFormat="1" ht="12.6" customHeight="1">
      <c r="A671" s="210">
        <v>6100</v>
      </c>
      <c r="B671" s="209" t="s">
        <v>622</v>
      </c>
      <c r="C671" s="215">
        <f>F85</f>
        <v>0</v>
      </c>
      <c r="D671" s="215">
        <f>(D615/D612)*F90</f>
        <v>0</v>
      </c>
      <c r="E671" s="217">
        <f>(E623/E612)*SUM(C671:D671)</f>
        <v>0</v>
      </c>
      <c r="F671" s="217">
        <f>(F624/F612)*F64</f>
        <v>0</v>
      </c>
      <c r="G671" s="215">
        <f>(G625/G612)*F91</f>
        <v>0</v>
      </c>
      <c r="H671" s="217">
        <f>(H628/H612)*F60</f>
        <v>0</v>
      </c>
      <c r="I671" s="215">
        <f>(I629/I612)*F92</f>
        <v>0</v>
      </c>
      <c r="J671" s="215">
        <f>(J630/J612)*F93</f>
        <v>0</v>
      </c>
      <c r="K671" s="215">
        <f>(K644/K612)*F89</f>
        <v>0</v>
      </c>
      <c r="L671" s="215">
        <f>(L647/L612)*F94</f>
        <v>0</v>
      </c>
      <c r="M671" s="201">
        <f t="shared" si="0"/>
        <v>0</v>
      </c>
      <c r="N671" s="209" t="s">
        <v>623</v>
      </c>
    </row>
    <row r="672" spans="1:14" s="201" customFormat="1" ht="12.6" customHeight="1">
      <c r="A672" s="210">
        <v>6120</v>
      </c>
      <c r="B672" s="209" t="s">
        <v>624</v>
      </c>
      <c r="C672" s="215">
        <f>G85</f>
        <v>43337</v>
      </c>
      <c r="D672" s="215">
        <f>(D615/D612)*G90</f>
        <v>109505.4952042246</v>
      </c>
      <c r="E672" s="217">
        <f>(E623/E612)*SUM(C672:D672)</f>
        <v>31991.478409819072</v>
      </c>
      <c r="F672" s="217">
        <f>(F624/F612)*G64</f>
        <v>0</v>
      </c>
      <c r="G672" s="215">
        <f>(G625/G612)*G91</f>
        <v>0</v>
      </c>
      <c r="H672" s="217">
        <f>(H628/H612)*G60</f>
        <v>0</v>
      </c>
      <c r="I672" s="215">
        <f>(I629/I612)*G92</f>
        <v>31047.408619350179</v>
      </c>
      <c r="J672" s="215">
        <f>(J630/J612)*G93</f>
        <v>0</v>
      </c>
      <c r="K672" s="215">
        <f>(K644/K612)*G89</f>
        <v>0</v>
      </c>
      <c r="L672" s="215">
        <f>(L647/L612)*G94</f>
        <v>0</v>
      </c>
      <c r="M672" s="201">
        <f t="shared" si="0"/>
        <v>172544</v>
      </c>
      <c r="N672" s="209" t="s">
        <v>625</v>
      </c>
    </row>
    <row r="673" spans="1:14" s="201" customFormat="1" ht="12.6" customHeight="1">
      <c r="A673" s="210">
        <v>6140</v>
      </c>
      <c r="B673" s="209" t="s">
        <v>626</v>
      </c>
      <c r="C673" s="215">
        <f>H85</f>
        <v>3992958.4499999997</v>
      </c>
      <c r="D673" s="215">
        <f>(D615/D612)*H90</f>
        <v>425690.55838524504</v>
      </c>
      <c r="E673" s="217">
        <f>(E623/E612)*SUM(C673:D673)</f>
        <v>924867.87894586672</v>
      </c>
      <c r="F673" s="217">
        <f>(F624/F612)*H64</f>
        <v>120.57420075583633</v>
      </c>
      <c r="G673" s="215">
        <f>(G625/G612)*H91</f>
        <v>625847.89930838451</v>
      </c>
      <c r="H673" s="217">
        <f>(H628/H612)*H60</f>
        <v>15704.276829839408</v>
      </c>
      <c r="I673" s="215">
        <f>(I629/I612)*H92</f>
        <v>151895.1313405924</v>
      </c>
      <c r="J673" s="215">
        <f>(J630/J612)*H93</f>
        <v>734.61092303100429</v>
      </c>
      <c r="K673" s="215">
        <f>(K644/K612)*H89</f>
        <v>317776.93273341953</v>
      </c>
      <c r="L673" s="215">
        <f>(L647/L612)*H94</f>
        <v>491643.26927545608</v>
      </c>
      <c r="M673" s="201">
        <f t="shared" si="0"/>
        <v>2954281</v>
      </c>
      <c r="N673" s="209" t="s">
        <v>627</v>
      </c>
    </row>
    <row r="674" spans="1:14" s="201" customFormat="1" ht="12.6" customHeight="1">
      <c r="A674" s="210">
        <v>6150</v>
      </c>
      <c r="B674" s="209" t="s">
        <v>628</v>
      </c>
      <c r="C674" s="215">
        <f>I85</f>
        <v>0</v>
      </c>
      <c r="D674" s="215">
        <f>(D615/D612)*I90</f>
        <v>0</v>
      </c>
      <c r="E674" s="217">
        <f>(E623/E612)*SUM(C674:D674)</f>
        <v>0</v>
      </c>
      <c r="F674" s="217">
        <f>(F624/F612)*I64</f>
        <v>0</v>
      </c>
      <c r="G674" s="215">
        <f>(G625/G612)*I91</f>
        <v>0</v>
      </c>
      <c r="H674" s="217">
        <f>(H628/H612)*I60</f>
        <v>0</v>
      </c>
      <c r="I674" s="215">
        <f>(I629/I612)*I92</f>
        <v>0</v>
      </c>
      <c r="J674" s="215">
        <f>(J630/J612)*I93</f>
        <v>0</v>
      </c>
      <c r="K674" s="215">
        <f>(K644/K612)*I89</f>
        <v>0</v>
      </c>
      <c r="L674" s="215">
        <f>(L647/L612)*I94</f>
        <v>0</v>
      </c>
      <c r="M674" s="201">
        <f t="shared" si="0"/>
        <v>0</v>
      </c>
      <c r="N674" s="209" t="s">
        <v>629</v>
      </c>
    </row>
    <row r="675" spans="1:14" s="201" customFormat="1" ht="12.6" customHeight="1">
      <c r="A675" s="210">
        <v>6170</v>
      </c>
      <c r="B675" s="209" t="s">
        <v>125</v>
      </c>
      <c r="C675" s="215">
        <f>J85</f>
        <v>0</v>
      </c>
      <c r="D675" s="215">
        <f>(D615/D612)*J90</f>
        <v>0</v>
      </c>
      <c r="E675" s="217">
        <f>(E623/E612)*SUM(C675:D675)</f>
        <v>0</v>
      </c>
      <c r="F675" s="217">
        <f>(F624/F612)*J64</f>
        <v>0</v>
      </c>
      <c r="G675" s="215">
        <f>(G625/G612)*J91</f>
        <v>0</v>
      </c>
      <c r="H675" s="217">
        <f>(H628/H612)*J60</f>
        <v>0</v>
      </c>
      <c r="I675" s="215">
        <f>(I629/I612)*J92</f>
        <v>0</v>
      </c>
      <c r="J675" s="215">
        <f>(J630/J612)*J93</f>
        <v>0</v>
      </c>
      <c r="K675" s="215">
        <f>(K644/K612)*J89</f>
        <v>0</v>
      </c>
      <c r="L675" s="215">
        <f>(L647/L612)*J94</f>
        <v>0</v>
      </c>
      <c r="M675" s="201">
        <f t="shared" si="0"/>
        <v>0</v>
      </c>
      <c r="N675" s="209" t="s">
        <v>630</v>
      </c>
    </row>
    <row r="676" spans="1:14" s="201" customFormat="1" ht="12.6" customHeight="1">
      <c r="A676" s="210">
        <v>6200</v>
      </c>
      <c r="B676" s="209" t="s">
        <v>350</v>
      </c>
      <c r="C676" s="215">
        <f>K85</f>
        <v>0</v>
      </c>
      <c r="D676" s="215">
        <f>(D615/D612)*K90</f>
        <v>0</v>
      </c>
      <c r="E676" s="217">
        <f>(E623/E612)*SUM(C676:D676)</f>
        <v>0</v>
      </c>
      <c r="F676" s="217">
        <f>(F624/F612)*K64</f>
        <v>0</v>
      </c>
      <c r="G676" s="215">
        <f>(G625/G612)*K91</f>
        <v>0</v>
      </c>
      <c r="H676" s="217">
        <f>(H628/H612)*K60</f>
        <v>0</v>
      </c>
      <c r="I676" s="215">
        <f>(I629/I612)*K92</f>
        <v>0</v>
      </c>
      <c r="J676" s="215">
        <f>(J630/J612)*K93</f>
        <v>0</v>
      </c>
      <c r="K676" s="215">
        <f>(K644/K612)*K89</f>
        <v>0</v>
      </c>
      <c r="L676" s="215">
        <f>(L647/L612)*K94</f>
        <v>0</v>
      </c>
      <c r="M676" s="201">
        <f t="shared" si="0"/>
        <v>0</v>
      </c>
      <c r="N676" s="209" t="s">
        <v>631</v>
      </c>
    </row>
    <row r="677" spans="1:14" s="201" customFormat="1" ht="12.6" customHeight="1">
      <c r="A677" s="210">
        <v>6210</v>
      </c>
      <c r="B677" s="209" t="s">
        <v>351</v>
      </c>
      <c r="C677" s="215">
        <f>L85</f>
        <v>0</v>
      </c>
      <c r="D677" s="215">
        <f>(D615/D612)*L90</f>
        <v>0</v>
      </c>
      <c r="E677" s="217">
        <f>(E623/E612)*SUM(C677:D677)</f>
        <v>0</v>
      </c>
      <c r="F677" s="217">
        <f>(F624/F612)*L64</f>
        <v>0</v>
      </c>
      <c r="G677" s="215">
        <f>(G625/G612)*L91</f>
        <v>0</v>
      </c>
      <c r="H677" s="217">
        <f>(H628/H612)*L60</f>
        <v>0</v>
      </c>
      <c r="I677" s="215">
        <f>(I629/I612)*L92</f>
        <v>0</v>
      </c>
      <c r="J677" s="215">
        <f>(J630/J612)*L93</f>
        <v>0</v>
      </c>
      <c r="K677" s="215">
        <f>(K644/K612)*L89</f>
        <v>0</v>
      </c>
      <c r="L677" s="215">
        <f>(L647/L612)*L94</f>
        <v>0</v>
      </c>
      <c r="M677" s="201">
        <f t="shared" si="0"/>
        <v>0</v>
      </c>
      <c r="N677" s="209" t="s">
        <v>632</v>
      </c>
    </row>
    <row r="678" spans="1:14" s="201" customFormat="1" ht="12.6" customHeight="1">
      <c r="A678" s="210">
        <v>6330</v>
      </c>
      <c r="B678" s="209" t="s">
        <v>633</v>
      </c>
      <c r="C678" s="215">
        <f>M85</f>
        <v>4471828.88</v>
      </c>
      <c r="D678" s="215">
        <f>(D615/D612)*M90</f>
        <v>521367.15771929611</v>
      </c>
      <c r="E678" s="217">
        <f>(E623/E612)*SUM(C678:D678)</f>
        <v>1045126.3768185051</v>
      </c>
      <c r="F678" s="217">
        <f>(F624/F612)*M64</f>
        <v>267.8482772573355</v>
      </c>
      <c r="G678" s="215">
        <f>(G625/G612)*M91</f>
        <v>0</v>
      </c>
      <c r="H678" s="217">
        <f>(H628/H612)*M60</f>
        <v>14660.184725104438</v>
      </c>
      <c r="I678" s="215">
        <f>(I629/I612)*M92</f>
        <v>177898.79602019288</v>
      </c>
      <c r="J678" s="215">
        <f>(J630/J612)*M93</f>
        <v>0</v>
      </c>
      <c r="K678" s="215">
        <f>(K644/K612)*M89</f>
        <v>50043.227259791951</v>
      </c>
      <c r="L678" s="215">
        <f>(L647/L612)*M94</f>
        <v>370865.12579347653</v>
      </c>
      <c r="M678" s="201">
        <f t="shared" si="0"/>
        <v>2180229</v>
      </c>
      <c r="N678" s="209" t="s">
        <v>634</v>
      </c>
    </row>
    <row r="679" spans="1:14" s="201" customFormat="1" ht="12.6" customHeight="1">
      <c r="A679" s="210">
        <v>6400</v>
      </c>
      <c r="B679" s="209" t="s">
        <v>635</v>
      </c>
      <c r="C679" s="215">
        <f>N85</f>
        <v>21607403.450000003</v>
      </c>
      <c r="D679" s="215">
        <f>(D615/D612)*N90</f>
        <v>200090.9048483019</v>
      </c>
      <c r="E679" s="217">
        <f>(E623/E612)*SUM(C679:D679)</f>
        <v>4564528.8889925005</v>
      </c>
      <c r="F679" s="217">
        <f>(F624/F612)*N64</f>
        <v>2.9291518879101157</v>
      </c>
      <c r="G679" s="215">
        <f>(G625/G612)*N91</f>
        <v>0</v>
      </c>
      <c r="H679" s="217">
        <f>(H628/H612)*N60</f>
        <v>10.603657896732827</v>
      </c>
      <c r="I679" s="215">
        <f>(I629/I612)*N92</f>
        <v>41550.400611970355</v>
      </c>
      <c r="J679" s="215">
        <f>(J630/J612)*N93</f>
        <v>0</v>
      </c>
      <c r="K679" s="215">
        <f>(K644/K612)*N89</f>
        <v>0</v>
      </c>
      <c r="L679" s="215">
        <f>(L647/L612)*N94</f>
        <v>0</v>
      </c>
      <c r="M679" s="201">
        <f t="shared" si="0"/>
        <v>4806184</v>
      </c>
      <c r="N679" s="209" t="s">
        <v>636</v>
      </c>
    </row>
    <row r="680" spans="1:14" s="201" customFormat="1" ht="12.6" customHeight="1">
      <c r="A680" s="210">
        <v>7010</v>
      </c>
      <c r="B680" s="209" t="s">
        <v>637</v>
      </c>
      <c r="C680" s="215">
        <f>O85</f>
        <v>9757104.9000000004</v>
      </c>
      <c r="D680" s="215">
        <f>(D615/D612)*O90</f>
        <v>585873.64942965412</v>
      </c>
      <c r="E680" s="217">
        <f>(E623/E612)*SUM(C680:D680)</f>
        <v>2164889.9052267945</v>
      </c>
      <c r="F680" s="217">
        <f>(F624/F612)*O64</f>
        <v>1512.0212953262808</v>
      </c>
      <c r="G680" s="215">
        <f>(G625/G612)*O91</f>
        <v>0</v>
      </c>
      <c r="H680" s="217">
        <f>(H628/H612)*O60</f>
        <v>25713.38872679045</v>
      </c>
      <c r="I680" s="215">
        <f>(I629/I612)*O92</f>
        <v>255005.02935545641</v>
      </c>
      <c r="J680" s="215">
        <f>(J630/J612)*O93</f>
        <v>0</v>
      </c>
      <c r="K680" s="215">
        <f>(K644/K612)*O89</f>
        <v>381630.4110509578</v>
      </c>
      <c r="L680" s="215">
        <f>(L647/L612)*O94</f>
        <v>992946.57735843374</v>
      </c>
      <c r="M680" s="201">
        <f t="shared" si="0"/>
        <v>4407571</v>
      </c>
      <c r="N680" s="209" t="s">
        <v>638</v>
      </c>
    </row>
    <row r="681" spans="1:14" s="201" customFormat="1" ht="12.6" customHeight="1">
      <c r="A681" s="210">
        <v>7020</v>
      </c>
      <c r="B681" s="209" t="s">
        <v>639</v>
      </c>
      <c r="C681" s="215">
        <f>P85</f>
        <v>39745456.5</v>
      </c>
      <c r="D681" s="215">
        <f>(D615/D612)*P90</f>
        <v>1639103.6623317432</v>
      </c>
      <c r="E681" s="217">
        <f>(E623/E612)*SUM(C681:D681)</f>
        <v>8662206.5490625426</v>
      </c>
      <c r="F681" s="217">
        <f>(F624/F612)*P64</f>
        <v>36767.585793024213</v>
      </c>
      <c r="G681" s="215">
        <f>(G625/G612)*P91</f>
        <v>35855.86923120953</v>
      </c>
      <c r="H681" s="217">
        <f>(H628/H612)*P60</f>
        <v>32851.581078849893</v>
      </c>
      <c r="I681" s="215">
        <f>(I629/I612)*P92</f>
        <v>713429.72659112443</v>
      </c>
      <c r="J681" s="215">
        <f>(J630/J612)*P93</f>
        <v>5146.4870838875331</v>
      </c>
      <c r="K681" s="215">
        <f>(K644/K612)*P89</f>
        <v>4029046.0318225813</v>
      </c>
      <c r="L681" s="215">
        <f>(L647/L612)*P94</f>
        <v>650335.39533839247</v>
      </c>
      <c r="M681" s="201">
        <f t="shared" si="0"/>
        <v>15804743</v>
      </c>
      <c r="N681" s="209" t="s">
        <v>640</v>
      </c>
    </row>
    <row r="682" spans="1:14" s="201" customFormat="1" ht="12.6" customHeight="1">
      <c r="A682" s="210">
        <v>7030</v>
      </c>
      <c r="B682" s="209" t="s">
        <v>641</v>
      </c>
      <c r="C682" s="215">
        <f>Q85</f>
        <v>10678179.74</v>
      </c>
      <c r="D682" s="215">
        <f>(D615/D612)*Q90</f>
        <v>457427.16857076803</v>
      </c>
      <c r="E682" s="217">
        <f>(E623/E612)*SUM(C682:D682)</f>
        <v>2330795.028697799</v>
      </c>
      <c r="F682" s="217">
        <f>(F624/F612)*Q64</f>
        <v>1456.5897256100056</v>
      </c>
      <c r="G682" s="215">
        <f>(G625/G612)*Q91</f>
        <v>5996.0993439396407</v>
      </c>
      <c r="H682" s="217">
        <f>(H628/H612)*Q60</f>
        <v>29048.629119041161</v>
      </c>
      <c r="I682" s="215">
        <f>(I629/I612)*Q92</f>
        <v>164394.69607962892</v>
      </c>
      <c r="J682" s="215">
        <f>(J630/J612)*Q93</f>
        <v>0</v>
      </c>
      <c r="K682" s="215">
        <f>(K644/K612)*Q89</f>
        <v>331108.36367026321</v>
      </c>
      <c r="L682" s="215">
        <f>(L647/L612)*Q94</f>
        <v>1312522.2368586687</v>
      </c>
      <c r="M682" s="201">
        <f t="shared" si="0"/>
        <v>4632749</v>
      </c>
      <c r="N682" s="209" t="s">
        <v>642</v>
      </c>
    </row>
    <row r="683" spans="1:14" s="201" customFormat="1" ht="12.6" customHeight="1">
      <c r="A683" s="210">
        <v>7040</v>
      </c>
      <c r="B683" s="209" t="s">
        <v>133</v>
      </c>
      <c r="C683" s="215">
        <f>R85</f>
        <v>2160075.9300000002</v>
      </c>
      <c r="D683" s="215">
        <f>(D615/D612)*R90</f>
        <v>32394.596494392892</v>
      </c>
      <c r="E683" s="217">
        <f>(E623/E612)*SUM(C683:D683)</f>
        <v>458906.2316654154</v>
      </c>
      <c r="F683" s="217">
        <f>(F624/F612)*R64</f>
        <v>1028.930240347908</v>
      </c>
      <c r="G683" s="215">
        <f>(G625/G612)*R91</f>
        <v>0</v>
      </c>
      <c r="H683" s="217">
        <f>(H628/H612)*R60</f>
        <v>7.3982695427132969E-2</v>
      </c>
      <c r="I683" s="215">
        <f>(I629/I612)*R92</f>
        <v>14099.942945125913</v>
      </c>
      <c r="J683" s="215">
        <f>(J630/J612)*R93</f>
        <v>0</v>
      </c>
      <c r="K683" s="215">
        <f>(K644/K612)*R89</f>
        <v>628297.02105565404</v>
      </c>
      <c r="L683" s="215">
        <f>(L647/L612)*R94</f>
        <v>0</v>
      </c>
      <c r="M683" s="201">
        <f t="shared" si="0"/>
        <v>1134727</v>
      </c>
      <c r="N683" s="209" t="s">
        <v>643</v>
      </c>
    </row>
    <row r="684" spans="1:14" s="201" customFormat="1" ht="12.6" customHeight="1">
      <c r="A684" s="210">
        <v>7050</v>
      </c>
      <c r="B684" s="209" t="s">
        <v>644</v>
      </c>
      <c r="C684" s="215">
        <f>S85</f>
        <v>6335445.629999999</v>
      </c>
      <c r="D684" s="215">
        <f>(D615/D612)*S90</f>
        <v>592323.52859720786</v>
      </c>
      <c r="E684" s="217">
        <f>(E623/E612)*SUM(C684:D684)</f>
        <v>1450052.0759579113</v>
      </c>
      <c r="F684" s="217">
        <f>(F624/F612)*S64</f>
        <v>3940.9361504758749</v>
      </c>
      <c r="G684" s="215">
        <f>(G625/G612)*S91</f>
        <v>0</v>
      </c>
      <c r="H684" s="217">
        <f>(H628/H612)*S60</f>
        <v>20289.907958975189</v>
      </c>
      <c r="I684" s="215">
        <f>(I629/I612)*S92</f>
        <v>257812.37805267525</v>
      </c>
      <c r="J684" s="215">
        <f>(J630/J612)*S93</f>
        <v>511.62633770916301</v>
      </c>
      <c r="K684" s="215">
        <f>(K644/K612)*S89</f>
        <v>0</v>
      </c>
      <c r="L684" s="215">
        <f>(L647/L612)*S94</f>
        <v>4139.0529761461648</v>
      </c>
      <c r="M684" s="201">
        <f t="shared" si="0"/>
        <v>2329070</v>
      </c>
      <c r="N684" s="209" t="s">
        <v>645</v>
      </c>
    </row>
    <row r="685" spans="1:14" s="201" customFormat="1" ht="12.6" customHeight="1">
      <c r="A685" s="210">
        <v>7060</v>
      </c>
      <c r="B685" s="209" t="s">
        <v>646</v>
      </c>
      <c r="C685" s="215">
        <f>T85</f>
        <v>4729873.7500000009</v>
      </c>
      <c r="D685" s="215">
        <f>(D615/D612)*T90</f>
        <v>533939.0844349016</v>
      </c>
      <c r="E685" s="217">
        <f>(E623/E612)*SUM(C685:D685)</f>
        <v>1101769.2064052236</v>
      </c>
      <c r="F685" s="217">
        <f>(F624/F612)*T64</f>
        <v>1108.5652164254991</v>
      </c>
      <c r="G685" s="215">
        <f>(G625/G612)*T91</f>
        <v>0</v>
      </c>
      <c r="H685" s="217">
        <f>(H628/H612)*T60</f>
        <v>12622.449139475868</v>
      </c>
      <c r="I685" s="215">
        <f>(I629/I612)*T92</f>
        <v>193087.60356089997</v>
      </c>
      <c r="J685" s="215">
        <f>(J630/J612)*T93</f>
        <v>574.89272749562883</v>
      </c>
      <c r="K685" s="215">
        <f>(K644/K612)*T89</f>
        <v>474609.22935866175</v>
      </c>
      <c r="L685" s="215">
        <f>(L647/L612)*T94</f>
        <v>578769.352390324</v>
      </c>
      <c r="M685" s="201">
        <f t="shared" si="0"/>
        <v>2896480</v>
      </c>
      <c r="N685" s="209" t="s">
        <v>647</v>
      </c>
    </row>
    <row r="686" spans="1:14" s="201" customFormat="1" ht="12.6" customHeight="1">
      <c r="A686" s="210">
        <v>7070</v>
      </c>
      <c r="B686" s="209" t="s">
        <v>136</v>
      </c>
      <c r="C686" s="215">
        <f>U85</f>
        <v>20231363.949999999</v>
      </c>
      <c r="D686" s="215">
        <f>(D615/D612)*U90</f>
        <v>665379.80897130084</v>
      </c>
      <c r="E686" s="217">
        <f>(E623/E612)*SUM(C686:D686)</f>
        <v>4373899.5879869265</v>
      </c>
      <c r="F686" s="217">
        <f>(F624/F612)*U64</f>
        <v>142.73436628498735</v>
      </c>
      <c r="G686" s="215">
        <f>(G625/G612)*U91</f>
        <v>0</v>
      </c>
      <c r="H686" s="217">
        <f>(H628/H612)*U60</f>
        <v>37236.918667806007</v>
      </c>
      <c r="I686" s="215">
        <f>(I629/I612)*U92</f>
        <v>239130.77094902759</v>
      </c>
      <c r="J686" s="215">
        <f>(J630/J612)*U93</f>
        <v>0</v>
      </c>
      <c r="K686" s="215">
        <f>(K644/K612)*U89</f>
        <v>2126892.8328101817</v>
      </c>
      <c r="L686" s="215">
        <f>(L647/L612)*U94</f>
        <v>0</v>
      </c>
      <c r="M686" s="201">
        <f t="shared" si="0"/>
        <v>7442683</v>
      </c>
      <c r="N686" s="209" t="s">
        <v>648</v>
      </c>
    </row>
    <row r="687" spans="1:14" s="201" customFormat="1" ht="12.6" customHeight="1">
      <c r="A687" s="210">
        <v>7110</v>
      </c>
      <c r="B687" s="209" t="s">
        <v>649</v>
      </c>
      <c r="C687" s="215">
        <f>V85</f>
        <v>185964.80999999997</v>
      </c>
      <c r="D687" s="215">
        <f>(D615/D612)*V90</f>
        <v>11651.80269161978</v>
      </c>
      <c r="E687" s="217">
        <f>(E623/E612)*SUM(C687:D687)</f>
        <v>41363.153551622912</v>
      </c>
      <c r="F687" s="217">
        <f>(F624/F612)*V64</f>
        <v>0.27910701399206661</v>
      </c>
      <c r="G687" s="215">
        <f>(G625/G612)*V91</f>
        <v>0</v>
      </c>
      <c r="H687" s="217">
        <f>(H628/H612)*V60</f>
        <v>831.27735648258204</v>
      </c>
      <c r="I687" s="215">
        <f>(I629/I612)*V92</f>
        <v>3303.5627905621973</v>
      </c>
      <c r="J687" s="215">
        <f>(J630/J612)*V93</f>
        <v>0</v>
      </c>
      <c r="K687" s="215">
        <f>(K644/K612)*V89</f>
        <v>183453.27461723619</v>
      </c>
      <c r="L687" s="215">
        <f>(L647/L612)*V94</f>
        <v>0</v>
      </c>
      <c r="M687" s="201">
        <f t="shared" si="0"/>
        <v>240603</v>
      </c>
      <c r="N687" s="209" t="s">
        <v>650</v>
      </c>
    </row>
    <row r="688" spans="1:14" s="201" customFormat="1" ht="12.6" customHeight="1">
      <c r="A688" s="210">
        <v>7120</v>
      </c>
      <c r="B688" s="209" t="s">
        <v>651</v>
      </c>
      <c r="C688" s="215">
        <f>W85</f>
        <v>1473189.46</v>
      </c>
      <c r="D688" s="215">
        <f>(D615/D612)*W90</f>
        <v>130540.34032770814</v>
      </c>
      <c r="E688" s="217">
        <f>(E623/E612)*SUM(C688:D688)</f>
        <v>335676.84964717343</v>
      </c>
      <c r="F688" s="217">
        <f>(F624/F612)*W64</f>
        <v>141.17701094614551</v>
      </c>
      <c r="G688" s="215">
        <f>(G625/G612)*W91</f>
        <v>0</v>
      </c>
      <c r="H688" s="217">
        <f>(H628/H612)*W60</f>
        <v>2792.1983330381431</v>
      </c>
      <c r="I688" s="215">
        <f>(I629/I612)*W92</f>
        <v>37011.286784327822</v>
      </c>
      <c r="J688" s="215">
        <f>(J630/J612)*W93</f>
        <v>396.26241318595726</v>
      </c>
      <c r="K688" s="215">
        <f>(K644/K612)*W89</f>
        <v>316555.52317087434</v>
      </c>
      <c r="L688" s="215">
        <f>(L647/L612)*W94</f>
        <v>263.55188437154891</v>
      </c>
      <c r="M688" s="201">
        <f t="shared" si="0"/>
        <v>823377</v>
      </c>
      <c r="N688" s="209" t="s">
        <v>652</v>
      </c>
    </row>
    <row r="689" spans="1:14" s="201" customFormat="1" ht="12.6" customHeight="1">
      <c r="A689" s="210">
        <v>7130</v>
      </c>
      <c r="B689" s="209" t="s">
        <v>653</v>
      </c>
      <c r="C689" s="215">
        <f>X85</f>
        <v>2527282.92</v>
      </c>
      <c r="D689" s="215">
        <f>(D615/D612)*X90</f>
        <v>116263.3757646179</v>
      </c>
      <c r="E689" s="217">
        <f>(E623/E612)*SUM(C689:D689)</f>
        <v>553320.94737991027</v>
      </c>
      <c r="F689" s="217">
        <f>(F624/F612)*X64</f>
        <v>844.37347682578798</v>
      </c>
      <c r="G689" s="215">
        <f>(G625/G612)*X91</f>
        <v>0</v>
      </c>
      <c r="H689" s="217">
        <f>(H628/H612)*X60</f>
        <v>6162.2262869624928</v>
      </c>
      <c r="I689" s="215">
        <f>(I629/I612)*X92</f>
        <v>41783.880882578334</v>
      </c>
      <c r="J689" s="215">
        <f>(J630/J612)*X93</f>
        <v>573.8222302065177</v>
      </c>
      <c r="K689" s="215">
        <f>(K644/K612)*X89</f>
        <v>2018126.3155957125</v>
      </c>
      <c r="L689" s="215">
        <f>(L647/L612)*X94</f>
        <v>0</v>
      </c>
      <c r="M689" s="201">
        <f t="shared" si="0"/>
        <v>2737075</v>
      </c>
      <c r="N689" s="209" t="s">
        <v>654</v>
      </c>
    </row>
    <row r="690" spans="1:14" s="201" customFormat="1" ht="12.6" customHeight="1">
      <c r="A690" s="210">
        <v>7140</v>
      </c>
      <c r="B690" s="209" t="s">
        <v>655</v>
      </c>
      <c r="C690" s="215">
        <f>Y85</f>
        <v>42548156.170000002</v>
      </c>
      <c r="D690" s="215">
        <f>(D615/D612)*Y90</f>
        <v>1120572.8674390076</v>
      </c>
      <c r="E690" s="217">
        <f>(E623/E612)*SUM(C690:D690)</f>
        <v>9140306.1715185549</v>
      </c>
      <c r="F690" s="217">
        <f>(F624/F612)*Y64</f>
        <v>37565.855943027251</v>
      </c>
      <c r="G690" s="215">
        <f>(G625/G612)*Y91</f>
        <v>160.96910990441989</v>
      </c>
      <c r="H690" s="217">
        <f>(H628/H612)*Y60</f>
        <v>48278.22013597779</v>
      </c>
      <c r="I690" s="215">
        <f>(I629/I612)*Y92</f>
        <v>418599.54878688697</v>
      </c>
      <c r="J690" s="215">
        <f>(J630/J612)*Y93</f>
        <v>6074.2514011171497</v>
      </c>
      <c r="K690" s="215">
        <f>(K644/K612)*Y89</f>
        <v>4738643.2485698098</v>
      </c>
      <c r="L690" s="215">
        <f>(L647/L612)*Y94</f>
        <v>568081.34782536037</v>
      </c>
      <c r="M690" s="201">
        <f t="shared" si="0"/>
        <v>16078282</v>
      </c>
      <c r="N690" s="209" t="s">
        <v>656</v>
      </c>
    </row>
    <row r="691" spans="1:14" s="201" customFormat="1" ht="12.6" customHeight="1">
      <c r="A691" s="210">
        <v>7150</v>
      </c>
      <c r="B691" s="209" t="s">
        <v>657</v>
      </c>
      <c r="C691" s="215">
        <f>Z85</f>
        <v>3499917.3000000003</v>
      </c>
      <c r="D691" s="215">
        <f>(D615/D612)*Z90</f>
        <v>650542.94187622727</v>
      </c>
      <c r="E691" s="217">
        <f>(E623/E612)*SUM(C691:D691)</f>
        <v>868733.26061171072</v>
      </c>
      <c r="F691" s="217">
        <f>(F624/F612)*Z64</f>
        <v>78.953427180419652</v>
      </c>
      <c r="G691" s="215">
        <f>(G625/G612)*Z91</f>
        <v>0</v>
      </c>
      <c r="H691" s="217">
        <f>(H628/H612)*Z60</f>
        <v>6463.9752357343787</v>
      </c>
      <c r="I691" s="215">
        <f>(I629/I612)*Z92</f>
        <v>184444.37425900248</v>
      </c>
      <c r="J691" s="215">
        <f>(J630/J612)*Z93</f>
        <v>0</v>
      </c>
      <c r="K691" s="215">
        <f>(K644/K612)*Z89</f>
        <v>499874.06441431347</v>
      </c>
      <c r="L691" s="215">
        <f>(L647/L612)*Z94</f>
        <v>0</v>
      </c>
      <c r="M691" s="201">
        <f t="shared" si="0"/>
        <v>2210138</v>
      </c>
      <c r="N691" s="209" t="s">
        <v>658</v>
      </c>
    </row>
    <row r="692" spans="1:14" s="201" customFormat="1" ht="12.6" customHeight="1">
      <c r="A692" s="210">
        <v>7160</v>
      </c>
      <c r="B692" s="209" t="s">
        <v>659</v>
      </c>
      <c r="C692" s="215">
        <f>AA85</f>
        <v>2298990.54</v>
      </c>
      <c r="D692" s="215">
        <f>(D615/D612)*AA90</f>
        <v>299693.60527024593</v>
      </c>
      <c r="E692" s="217">
        <f>(E623/E612)*SUM(C692:D692)</f>
        <v>543930.8460403512</v>
      </c>
      <c r="F692" s="217">
        <f>(F624/F612)*AA64</f>
        <v>1290.3560541879397</v>
      </c>
      <c r="G692" s="215">
        <f>(G625/G612)*AA91</f>
        <v>0</v>
      </c>
      <c r="H692" s="217">
        <f>(H628/H612)*AA60</f>
        <v>3822.8162210877294</v>
      </c>
      <c r="I692" s="215">
        <f>(I629/I612)*AA92</f>
        <v>39041.828654946272</v>
      </c>
      <c r="J692" s="215">
        <f>(J630/J612)*AA93</f>
        <v>0</v>
      </c>
      <c r="K692" s="215">
        <f>(K644/K612)*AA89</f>
        <v>342440.98248992773</v>
      </c>
      <c r="L692" s="215">
        <f>(L647/L612)*AA94</f>
        <v>48032.976153027776</v>
      </c>
      <c r="M692" s="201">
        <f t="shared" si="0"/>
        <v>1278253</v>
      </c>
      <c r="N692" s="209" t="s">
        <v>660</v>
      </c>
    </row>
    <row r="693" spans="1:14" s="201" customFormat="1" ht="12.6" customHeight="1">
      <c r="A693" s="210">
        <v>7170</v>
      </c>
      <c r="B693" s="209" t="s">
        <v>142</v>
      </c>
      <c r="C693" s="215">
        <f>AB85</f>
        <v>54297790.430000007</v>
      </c>
      <c r="D693" s="215">
        <f>(D615/D612)*AB90</f>
        <v>220325.49635288966</v>
      </c>
      <c r="E693" s="217">
        <f>(E623/E612)*SUM(C693:D693)</f>
        <v>11411192.458429089</v>
      </c>
      <c r="F693" s="217">
        <f>(F624/F612)*AB64</f>
        <v>62426.334619108347</v>
      </c>
      <c r="G693" s="215">
        <f>(G625/G612)*AB91</f>
        <v>0</v>
      </c>
      <c r="H693" s="217">
        <f>(H628/H612)*AB60</f>
        <v>39479.866539196766</v>
      </c>
      <c r="I693" s="215">
        <f>(I629/I612)*AB92</f>
        <v>62467.510893146602</v>
      </c>
      <c r="J693" s="215">
        <f>(J630/J612)*AB93</f>
        <v>230.0141841870041</v>
      </c>
      <c r="K693" s="215">
        <f>(K644/K612)*AB89</f>
        <v>2872972.182636335</v>
      </c>
      <c r="L693" s="215">
        <f>(L647/L612)*AB94</f>
        <v>0</v>
      </c>
      <c r="M693" s="201">
        <f t="shared" si="0"/>
        <v>14669094</v>
      </c>
      <c r="N693" s="209" t="s">
        <v>661</v>
      </c>
    </row>
    <row r="694" spans="1:14" s="201" customFormat="1" ht="12.6" customHeight="1">
      <c r="A694" s="210">
        <v>7180</v>
      </c>
      <c r="B694" s="209" t="s">
        <v>662</v>
      </c>
      <c r="C694" s="215">
        <f>AC85</f>
        <v>5259830.05</v>
      </c>
      <c r="D694" s="215">
        <f>(D615/D612)*AC90</f>
        <v>84073.930197955691</v>
      </c>
      <c r="E694" s="217">
        <f>(E623/E612)*SUM(C694:D694)</f>
        <v>1118533.0923720994</v>
      </c>
      <c r="F694" s="217">
        <f>(F624/F612)*AC64</f>
        <v>1548.2906652876025</v>
      </c>
      <c r="G694" s="215">
        <f>(G625/G612)*AC91</f>
        <v>0</v>
      </c>
      <c r="H694" s="217">
        <f>(H628/H612)*AC60</f>
        <v>12875.240288289227</v>
      </c>
      <c r="I694" s="215">
        <f>(I629/I612)*AC92</f>
        <v>23836.955946572009</v>
      </c>
      <c r="J694" s="215">
        <f>(J630/J612)*AC93</f>
        <v>0</v>
      </c>
      <c r="K694" s="215">
        <f>(K644/K612)*AC89</f>
        <v>438450.69061221642</v>
      </c>
      <c r="L694" s="215">
        <f>(L647/L612)*AC94</f>
        <v>0</v>
      </c>
      <c r="M694" s="201">
        <f t="shared" si="0"/>
        <v>1679318</v>
      </c>
      <c r="N694" s="209" t="s">
        <v>663</v>
      </c>
    </row>
    <row r="695" spans="1:14" s="201" customFormat="1" ht="12.6" customHeight="1">
      <c r="A695" s="210">
        <v>7190</v>
      </c>
      <c r="B695" s="209" t="s">
        <v>144</v>
      </c>
      <c r="C695" s="215">
        <f>AD85</f>
        <v>1231074.95</v>
      </c>
      <c r="D695" s="215">
        <f>(D615/D612)*AD90</f>
        <v>57522.560127719902</v>
      </c>
      <c r="E695" s="217">
        <f>(E623/E612)*SUM(C695:D695)</f>
        <v>269716.47753535316</v>
      </c>
      <c r="F695" s="217">
        <f>(F624/F612)*AD64</f>
        <v>0</v>
      </c>
      <c r="G695" s="215">
        <f>(G625/G612)*AD91</f>
        <v>0</v>
      </c>
      <c r="H695" s="217">
        <f>(H628/H612)*AD60</f>
        <v>0</v>
      </c>
      <c r="I695" s="215">
        <f>(I629/I612)*AD92</f>
        <v>16309.011943060559</v>
      </c>
      <c r="J695" s="215">
        <f>(J630/J612)*AD93</f>
        <v>0</v>
      </c>
      <c r="K695" s="215">
        <f>(K644/K612)*AD89</f>
        <v>42276.804417004525</v>
      </c>
      <c r="L695" s="215">
        <f>(L647/L612)*AD94</f>
        <v>0</v>
      </c>
      <c r="M695" s="201">
        <f t="shared" si="0"/>
        <v>385825</v>
      </c>
      <c r="N695" s="209" t="s">
        <v>664</v>
      </c>
    </row>
    <row r="696" spans="1:14" s="201" customFormat="1" ht="12.6" customHeight="1">
      <c r="A696" s="210">
        <v>7200</v>
      </c>
      <c r="B696" s="209" t="s">
        <v>665</v>
      </c>
      <c r="C696" s="215">
        <f>AE85</f>
        <v>9008107.8699999992</v>
      </c>
      <c r="D696" s="215">
        <f>(D615/D612)*AE90</f>
        <v>1249168.7656402532</v>
      </c>
      <c r="E696" s="217">
        <f>(E623/E612)*SUM(C696:D696)</f>
        <v>2146951.628826567</v>
      </c>
      <c r="F696" s="217">
        <f>(F624/F612)*AE64</f>
        <v>182.65576343852032</v>
      </c>
      <c r="G696" s="215">
        <f>(G625/G612)*AE91</f>
        <v>0</v>
      </c>
      <c r="H696" s="217">
        <f>(H628/H612)*AE60</f>
        <v>35934.80120606011</v>
      </c>
      <c r="I696" s="215">
        <f>(I629/I612)*AE92</f>
        <v>328461.57014589832</v>
      </c>
      <c r="J696" s="215">
        <f>(J630/J612)*AE93</f>
        <v>624.13560279473916</v>
      </c>
      <c r="K696" s="215">
        <f>(K644/K612)*AE89</f>
        <v>491158.72257142619</v>
      </c>
      <c r="L696" s="215">
        <f>(L647/L612)*AE94</f>
        <v>0</v>
      </c>
      <c r="M696" s="201">
        <f t="shared" si="0"/>
        <v>4252482</v>
      </c>
      <c r="N696" s="209" t="s">
        <v>666</v>
      </c>
    </row>
    <row r="697" spans="1:14" s="201" customFormat="1" ht="12.6" customHeight="1">
      <c r="A697" s="210">
        <v>7220</v>
      </c>
      <c r="B697" s="209" t="s">
        <v>667</v>
      </c>
      <c r="C697" s="215">
        <f>AF85</f>
        <v>0</v>
      </c>
      <c r="D697" s="215">
        <f>(D615/D612)*AF90</f>
        <v>0</v>
      </c>
      <c r="E697" s="217">
        <f>(E623/E612)*SUM(C697:D697)</f>
        <v>0</v>
      </c>
      <c r="F697" s="217">
        <f>(F624/F612)*AF64</f>
        <v>0</v>
      </c>
      <c r="G697" s="215">
        <f>(G625/G612)*AF91</f>
        <v>0</v>
      </c>
      <c r="H697" s="217">
        <f>(H628/H612)*AF60</f>
        <v>0</v>
      </c>
      <c r="I697" s="215">
        <f>(I629/I612)*AF92</f>
        <v>0</v>
      </c>
      <c r="J697" s="215">
        <f>(J630/J612)*AF93</f>
        <v>0</v>
      </c>
      <c r="K697" s="215">
        <f>(K644/K612)*AF89</f>
        <v>0</v>
      </c>
      <c r="L697" s="215">
        <f>(L647/L612)*AF94</f>
        <v>0</v>
      </c>
      <c r="M697" s="201">
        <f t="shared" si="0"/>
        <v>0</v>
      </c>
      <c r="N697" s="209" t="s">
        <v>668</v>
      </c>
    </row>
    <row r="698" spans="1:14" s="201" customFormat="1" ht="12.6" customHeight="1">
      <c r="A698" s="210">
        <v>7230</v>
      </c>
      <c r="B698" s="209" t="s">
        <v>669</v>
      </c>
      <c r="C698" s="215">
        <f>AG85</f>
        <v>23282276.389999997</v>
      </c>
      <c r="D698" s="215">
        <f>(D615/D612)*AG90</f>
        <v>1981993.9129452568</v>
      </c>
      <c r="E698" s="217">
        <f>(E623/E612)*SUM(C698:D698)</f>
        <v>5288067.0186426416</v>
      </c>
      <c r="F698" s="217">
        <f>(F624/F612)*AG64</f>
        <v>3802.8528355390108</v>
      </c>
      <c r="G698" s="215">
        <f>(G625/G612)*AG91</f>
        <v>232399.15242450623</v>
      </c>
      <c r="H698" s="217">
        <f>(H628/H612)*AG60</f>
        <v>61039.589878685081</v>
      </c>
      <c r="I698" s="215">
        <f>(I629/I612)*AG92</f>
        <v>862674.77031090937</v>
      </c>
      <c r="J698" s="215">
        <f>(J630/J612)*AG93</f>
        <v>12533.703410099442</v>
      </c>
      <c r="K698" s="215">
        <f>(K644/K612)*AG89</f>
        <v>3422990.9817154501</v>
      </c>
      <c r="L698" s="215">
        <f>(L647/L612)*AG94</f>
        <v>2284411.976077484</v>
      </c>
      <c r="M698" s="201">
        <f t="shared" si="0"/>
        <v>14149914</v>
      </c>
      <c r="N698" s="209" t="s">
        <v>670</v>
      </c>
    </row>
    <row r="699" spans="1:14" s="201" customFormat="1" ht="12.6" customHeight="1">
      <c r="A699" s="210">
        <v>7240</v>
      </c>
      <c r="B699" s="209" t="s">
        <v>146</v>
      </c>
      <c r="C699" s="215">
        <f>AH85</f>
        <v>0</v>
      </c>
      <c r="D699" s="215">
        <f>(D615/D612)*AH90</f>
        <v>0</v>
      </c>
      <c r="E699" s="217">
        <f>(E623/E612)*SUM(C699:D699)</f>
        <v>0</v>
      </c>
      <c r="F699" s="217">
        <f>(F624/F612)*AH64</f>
        <v>0</v>
      </c>
      <c r="G699" s="215">
        <f>(G625/G612)*AH91</f>
        <v>0</v>
      </c>
      <c r="H699" s="217">
        <f>(H628/H612)*AH60</f>
        <v>0</v>
      </c>
      <c r="I699" s="215">
        <f>(I629/I612)*AH92</f>
        <v>0</v>
      </c>
      <c r="J699" s="215">
        <f>(J630/J612)*AH93</f>
        <v>0</v>
      </c>
      <c r="K699" s="215">
        <f>(K644/K612)*AH89</f>
        <v>0</v>
      </c>
      <c r="L699" s="215">
        <f>(L647/L612)*AH94</f>
        <v>0</v>
      </c>
      <c r="M699" s="201">
        <f t="shared" si="0"/>
        <v>0</v>
      </c>
      <c r="N699" s="209" t="s">
        <v>671</v>
      </c>
    </row>
    <row r="700" spans="1:14" s="201" customFormat="1" ht="12.6" customHeight="1">
      <c r="A700" s="210">
        <v>7250</v>
      </c>
      <c r="B700" s="209" t="s">
        <v>672</v>
      </c>
      <c r="C700" s="215">
        <f>AI85</f>
        <v>13236196.149999999</v>
      </c>
      <c r="D700" s="215">
        <f>(D615/D612)*AI90</f>
        <v>843818.21590297821</v>
      </c>
      <c r="E700" s="217">
        <f>(E623/E612)*SUM(C700:D700)</f>
        <v>2947089.2567859441</v>
      </c>
      <c r="F700" s="217">
        <f>(F624/F612)*AI64</f>
        <v>3019.4664013148026</v>
      </c>
      <c r="G700" s="215">
        <f>(G625/G612)*AI91</f>
        <v>160.96910990441989</v>
      </c>
      <c r="H700" s="217">
        <f>(H628/H612)*AI60</f>
        <v>38418.701536384702</v>
      </c>
      <c r="I700" s="215">
        <f>(I629/I612)*AI92</f>
        <v>367276.95319030434</v>
      </c>
      <c r="J700" s="215">
        <f>(J630/J612)*AI93</f>
        <v>2033.0170849938522</v>
      </c>
      <c r="K700" s="215">
        <f>(K644/K612)*AI89</f>
        <v>223606.11784283791</v>
      </c>
      <c r="L700" s="215">
        <f>(L647/L612)*AI94</f>
        <v>1225997.239682571</v>
      </c>
      <c r="M700" s="201">
        <f t="shared" si="0"/>
        <v>5651420</v>
      </c>
      <c r="N700" s="209" t="s">
        <v>673</v>
      </c>
    </row>
    <row r="701" spans="1:14" s="201" customFormat="1" ht="12.6" customHeight="1">
      <c r="A701" s="210">
        <v>7260</v>
      </c>
      <c r="B701" s="209" t="s">
        <v>148</v>
      </c>
      <c r="C701" s="215">
        <f>AJ85</f>
        <v>151434387.84999996</v>
      </c>
      <c r="D701" s="215">
        <f>(D615/D612)*AJ90</f>
        <v>6131666.0618681619</v>
      </c>
      <c r="E701" s="217">
        <f>(E623/E612)*SUM(C701:D701)</f>
        <v>32980166.969314102</v>
      </c>
      <c r="F701" s="217">
        <f>(F624/F612)*AJ64</f>
        <v>10933.333073611389</v>
      </c>
      <c r="G701" s="215">
        <f>(G625/G612)*AJ91</f>
        <v>0</v>
      </c>
      <c r="H701" s="217">
        <f>(H628/H612)*AJ60</f>
        <v>358836.09973246494</v>
      </c>
      <c r="I701" s="215">
        <f>(I629/I612)*AJ92</f>
        <v>1432407.5371757052</v>
      </c>
      <c r="J701" s="215">
        <f>(J630/J612)*AJ93</f>
        <v>2515.5972629251341</v>
      </c>
      <c r="K701" s="215">
        <f>(K644/K612)*AJ89</f>
        <v>3081996.3590433029</v>
      </c>
      <c r="L701" s="215">
        <f>(L647/L612)*AJ94</f>
        <v>3240562.0925659812</v>
      </c>
      <c r="M701" s="201">
        <f t="shared" si="0"/>
        <v>47239084</v>
      </c>
      <c r="N701" s="209" t="s">
        <v>674</v>
      </c>
    </row>
    <row r="702" spans="1:14" s="201" customFormat="1" ht="12.6" customHeight="1">
      <c r="A702" s="210">
        <v>7310</v>
      </c>
      <c r="B702" s="209" t="s">
        <v>675</v>
      </c>
      <c r="C702" s="215">
        <f>AK85</f>
        <v>0</v>
      </c>
      <c r="D702" s="215">
        <f>(D615/D612)*AK90</f>
        <v>0</v>
      </c>
      <c r="E702" s="217">
        <f>(E623/E612)*SUM(C702:D702)</f>
        <v>0</v>
      </c>
      <c r="F702" s="217">
        <f>(F624/F612)*AK64</f>
        <v>0</v>
      </c>
      <c r="G702" s="215">
        <f>(G625/G612)*AK91</f>
        <v>0</v>
      </c>
      <c r="H702" s="217">
        <f>(H628/H612)*AK60</f>
        <v>0</v>
      </c>
      <c r="I702" s="215">
        <f>(I629/I612)*AK92</f>
        <v>0</v>
      </c>
      <c r="J702" s="215">
        <f>(J630/J612)*AK93</f>
        <v>0</v>
      </c>
      <c r="K702" s="215">
        <f>(K644/K612)*AK89</f>
        <v>0</v>
      </c>
      <c r="L702" s="215">
        <f>(L647/L612)*AK94</f>
        <v>0</v>
      </c>
      <c r="M702" s="201">
        <f t="shared" si="0"/>
        <v>0</v>
      </c>
      <c r="N702" s="209" t="s">
        <v>676</v>
      </c>
    </row>
    <row r="703" spans="1:14" s="201" customFormat="1" ht="12.6" customHeight="1">
      <c r="A703" s="210">
        <v>7320</v>
      </c>
      <c r="B703" s="209" t="s">
        <v>677</v>
      </c>
      <c r="C703" s="215">
        <f>AL85</f>
        <v>0</v>
      </c>
      <c r="D703" s="215">
        <f>(D615/D612)*AL90</f>
        <v>0</v>
      </c>
      <c r="E703" s="217">
        <f>(E623/E612)*SUM(C703:D703)</f>
        <v>0</v>
      </c>
      <c r="F703" s="217">
        <f>(F624/F612)*AL64</f>
        <v>0</v>
      </c>
      <c r="G703" s="215">
        <f>(G625/G612)*AL91</f>
        <v>0</v>
      </c>
      <c r="H703" s="217">
        <f>(H628/H612)*AL60</f>
        <v>0</v>
      </c>
      <c r="I703" s="215">
        <f>(I629/I612)*AL92</f>
        <v>0</v>
      </c>
      <c r="J703" s="215">
        <f>(J630/J612)*AL93</f>
        <v>0</v>
      </c>
      <c r="K703" s="215">
        <f>(K644/K612)*AL89</f>
        <v>0</v>
      </c>
      <c r="L703" s="215">
        <f>(L647/L612)*AL94</f>
        <v>0</v>
      </c>
      <c r="M703" s="201">
        <f t="shared" si="0"/>
        <v>0</v>
      </c>
      <c r="N703" s="209" t="s">
        <v>678</v>
      </c>
    </row>
    <row r="704" spans="1:14" s="201" customFormat="1" ht="12.6" customHeight="1">
      <c r="A704" s="210">
        <v>7330</v>
      </c>
      <c r="B704" s="209" t="s">
        <v>679</v>
      </c>
      <c r="C704" s="215">
        <f>AM85</f>
        <v>0</v>
      </c>
      <c r="D704" s="215">
        <f>(D615/D612)*AM90</f>
        <v>0</v>
      </c>
      <c r="E704" s="217">
        <f>(E623/E612)*SUM(C704:D704)</f>
        <v>0</v>
      </c>
      <c r="F704" s="217">
        <f>(F624/F612)*AM64</f>
        <v>0</v>
      </c>
      <c r="G704" s="215">
        <f>(G625/G612)*AM91</f>
        <v>0</v>
      </c>
      <c r="H704" s="217">
        <f>(H628/H612)*AM60</f>
        <v>0</v>
      </c>
      <c r="I704" s="215">
        <f>(I629/I612)*AM92</f>
        <v>0</v>
      </c>
      <c r="J704" s="215">
        <f>(J630/J612)*AM93</f>
        <v>0</v>
      </c>
      <c r="K704" s="215">
        <f>(K644/K612)*AM89</f>
        <v>0</v>
      </c>
      <c r="L704" s="215">
        <f>(L647/L612)*AM94</f>
        <v>0</v>
      </c>
      <c r="M704" s="201">
        <f t="shared" si="0"/>
        <v>0</v>
      </c>
      <c r="N704" s="209" t="s">
        <v>680</v>
      </c>
    </row>
    <row r="705" spans="1:14" s="201" customFormat="1" ht="12.6" customHeight="1">
      <c r="A705" s="210">
        <v>7340</v>
      </c>
      <c r="B705" s="209" t="s">
        <v>681</v>
      </c>
      <c r="C705" s="215">
        <f>AN85</f>
        <v>0</v>
      </c>
      <c r="D705" s="215">
        <f>(D615/D612)*AN90</f>
        <v>0</v>
      </c>
      <c r="E705" s="217">
        <f>(E623/E612)*SUM(C705:D705)</f>
        <v>0</v>
      </c>
      <c r="F705" s="217">
        <f>(F624/F612)*AN64</f>
        <v>0</v>
      </c>
      <c r="G705" s="215">
        <f>(G625/G612)*AN91</f>
        <v>0</v>
      </c>
      <c r="H705" s="217">
        <f>(H628/H612)*AN60</f>
        <v>0</v>
      </c>
      <c r="I705" s="215">
        <f>(I629/I612)*AN92</f>
        <v>0</v>
      </c>
      <c r="J705" s="215">
        <f>(J630/J612)*AN93</f>
        <v>0</v>
      </c>
      <c r="K705" s="215">
        <f>(K644/K612)*AN89</f>
        <v>0</v>
      </c>
      <c r="L705" s="215">
        <f>(L647/L612)*AN94</f>
        <v>0</v>
      </c>
      <c r="M705" s="201">
        <f t="shared" si="0"/>
        <v>0</v>
      </c>
      <c r="N705" s="209" t="s">
        <v>682</v>
      </c>
    </row>
    <row r="706" spans="1:14" s="201" customFormat="1" ht="12.6" customHeight="1">
      <c r="A706" s="210">
        <v>7350</v>
      </c>
      <c r="B706" s="209" t="s">
        <v>683</v>
      </c>
      <c r="C706" s="215">
        <f>AO85</f>
        <v>0</v>
      </c>
      <c r="D706" s="215">
        <f>(D615/D612)*AO90</f>
        <v>0</v>
      </c>
      <c r="E706" s="217">
        <f>(E623/E612)*SUM(C706:D706)</f>
        <v>0</v>
      </c>
      <c r="F706" s="217">
        <f>(F624/F612)*AO64</f>
        <v>0</v>
      </c>
      <c r="G706" s="215">
        <f>(G625/G612)*AO91</f>
        <v>0</v>
      </c>
      <c r="H706" s="217">
        <f>(H628/H612)*AO60</f>
        <v>0</v>
      </c>
      <c r="I706" s="215">
        <f>(I629/I612)*AO92</f>
        <v>0</v>
      </c>
      <c r="J706" s="215">
        <f>(J630/J612)*AO93</f>
        <v>0</v>
      </c>
      <c r="K706" s="215">
        <f>(K644/K612)*AO89</f>
        <v>0</v>
      </c>
      <c r="L706" s="215">
        <f>(L647/L612)*AO94</f>
        <v>0</v>
      </c>
      <c r="M706" s="201">
        <f t="shared" si="0"/>
        <v>0</v>
      </c>
      <c r="N706" s="209" t="s">
        <v>684</v>
      </c>
    </row>
    <row r="707" spans="1:14" s="201" customFormat="1" ht="12.6" customHeight="1">
      <c r="A707" s="210">
        <v>7380</v>
      </c>
      <c r="B707" s="209" t="s">
        <v>685</v>
      </c>
      <c r="C707" s="215">
        <f>AP85</f>
        <v>3763964.12</v>
      </c>
      <c r="D707" s="215">
        <f>(D615/D612)*AP90</f>
        <v>403775.1592797325</v>
      </c>
      <c r="E707" s="217">
        <f>(E623/E612)*SUM(C707:D707)</f>
        <v>872349.93770990951</v>
      </c>
      <c r="F707" s="217">
        <f>(F624/F612)*AP64</f>
        <v>811.58089954650245</v>
      </c>
      <c r="G707" s="215">
        <f>(G625/G612)*AP91</f>
        <v>0</v>
      </c>
      <c r="H707" s="217">
        <f>(H628/H612)*AP60</f>
        <v>8730.0040984956213</v>
      </c>
      <c r="I707" s="215">
        <f>(I629/I612)*AP92</f>
        <v>44932.79651282417</v>
      </c>
      <c r="J707" s="215">
        <f>(J630/J612)*AP93</f>
        <v>284.03861404414408</v>
      </c>
      <c r="K707" s="215">
        <f>(K644/K612)*AP89</f>
        <v>121734.52216912874</v>
      </c>
      <c r="L707" s="215">
        <f>(L647/L612)*AP94</f>
        <v>131830.43364688545</v>
      </c>
      <c r="M707" s="201">
        <f t="shared" si="0"/>
        <v>1584448</v>
      </c>
      <c r="N707" s="209" t="s">
        <v>686</v>
      </c>
    </row>
    <row r="708" spans="1:14" s="201" customFormat="1" ht="12.6" customHeight="1">
      <c r="A708" s="210">
        <v>7390</v>
      </c>
      <c r="B708" s="209" t="s">
        <v>687</v>
      </c>
      <c r="C708" s="215">
        <f>AQ85</f>
        <v>1370.53</v>
      </c>
      <c r="D708" s="215">
        <f>(D615/D612)*AQ90</f>
        <v>54285.245487980748</v>
      </c>
      <c r="E708" s="217">
        <f>(E623/E612)*SUM(C708:D708)</f>
        <v>11649.316098421428</v>
      </c>
      <c r="F708" s="217">
        <f>(F624/F612)*AQ64</f>
        <v>0.61468271185807255</v>
      </c>
      <c r="G708" s="215">
        <f>(G625/G612)*AQ91</f>
        <v>0</v>
      </c>
      <c r="H708" s="217">
        <f>(H628/H612)*AQ60</f>
        <v>0</v>
      </c>
      <c r="I708" s="215">
        <f>(I629/I612)*AQ92</f>
        <v>3035.9215383844185</v>
      </c>
      <c r="J708" s="215">
        <f>(J630/J612)*AQ93</f>
        <v>0</v>
      </c>
      <c r="K708" s="215">
        <f>(K644/K612)*AQ89</f>
        <v>0</v>
      </c>
      <c r="L708" s="215">
        <f>(L647/L612)*AQ94</f>
        <v>0</v>
      </c>
      <c r="M708" s="201">
        <f t="shared" si="0"/>
        <v>68971</v>
      </c>
      <c r="N708" s="209" t="s">
        <v>688</v>
      </c>
    </row>
    <row r="709" spans="1:14" s="201" customFormat="1" ht="12.6" customHeight="1">
      <c r="A709" s="210">
        <v>7400</v>
      </c>
      <c r="B709" s="209" t="s">
        <v>689</v>
      </c>
      <c r="C709" s="215">
        <f>AR85</f>
        <v>2449427.2700000005</v>
      </c>
      <c r="D709" s="215">
        <f>(D615/D612)*AR90</f>
        <v>223401.66026387524</v>
      </c>
      <c r="E709" s="217">
        <f>(E623/E612)*SUM(C709:D709)</f>
        <v>559450.09862226539</v>
      </c>
      <c r="F709" s="217">
        <f>(F624/F612)*AR64</f>
        <v>42.460305916994791</v>
      </c>
      <c r="G709" s="215">
        <f>(G625/G612)*AR91</f>
        <v>0</v>
      </c>
      <c r="H709" s="217">
        <f>(H628/H612)*AR60</f>
        <v>8896.9816559736701</v>
      </c>
      <c r="I709" s="215">
        <f>(I629/I612)*AR92</f>
        <v>0</v>
      </c>
      <c r="J709" s="215">
        <f>(J630/J612)*AR93</f>
        <v>0</v>
      </c>
      <c r="K709" s="215">
        <f>(K644/K612)*AR89</f>
        <v>19696.808559462403</v>
      </c>
      <c r="L709" s="215">
        <f>(L647/L612)*AR94</f>
        <v>114645.46034941348</v>
      </c>
      <c r="M709" s="201">
        <f t="shared" si="0"/>
        <v>926133</v>
      </c>
      <c r="N709" s="209" t="s">
        <v>690</v>
      </c>
    </row>
    <row r="710" spans="1:14" s="201" customFormat="1" ht="12.6" customHeight="1">
      <c r="A710" s="210">
        <v>7410</v>
      </c>
      <c r="B710" s="209" t="s">
        <v>156</v>
      </c>
      <c r="C710" s="215">
        <f>AS85</f>
        <v>0</v>
      </c>
      <c r="D710" s="215">
        <f>(D615/D612)*AS90</f>
        <v>0</v>
      </c>
      <c r="E710" s="217">
        <f>(E623/E612)*SUM(C710:D710)</f>
        <v>0</v>
      </c>
      <c r="F710" s="217">
        <f>(F624/F612)*AS64</f>
        <v>0</v>
      </c>
      <c r="G710" s="215">
        <f>(G625/G612)*AS91</f>
        <v>0</v>
      </c>
      <c r="H710" s="217">
        <f>(H628/H612)*AS60</f>
        <v>0</v>
      </c>
      <c r="I710" s="215">
        <f>(I629/I612)*AS92</f>
        <v>0</v>
      </c>
      <c r="J710" s="215">
        <f>(J630/J612)*AS93</f>
        <v>0</v>
      </c>
      <c r="K710" s="215">
        <f>(K644/K612)*AS89</f>
        <v>0</v>
      </c>
      <c r="L710" s="215">
        <f>(L647/L612)*AS94</f>
        <v>0</v>
      </c>
      <c r="M710" s="201">
        <f t="shared" si="0"/>
        <v>0</v>
      </c>
      <c r="N710" s="209" t="s">
        <v>691</v>
      </c>
    </row>
    <row r="711" spans="1:14" s="201" customFormat="1" ht="12.6" customHeight="1">
      <c r="A711" s="210">
        <v>7420</v>
      </c>
      <c r="B711" s="209" t="s">
        <v>692</v>
      </c>
      <c r="C711" s="215">
        <f>AT85</f>
        <v>0</v>
      </c>
      <c r="D711" s="215">
        <f>(D615/D612)*AT90</f>
        <v>0</v>
      </c>
      <c r="E711" s="217">
        <f>(E623/E612)*SUM(C711:D711)</f>
        <v>0</v>
      </c>
      <c r="F711" s="217">
        <f>(F624/F612)*AT64</f>
        <v>0</v>
      </c>
      <c r="G711" s="215">
        <f>(G625/G612)*AT91</f>
        <v>0</v>
      </c>
      <c r="H711" s="217">
        <f>(H628/H612)*AT60</f>
        <v>0</v>
      </c>
      <c r="I711" s="215">
        <f>(I629/I612)*AT92</f>
        <v>0</v>
      </c>
      <c r="J711" s="215">
        <f>(J630/J612)*AT93</f>
        <v>0</v>
      </c>
      <c r="K711" s="215">
        <f>(K644/K612)*AT89</f>
        <v>0</v>
      </c>
      <c r="L711" s="215">
        <f>(L647/L612)*AT94</f>
        <v>0</v>
      </c>
      <c r="M711" s="201">
        <f t="shared" si="0"/>
        <v>0</v>
      </c>
      <c r="N711" s="209" t="s">
        <v>693</v>
      </c>
    </row>
    <row r="712" spans="1:14" s="201" customFormat="1" ht="12.6" customHeight="1">
      <c r="A712" s="210">
        <v>7430</v>
      </c>
      <c r="B712" s="209" t="s">
        <v>694</v>
      </c>
      <c r="C712" s="215">
        <f>AU85</f>
        <v>0</v>
      </c>
      <c r="D712" s="215">
        <f>(D615/D612)*AU90</f>
        <v>0</v>
      </c>
      <c r="E712" s="217">
        <f>(E623/E612)*SUM(C712:D712)</f>
        <v>0</v>
      </c>
      <c r="F712" s="217">
        <f>(F624/F612)*AU64</f>
        <v>0</v>
      </c>
      <c r="G712" s="215">
        <f>(G625/G612)*AU91</f>
        <v>0</v>
      </c>
      <c r="H712" s="217">
        <f>(H628/H612)*AU60</f>
        <v>0</v>
      </c>
      <c r="I712" s="215">
        <f>(I629/I612)*AU92</f>
        <v>0</v>
      </c>
      <c r="J712" s="215">
        <f>(J630/J612)*AU93</f>
        <v>0</v>
      </c>
      <c r="K712" s="215">
        <f>(K644/K612)*AU89</f>
        <v>0</v>
      </c>
      <c r="L712" s="215">
        <f>(L647/L612)*AU94</f>
        <v>0</v>
      </c>
      <c r="M712" s="201">
        <f t="shared" si="0"/>
        <v>0</v>
      </c>
      <c r="N712" s="209" t="s">
        <v>695</v>
      </c>
    </row>
    <row r="713" spans="1:14" s="201" customFormat="1" ht="12.6" customHeight="1">
      <c r="A713" s="210">
        <v>7490</v>
      </c>
      <c r="B713" s="209" t="s">
        <v>696</v>
      </c>
      <c r="C713" s="215">
        <f>AV85</f>
        <v>-126771.03999999992</v>
      </c>
      <c r="D713" s="215">
        <f>(D615/D612)*AV90</f>
        <v>99348.782607013738</v>
      </c>
      <c r="E713" s="217">
        <f>(E623/E612)*SUM(C713:D713)</f>
        <v>-5739.7555186731261</v>
      </c>
      <c r="F713" s="217">
        <f>(F624/F612)*AV64</f>
        <v>5.5108954284288023</v>
      </c>
      <c r="G713" s="215">
        <f>(G625/G612)*AV91</f>
        <v>0</v>
      </c>
      <c r="H713" s="217">
        <f>(H628/H612)*AV60</f>
        <v>2435.6740287889156</v>
      </c>
      <c r="I713" s="215">
        <f>(I629/I612)*AV92</f>
        <v>18138.064912871389</v>
      </c>
      <c r="J713" s="215">
        <f>(J630/J612)*AV93</f>
        <v>0</v>
      </c>
      <c r="K713" s="215">
        <f>(K644/K612)*AV89</f>
        <v>514.38167746084844</v>
      </c>
      <c r="L713" s="215">
        <f>(L647/L612)*AV94</f>
        <v>0</v>
      </c>
      <c r="M713" s="201">
        <f t="shared" si="0"/>
        <v>114703</v>
      </c>
      <c r="N713" s="211" t="s">
        <v>697</v>
      </c>
    </row>
    <row r="714" spans="1:14" s="201" customFormat="1" ht="12.6" customHeight="1"/>
    <row r="715" spans="1:14" s="201" customFormat="1" ht="12.6" customHeight="1">
      <c r="C715" s="212">
        <f>SUM(C614:C647)+SUM(C668:C713)</f>
        <v>726067576.86999989</v>
      </c>
      <c r="D715" s="201">
        <f>SUM(D616:D647)+SUM(D668:D713)</f>
        <v>36107935.690000013</v>
      </c>
      <c r="E715" s="201">
        <f>SUM(E624:E647)+SUM(E668:E713)</f>
        <v>125669403.49401976</v>
      </c>
      <c r="F715" s="201">
        <f>SUM(F625:F648)+SUM(F668:F713)</f>
        <v>179669.47348730906</v>
      </c>
      <c r="G715" s="201">
        <f>SUM(G626:G647)+SUM(G668:G713)</f>
        <v>8547701.1895895526</v>
      </c>
      <c r="H715" s="201">
        <f>SUM(H629:H647)+SUM(H668:H713)</f>
        <v>1188621.4168314131</v>
      </c>
      <c r="I715" s="201">
        <f>SUM(I630:I647)+SUM(I668:I713)</f>
        <v>8974738.8727784902</v>
      </c>
      <c r="J715" s="201">
        <f>SUM(J631:J647)+SUM(J668:J713)</f>
        <v>59529.283750178925</v>
      </c>
      <c r="K715" s="201">
        <f>SUM(K668:K713)</f>
        <v>33681130.389065675</v>
      </c>
      <c r="L715" s="201">
        <f>SUM(L668:L713)</f>
        <v>21500316.902829453</v>
      </c>
      <c r="M715" s="201">
        <f>SUM(M668:M713)</f>
        <v>211692872</v>
      </c>
      <c r="N715" s="209" t="s">
        <v>698</v>
      </c>
    </row>
    <row r="716" spans="1:14" s="201" customFormat="1" ht="12.6" customHeight="1">
      <c r="C716" s="212">
        <f>CE85</f>
        <v>726067576.87</v>
      </c>
      <c r="D716" s="201">
        <f>D615</f>
        <v>36107935.689999998</v>
      </c>
      <c r="E716" s="201">
        <f>E623</f>
        <v>125669403.49401976</v>
      </c>
      <c r="F716" s="201">
        <f>F624</f>
        <v>179669.47348730912</v>
      </c>
      <c r="G716" s="201">
        <f>G625</f>
        <v>8547701.1895895526</v>
      </c>
      <c r="H716" s="201">
        <f>H628</f>
        <v>1188621.4168314124</v>
      </c>
      <c r="I716" s="201">
        <f>I629</f>
        <v>8974738.872778492</v>
      </c>
      <c r="J716" s="201">
        <f>J630</f>
        <v>59529.283750178925</v>
      </c>
      <c r="K716" s="201">
        <f>K644</f>
        <v>33681130.389065683</v>
      </c>
      <c r="L716" s="201">
        <f>L647</f>
        <v>21500316.902829457</v>
      </c>
      <c r="M716" s="201">
        <f>C648</f>
        <v>211692872.65000001</v>
      </c>
      <c r="N716" s="209" t="s">
        <v>699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/>
  </sheetViews>
  <sheetFormatPr defaultColWidth="9" defaultRowHeight="15"/>
  <cols>
    <col min="1" max="2" width="9" style="10" customWidth="1"/>
    <col min="3" max="3" width="38.77734375" style="10" bestFit="1" customWidth="1"/>
    <col min="4" max="10" width="9" style="10" customWidth="1"/>
    <col min="11" max="11" width="13.33203125" style="10" customWidth="1"/>
    <col min="12" max="12" width="12.109375" style="10" customWidth="1"/>
    <col min="13" max="17" width="9" style="10" customWidth="1"/>
    <col min="18" max="16384" width="9" style="10"/>
  </cols>
  <sheetData>
    <row r="1" spans="1:14" customFormat="1" ht="15.75" customHeight="1">
      <c r="A1" s="13" t="s">
        <v>1058</v>
      </c>
      <c r="B1" s="10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0" t="s">
        <v>1066</v>
      </c>
      <c r="J1" s="10" t="s">
        <v>1067</v>
      </c>
      <c r="K1" s="10" t="s">
        <v>1068</v>
      </c>
      <c r="L1" s="10" t="s">
        <v>1069</v>
      </c>
      <c r="M1" s="10" t="s">
        <v>1070</v>
      </c>
      <c r="N1" s="10" t="s">
        <v>1071</v>
      </c>
    </row>
    <row r="2" spans="1:14" customFormat="1" ht="15.75" customHeight="1">
      <c r="A2" s="10" t="str">
        <f>MONTH(data!C96) &amp; "-" &amp; DAY(data!C96)</f>
        <v>6-30</v>
      </c>
      <c r="B2" s="200" t="str">
        <f>RIGHT(data!C97, 3)</f>
        <v>145</v>
      </c>
      <c r="C2" s="10" t="str">
        <f>SUBSTITUTE(LEFT(data!C98,49),",","")</f>
        <v>PeaceHealth St Joseph Medical Center</v>
      </c>
      <c r="D2" s="10" t="str">
        <f>LEFT(data!C99, 49)</f>
        <v>2901 Squalicum Parkway</v>
      </c>
      <c r="E2" s="10" t="str">
        <f>LEFT(data!C100, 100)</f>
        <v>Bellingham</v>
      </c>
      <c r="F2" s="10" t="str">
        <f>LEFT(data!C101, 2)</f>
        <v>WA</v>
      </c>
      <c r="G2" s="10" t="str">
        <f>LEFT(data!C102, 100)</f>
        <v>98225</v>
      </c>
      <c r="H2" s="10" t="str">
        <f>LEFT(data!C103, 100)</f>
        <v>Whatcom</v>
      </c>
      <c r="I2" s="10" t="str">
        <f>LEFT(data!C104, 49)</f>
        <v>Charles Prosper</v>
      </c>
      <c r="J2" s="10" t="str">
        <f>LEFT(data!C105, 49)</f>
        <v>Krista Touros</v>
      </c>
      <c r="K2" s="10" t="str">
        <f>LEFT(data!C107, 49)</f>
        <v>360-734-5400</v>
      </c>
      <c r="L2" s="10" t="str">
        <f>LEFT(data!C108, 49)</f>
        <v>360-715-6406</v>
      </c>
      <c r="M2" s="10" t="str">
        <f>LEFT(data!C109, 49)</f>
        <v>Nichole McGeathey</v>
      </c>
      <c r="N2" s="10" t="str">
        <f>LEFT(data!C110, 49)</f>
        <v>NMcgeathey@peacehealth.org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/>
  </sheetViews>
  <sheetFormatPr defaultColWidth="8.6640625" defaultRowHeight="15.75"/>
  <cols>
    <col min="1" max="3" width="10.44140625" style="8" customWidth="1"/>
    <col min="4" max="4" width="10.5546875" style="8" bestFit="1" customWidth="1"/>
    <col min="5" max="5" width="9.6640625" style="8" bestFit="1" customWidth="1"/>
    <col min="6" max="6" width="9.5546875" style="8" bestFit="1" customWidth="1"/>
    <col min="7" max="7" width="10.5546875" style="8" bestFit="1" customWidth="1"/>
    <col min="8" max="8" width="8.6640625" style="8" bestFit="1" customWidth="1"/>
    <col min="9" max="9" width="10.5546875" style="8" bestFit="1" customWidth="1"/>
    <col min="10" max="10" width="9.6640625" style="8" bestFit="1" customWidth="1"/>
    <col min="11" max="11" width="10.5546875" style="8" bestFit="1" customWidth="1"/>
    <col min="12" max="12" width="9.5546875" style="8" bestFit="1" customWidth="1"/>
    <col min="13" max="13" width="26.44140625" style="8" bestFit="1" customWidth="1"/>
    <col min="14" max="14" width="21.109375" style="8" bestFit="1" customWidth="1"/>
    <col min="15" max="15" width="13" style="8" bestFit="1" customWidth="1"/>
    <col min="16" max="16" width="24.44140625" style="8" bestFit="1" customWidth="1"/>
    <col min="17" max="17" width="23.33203125" style="8" bestFit="1" customWidth="1"/>
    <col min="18" max="18" width="36.109375" style="8" bestFit="1" customWidth="1"/>
    <col min="19" max="19" width="19.44140625" style="8" bestFit="1" customWidth="1"/>
    <col min="20" max="20" width="9.77734375" style="8" bestFit="1" customWidth="1"/>
    <col min="21" max="22" width="10.5546875" style="8" bestFit="1" customWidth="1"/>
    <col min="23" max="24" width="9.5546875" style="8" bestFit="1" customWidth="1"/>
    <col min="25" max="25" width="10" style="8" bestFit="1" customWidth="1"/>
    <col min="26" max="27" width="11.5546875" style="8" bestFit="1" customWidth="1"/>
    <col min="28" max="28" width="10.5546875" style="8" bestFit="1" customWidth="1"/>
    <col min="29" max="29" width="11.5546875" style="8" bestFit="1" customWidth="1"/>
    <col min="30" max="30" width="10.5546875" style="8" bestFit="1" customWidth="1"/>
    <col min="31" max="31" width="9.33203125" style="8" bestFit="1" customWidth="1"/>
    <col min="32" max="32" width="9.5546875" style="8" bestFit="1" customWidth="1"/>
    <col min="33" max="33" width="8.21875" style="8" bestFit="1" customWidth="1"/>
    <col min="34" max="34" width="10.88671875" style="8" bestFit="1" customWidth="1"/>
    <col min="35" max="35" width="11.5546875" style="8" bestFit="1" customWidth="1"/>
    <col min="36" max="36" width="10.5546875" style="8" bestFit="1" customWidth="1"/>
    <col min="37" max="37" width="11.33203125" style="8" bestFit="1" customWidth="1"/>
    <col min="38" max="38" width="8.5546875" style="8" bestFit="1" customWidth="1"/>
    <col min="39" max="39" width="7.21875" style="8" bestFit="1" customWidth="1"/>
    <col min="40" max="40" width="9.77734375" style="8" bestFit="1" customWidth="1"/>
    <col min="41" max="41" width="9" style="8" bestFit="1" customWidth="1"/>
    <col min="42" max="42" width="7.21875" style="8" bestFit="1" customWidth="1"/>
    <col min="43" max="43" width="9.77734375" style="8" bestFit="1" customWidth="1"/>
    <col min="44" max="45" width="10.5546875" style="8" bestFit="1" customWidth="1"/>
    <col min="46" max="46" width="10" style="8" bestFit="1" customWidth="1"/>
    <col min="47" max="47" width="9.44140625" style="8" bestFit="1" customWidth="1"/>
    <col min="48" max="48" width="9.33203125" style="8" bestFit="1" customWidth="1"/>
    <col min="49" max="49" width="10.6640625" style="8" bestFit="1" customWidth="1"/>
    <col min="50" max="51" width="9.5546875" style="8" bestFit="1" customWidth="1"/>
    <col min="52" max="52" width="10.21875" style="8" bestFit="1" customWidth="1"/>
    <col min="53" max="54" width="11.5546875" style="8" bestFit="1" customWidth="1"/>
    <col min="55" max="55" width="10.88671875" style="8" bestFit="1" customWidth="1"/>
    <col min="56" max="57" width="10.5546875" style="8" bestFit="1" customWidth="1"/>
    <col min="58" max="58" width="9.5546875" style="8" bestFit="1" customWidth="1"/>
    <col min="59" max="59" width="9.88671875" style="8" bestFit="1" customWidth="1"/>
    <col min="60" max="60" width="9.6640625" style="8" bestFit="1" customWidth="1"/>
    <col min="61" max="61" width="11.109375" style="8" bestFit="1" customWidth="1"/>
    <col min="62" max="62" width="11.5546875" style="8" bestFit="1" customWidth="1"/>
    <col min="63" max="63" width="10.5546875" style="8" bestFit="1" customWidth="1"/>
    <col min="64" max="64" width="11.5546875" style="8" bestFit="1" customWidth="1"/>
    <col min="65" max="65" width="8.77734375" style="8" bestFit="1" customWidth="1"/>
    <col min="66" max="66" width="8.6640625" style="8" bestFit="1" customWidth="1"/>
    <col min="67" max="67" width="10" style="8" bestFit="1" customWidth="1"/>
    <col min="68" max="68" width="8.77734375" style="8" bestFit="1" customWidth="1"/>
    <col min="69" max="69" width="8.6640625" style="8" bestFit="1" customWidth="1"/>
    <col min="70" max="70" width="10" style="8" bestFit="1" customWidth="1"/>
    <col min="71" max="71" width="9" style="8" bestFit="1" customWidth="1"/>
    <col min="72" max="72" width="8.88671875" style="8" bestFit="1" customWidth="1"/>
    <col min="73" max="73" width="10.21875" style="8" bestFit="1" customWidth="1"/>
    <col min="74" max="75" width="11.5546875" style="8" bestFit="1" customWidth="1"/>
    <col min="76" max="76" width="8.21875" style="8" bestFit="1" customWidth="1"/>
    <col min="77" max="77" width="9" style="8" bestFit="1" customWidth="1"/>
    <col min="78" max="78" width="10.5546875" style="8" bestFit="1" customWidth="1"/>
    <col min="79" max="79" width="11.5546875" style="8" bestFit="1" customWidth="1"/>
    <col min="80" max="80" width="10.109375" style="8" bestFit="1" customWidth="1"/>
    <col min="81" max="82" width="21.44140625" style="8" bestFit="1" customWidth="1"/>
    <col min="83" max="83" width="7.6640625" style="8" bestFit="1" customWidth="1"/>
    <col min="84" max="84" width="9.5546875" style="8" bestFit="1" customWidth="1"/>
    <col min="85" max="89" width="8.6640625" style="8" customWidth="1"/>
    <col min="90" max="16384" width="8.6640625" style="8"/>
  </cols>
  <sheetData>
    <row r="1" spans="1:84" s="9" customFormat="1" ht="12.6" customHeight="1">
      <c r="A1" s="11" t="s">
        <v>1072</v>
      </c>
      <c r="B1" s="11" t="s">
        <v>1073</v>
      </c>
      <c r="C1" s="11" t="s">
        <v>1074</v>
      </c>
      <c r="D1" s="11" t="s">
        <v>1075</v>
      </c>
      <c r="E1" s="11" t="s">
        <v>1076</v>
      </c>
      <c r="F1" s="11" t="s">
        <v>1077</v>
      </c>
      <c r="G1" s="11" t="s">
        <v>1078</v>
      </c>
      <c r="H1" s="11" t="s">
        <v>1079</v>
      </c>
      <c r="I1" s="11" t="s">
        <v>1080</v>
      </c>
      <c r="J1" s="11" t="s">
        <v>1081</v>
      </c>
      <c r="K1" s="11" t="s">
        <v>1082</v>
      </c>
      <c r="L1" s="11" t="s">
        <v>1083</v>
      </c>
      <c r="M1" s="11" t="s">
        <v>1084</v>
      </c>
      <c r="N1" s="11" t="s">
        <v>1085</v>
      </c>
      <c r="O1" s="11" t="s">
        <v>1086</v>
      </c>
      <c r="P1" s="11" t="s">
        <v>1087</v>
      </c>
      <c r="Q1" s="11" t="s">
        <v>1088</v>
      </c>
      <c r="R1" s="11" t="s">
        <v>1089</v>
      </c>
      <c r="S1" s="11" t="s">
        <v>1090</v>
      </c>
      <c r="T1" s="11" t="s">
        <v>1091</v>
      </c>
      <c r="U1" s="11" t="s">
        <v>1092</v>
      </c>
      <c r="V1" s="11" t="s">
        <v>1093</v>
      </c>
      <c r="W1" s="11" t="s">
        <v>1094</v>
      </c>
      <c r="X1" s="11" t="s">
        <v>1095</v>
      </c>
      <c r="Y1" s="11" t="s">
        <v>1096</v>
      </c>
      <c r="Z1" s="11" t="s">
        <v>1097</v>
      </c>
      <c r="AA1" s="11" t="s">
        <v>1098</v>
      </c>
      <c r="AB1" s="11" t="s">
        <v>1099</v>
      </c>
      <c r="AC1" s="11" t="s">
        <v>1100</v>
      </c>
      <c r="AD1" s="11" t="s">
        <v>1101</v>
      </c>
      <c r="AE1" s="11" t="s">
        <v>1102</v>
      </c>
      <c r="AF1" s="11" t="s">
        <v>1103</v>
      </c>
      <c r="AG1" s="11" t="s">
        <v>1104</v>
      </c>
      <c r="AH1" s="11" t="s">
        <v>1105</v>
      </c>
      <c r="AI1" s="11" t="s">
        <v>1106</v>
      </c>
      <c r="AJ1" s="11" t="s">
        <v>1107</v>
      </c>
      <c r="AK1" s="11" t="s">
        <v>1108</v>
      </c>
      <c r="AL1" s="11" t="s">
        <v>1109</v>
      </c>
      <c r="AM1" s="11" t="s">
        <v>1110</v>
      </c>
      <c r="AN1" s="11" t="s">
        <v>1111</v>
      </c>
      <c r="AO1" s="11" t="s">
        <v>1112</v>
      </c>
      <c r="AP1" s="11" t="s">
        <v>1113</v>
      </c>
      <c r="AQ1" s="11" t="s">
        <v>1114</v>
      </c>
      <c r="AR1" s="11" t="s">
        <v>1115</v>
      </c>
      <c r="AS1" s="11" t="s">
        <v>1116</v>
      </c>
      <c r="AT1" s="11" t="s">
        <v>1117</v>
      </c>
      <c r="AU1" s="11" t="s">
        <v>1118</v>
      </c>
      <c r="AV1" s="11" t="s">
        <v>1119</v>
      </c>
      <c r="AW1" s="11" t="s">
        <v>1120</v>
      </c>
      <c r="AX1" s="11" t="s">
        <v>1121</v>
      </c>
      <c r="AY1" s="11" t="s">
        <v>1122</v>
      </c>
      <c r="AZ1" s="11" t="s">
        <v>1123</v>
      </c>
      <c r="BA1" s="11" t="s">
        <v>1124</v>
      </c>
      <c r="BB1" s="11" t="s">
        <v>1125</v>
      </c>
      <c r="BC1" s="11" t="s">
        <v>1126</v>
      </c>
      <c r="BD1" s="11" t="s">
        <v>1127</v>
      </c>
      <c r="BE1" s="11" t="s">
        <v>1128</v>
      </c>
      <c r="BF1" s="11" t="s">
        <v>1129</v>
      </c>
      <c r="BG1" s="11" t="s">
        <v>1130</v>
      </c>
      <c r="BH1" s="11" t="s">
        <v>1131</v>
      </c>
      <c r="BI1" s="11" t="s">
        <v>1132</v>
      </c>
      <c r="BJ1" s="11" t="s">
        <v>1133</v>
      </c>
      <c r="BK1" s="11" t="s">
        <v>1134</v>
      </c>
      <c r="BL1" s="11" t="s">
        <v>1135</v>
      </c>
      <c r="BM1" s="11" t="s">
        <v>1136</v>
      </c>
      <c r="BN1" s="11" t="s">
        <v>1137</v>
      </c>
      <c r="BO1" s="11" t="s">
        <v>1138</v>
      </c>
      <c r="BP1" s="11" t="s">
        <v>1139</v>
      </c>
      <c r="BQ1" s="11" t="s">
        <v>1140</v>
      </c>
      <c r="BR1" s="11" t="s">
        <v>1141</v>
      </c>
      <c r="BS1" s="11" t="s">
        <v>1142</v>
      </c>
      <c r="BT1" s="11" t="s">
        <v>1143</v>
      </c>
      <c r="BU1" s="11" t="s">
        <v>1144</v>
      </c>
      <c r="BV1" s="11" t="s">
        <v>1145</v>
      </c>
      <c r="BW1" s="11" t="s">
        <v>1146</v>
      </c>
      <c r="BX1" s="11" t="s">
        <v>1147</v>
      </c>
      <c r="BY1" s="11" t="s">
        <v>1148</v>
      </c>
      <c r="BZ1" s="11" t="s">
        <v>1149</v>
      </c>
      <c r="CA1" s="11" t="s">
        <v>1150</v>
      </c>
      <c r="CB1" s="11" t="s">
        <v>1151</v>
      </c>
      <c r="CC1" s="11" t="s">
        <v>1152</v>
      </c>
      <c r="CD1" s="11" t="s">
        <v>1153</v>
      </c>
      <c r="CE1" s="11" t="s">
        <v>1154</v>
      </c>
      <c r="CF1" s="11" t="s">
        <v>1155</v>
      </c>
    </row>
    <row r="2" spans="1:84" s="168" customFormat="1" ht="12.6" customHeight="1">
      <c r="A2" s="11" t="str">
        <f>RIGHT(data!C97,3)</f>
        <v>145</v>
      </c>
      <c r="B2" s="199" t="str">
        <f>RIGHT(data!C96,4)</f>
        <v>2024</v>
      </c>
      <c r="C2" s="11" t="s">
        <v>1156</v>
      </c>
      <c r="D2" s="198">
        <f>ROUND(N(data!C181),0)</f>
        <v>21076568</v>
      </c>
      <c r="E2" s="198">
        <f>ROUND(N(data!C182),0)</f>
        <v>451471</v>
      </c>
      <c r="F2" s="198">
        <f>ROUND(N(data!C183),0)</f>
        <v>993179</v>
      </c>
      <c r="G2" s="198">
        <f>ROUND(N(data!C184),0)</f>
        <v>39322485</v>
      </c>
      <c r="H2" s="198">
        <f>ROUND(N(data!C185),0)</f>
        <v>245999</v>
      </c>
      <c r="I2" s="198">
        <f>ROUND(N(data!C186),0)</f>
        <v>17783345</v>
      </c>
      <c r="J2" s="198">
        <f>ROUND(N(data!C187)+N(data!C188),0)</f>
        <v>3866266</v>
      </c>
      <c r="K2" s="198">
        <f>ROUND(N(data!C191),0)</f>
        <v>5777759</v>
      </c>
      <c r="L2" s="198">
        <f>ROUND(N(data!C192),0)</f>
        <v>1723166</v>
      </c>
      <c r="M2" s="198">
        <f>ROUND(N(data!C195),0)</f>
        <v>5359101</v>
      </c>
      <c r="N2" s="198">
        <f>ROUND(N(data!C196),0)</f>
        <v>2005091</v>
      </c>
      <c r="O2" s="198">
        <f>ROUND(N(data!C199),0)</f>
        <v>413988</v>
      </c>
      <c r="P2" s="198">
        <f>ROUND(N(data!C200),0)</f>
        <v>28657226</v>
      </c>
      <c r="Q2" s="198">
        <f>ROUND(N(data!C201),0)</f>
        <v>0</v>
      </c>
      <c r="R2" s="198">
        <f>ROUND(N(data!C204),0)</f>
        <v>0</v>
      </c>
      <c r="S2" s="198">
        <f>ROUND(N(data!C205),0)</f>
        <v>92139</v>
      </c>
      <c r="T2" s="198">
        <f>ROUND(N(data!B211),0)</f>
        <v>26784391</v>
      </c>
      <c r="U2" s="198">
        <f>ROUND(N(data!C211),0)</f>
        <v>0</v>
      </c>
      <c r="V2" s="198">
        <f>ROUND(N(data!D211),0)</f>
        <v>0</v>
      </c>
      <c r="W2" s="198">
        <f>ROUND(N(data!B212),0)</f>
        <v>8219956</v>
      </c>
      <c r="X2" s="198">
        <f>ROUND(N(data!C212),0)</f>
        <v>14158</v>
      </c>
      <c r="Y2" s="198">
        <f>ROUND(N(data!D212),0)</f>
        <v>0</v>
      </c>
      <c r="Z2" s="198">
        <f>ROUND(N(data!B213),0)</f>
        <v>195974770</v>
      </c>
      <c r="AA2" s="198">
        <f>ROUND(N(data!C213),0)</f>
        <v>294154</v>
      </c>
      <c r="AB2" s="198">
        <f>ROUND(N(data!D213),0)</f>
        <v>0</v>
      </c>
      <c r="AC2" s="198">
        <f>ROUND(N(data!B214),0)</f>
        <v>0</v>
      </c>
      <c r="AD2" s="198">
        <f>ROUND(N(data!C214),0)</f>
        <v>0</v>
      </c>
      <c r="AE2" s="198">
        <f>ROUND(N(data!D214),0)</f>
        <v>0</v>
      </c>
      <c r="AF2" s="198">
        <f>ROUND(N(data!B215),0)</f>
        <v>88072017</v>
      </c>
      <c r="AG2" s="198">
        <f>ROUND(N(data!C215),0)</f>
        <v>1099848</v>
      </c>
      <c r="AH2" s="198">
        <f>ROUND(N(data!D215),0)</f>
        <v>0</v>
      </c>
      <c r="AI2" s="198">
        <f>ROUND(N(data!B216),0)</f>
        <v>130134473</v>
      </c>
      <c r="AJ2" s="198">
        <f>ROUND(N(data!C216),0)</f>
        <v>2031762</v>
      </c>
      <c r="AK2" s="198">
        <f>ROUND(N(data!D216),0)</f>
        <v>322907</v>
      </c>
      <c r="AL2" s="198">
        <f>ROUND(N(data!B217),0)</f>
        <v>0</v>
      </c>
      <c r="AM2" s="198">
        <f>ROUND(N(data!C217),0)</f>
        <v>0</v>
      </c>
      <c r="AN2" s="198">
        <f>ROUND(N(data!D217),0)</f>
        <v>0</v>
      </c>
      <c r="AO2" s="198">
        <f>ROUND(N(data!B218),0)</f>
        <v>5581986</v>
      </c>
      <c r="AP2" s="198">
        <f>ROUND(N(data!C218),0)</f>
        <v>236233</v>
      </c>
      <c r="AQ2" s="198">
        <f>ROUND(N(data!D218),0)</f>
        <v>0</v>
      </c>
      <c r="AR2" s="198">
        <f>ROUND(N(data!B219),0)</f>
        <v>72553432</v>
      </c>
      <c r="AS2" s="198">
        <f>ROUND(N(data!C219),0)</f>
        <v>23817902</v>
      </c>
      <c r="AT2" s="198">
        <f>ROUND(N(data!D219),0)</f>
        <v>0</v>
      </c>
      <c r="AU2" s="198">
        <v>0</v>
      </c>
      <c r="AV2" s="198">
        <v>0</v>
      </c>
      <c r="AW2" s="198">
        <v>0</v>
      </c>
      <c r="AX2" s="198">
        <f>ROUND(N(data!B225),0)</f>
        <v>0</v>
      </c>
      <c r="AY2" s="198">
        <f>ROUND(N(data!C225),0)</f>
        <v>0</v>
      </c>
      <c r="AZ2" s="198">
        <f>ROUND(N(data!D225),0)</f>
        <v>0</v>
      </c>
      <c r="BA2" s="198">
        <f>ROUND(N(data!B226),0)</f>
        <v>7198101</v>
      </c>
      <c r="BB2" s="198">
        <f>ROUND(N(data!C226),0)</f>
        <v>118258</v>
      </c>
      <c r="BC2" s="198">
        <f>ROUND(N(data!D226),0)</f>
        <v>0</v>
      </c>
      <c r="BD2" s="198">
        <f>ROUND(N(data!B227),0)</f>
        <v>135314134</v>
      </c>
      <c r="BE2" s="198">
        <f>ROUND(N(data!C227),0)</f>
        <v>4891531</v>
      </c>
      <c r="BF2" s="198">
        <f>ROUND(N(data!D227),0)</f>
        <v>0</v>
      </c>
      <c r="BG2" s="198">
        <f>ROUND(N(data!B228),0)</f>
        <v>0</v>
      </c>
      <c r="BH2" s="198">
        <f>ROUND(N(data!C228),0)</f>
        <v>0</v>
      </c>
      <c r="BI2" s="198">
        <f>ROUND(N(data!D228),0)</f>
        <v>0</v>
      </c>
      <c r="BJ2" s="198">
        <f>ROUND(N(data!B229),0)</f>
        <v>58183358</v>
      </c>
      <c r="BK2" s="198">
        <f>ROUND(N(data!C229),0)</f>
        <v>3561723</v>
      </c>
      <c r="BL2" s="198">
        <f>ROUND(N(data!D229),0)</f>
        <v>0</v>
      </c>
      <c r="BM2" s="198">
        <f>ROUND(N(data!B230),0)</f>
        <v>101150168</v>
      </c>
      <c r="BN2" s="198">
        <f>ROUND(N(data!C230),0)</f>
        <v>7238332</v>
      </c>
      <c r="BO2" s="198">
        <f>ROUND(N(data!D230),0)</f>
        <v>320505</v>
      </c>
      <c r="BP2" s="198">
        <f>ROUND(N(data!B231),0)</f>
        <v>0</v>
      </c>
      <c r="BQ2" s="198">
        <f>ROUND(N(data!C231),0)</f>
        <v>0</v>
      </c>
      <c r="BR2" s="198">
        <f>ROUND(N(data!D231),0)</f>
        <v>0</v>
      </c>
      <c r="BS2" s="198">
        <f>ROUND(N(data!B232),0)</f>
        <v>3829883</v>
      </c>
      <c r="BT2" s="198">
        <f>ROUND(N(data!C232),0)</f>
        <v>540706</v>
      </c>
      <c r="BU2" s="198">
        <f>ROUND(N(data!D232),0)</f>
        <v>0</v>
      </c>
      <c r="BV2" s="198">
        <f>ROUND(N(data!C239),0)</f>
        <v>1221769703</v>
      </c>
      <c r="BW2" s="198">
        <f>ROUND(N(data!C240),0)</f>
        <v>349847533</v>
      </c>
      <c r="BX2" s="198">
        <f>ROUND(N(data!C241),0)</f>
        <v>11263602</v>
      </c>
      <c r="BY2" s="198">
        <f>ROUND(N(data!C242),0)</f>
        <v>50876113</v>
      </c>
      <c r="BZ2" s="198">
        <f>ROUND(N(data!C243),0)</f>
        <v>222336400</v>
      </c>
      <c r="CA2" s="198">
        <f>ROUND(N(data!C244),0)</f>
        <v>8839845</v>
      </c>
      <c r="CB2" s="198">
        <f>ROUND(N(data!C247),0)</f>
        <v>47419</v>
      </c>
      <c r="CC2" s="198">
        <f>ROUND(N(data!C249),0)</f>
        <v>27525168</v>
      </c>
      <c r="CD2" s="198">
        <f>ROUND(N(data!C250),0)</f>
        <v>40831824</v>
      </c>
      <c r="CE2" s="198">
        <f>ROUND(N(data!C254)+N(data!C255),0)</f>
        <v>2475842</v>
      </c>
      <c r="CF2" s="198">
        <f>ROUND(N(data!D237),0)</f>
        <v>14546380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/>
  </sheetViews>
  <sheetFormatPr defaultColWidth="8.6640625" defaultRowHeight="15.75"/>
  <cols>
    <col min="1" max="69" width="13.5546875" style="8" customWidth="1"/>
    <col min="70" max="70" width="32.77734375" style="8" bestFit="1" customWidth="1"/>
    <col min="71" max="71" width="33" style="8" bestFit="1" customWidth="1"/>
    <col min="72" max="75" width="8.6640625" style="8" customWidth="1"/>
    <col min="76" max="16384" width="8.6640625" style="8"/>
  </cols>
  <sheetData>
    <row r="1" spans="1:87" s="9" customFormat="1" ht="12.6" customHeight="1">
      <c r="A1" s="9" t="s">
        <v>1157</v>
      </c>
      <c r="B1" s="11" t="s">
        <v>1158</v>
      </c>
      <c r="C1" s="11" t="s">
        <v>1159</v>
      </c>
      <c r="D1" s="9" t="s">
        <v>1160</v>
      </c>
      <c r="E1" s="9" t="s">
        <v>1161</v>
      </c>
      <c r="F1" s="9" t="s">
        <v>1162</v>
      </c>
      <c r="G1" s="9" t="s">
        <v>1163</v>
      </c>
      <c r="H1" s="9" t="s">
        <v>1164</v>
      </c>
      <c r="I1" s="9" t="s">
        <v>1165</v>
      </c>
      <c r="J1" s="9" t="s">
        <v>1166</v>
      </c>
      <c r="K1" s="9" t="s">
        <v>1167</v>
      </c>
      <c r="L1" s="9" t="s">
        <v>1168</v>
      </c>
      <c r="M1" s="9" t="s">
        <v>1169</v>
      </c>
      <c r="N1" s="9" t="s">
        <v>1170</v>
      </c>
      <c r="O1" s="9" t="s">
        <v>1171</v>
      </c>
      <c r="P1" s="9" t="s">
        <v>1172</v>
      </c>
      <c r="Q1" s="9" t="s">
        <v>1173</v>
      </c>
      <c r="R1" s="9" t="s">
        <v>1174</v>
      </c>
      <c r="S1" s="9" t="s">
        <v>1175</v>
      </c>
      <c r="T1" s="9" t="s">
        <v>1176</v>
      </c>
      <c r="U1" s="9" t="s">
        <v>1177</v>
      </c>
      <c r="V1" s="9" t="s">
        <v>1178</v>
      </c>
      <c r="W1" s="9" t="s">
        <v>1179</v>
      </c>
      <c r="X1" s="9" t="s">
        <v>1180</v>
      </c>
      <c r="Y1" s="9" t="s">
        <v>1181</v>
      </c>
      <c r="Z1" s="9" t="s">
        <v>1182</v>
      </c>
      <c r="AA1" s="9" t="s">
        <v>1183</v>
      </c>
      <c r="AB1" s="9" t="s">
        <v>1184</v>
      </c>
      <c r="AC1" s="9" t="s">
        <v>1185</v>
      </c>
      <c r="AD1" s="9" t="s">
        <v>1186</v>
      </c>
      <c r="AE1" s="9" t="s">
        <v>1187</v>
      </c>
      <c r="AF1" s="9" t="s">
        <v>1188</v>
      </c>
      <c r="AG1" s="9" t="s">
        <v>1189</v>
      </c>
      <c r="AH1" s="9" t="s">
        <v>1190</v>
      </c>
      <c r="AI1" s="9" t="s">
        <v>1191</v>
      </c>
      <c r="AJ1" s="9" t="s">
        <v>1192</v>
      </c>
      <c r="AK1" s="9" t="s">
        <v>1193</v>
      </c>
      <c r="AL1" s="9" t="s">
        <v>1194</v>
      </c>
      <c r="AM1" s="9" t="s">
        <v>1195</v>
      </c>
      <c r="AN1" s="9" t="s">
        <v>1196</v>
      </c>
      <c r="AO1" s="9" t="s">
        <v>1197</v>
      </c>
      <c r="AP1" s="9" t="s">
        <v>1198</v>
      </c>
      <c r="AQ1" s="9" t="s">
        <v>1199</v>
      </c>
      <c r="AR1" s="9" t="s">
        <v>1200</v>
      </c>
      <c r="AS1" s="9" t="s">
        <v>1201</v>
      </c>
      <c r="AT1" s="9" t="s">
        <v>1202</v>
      </c>
      <c r="AU1" s="9" t="s">
        <v>1203</v>
      </c>
      <c r="AV1" s="9" t="s">
        <v>1204</v>
      </c>
      <c r="AW1" s="9" t="s">
        <v>1205</v>
      </c>
      <c r="AX1" s="9" t="s">
        <v>1206</v>
      </c>
      <c r="AY1" s="9" t="s">
        <v>1207</v>
      </c>
      <c r="AZ1" s="9" t="s">
        <v>1208</v>
      </c>
      <c r="BA1" s="9" t="s">
        <v>1209</v>
      </c>
      <c r="BB1" s="9" t="s">
        <v>1210</v>
      </c>
      <c r="BC1" s="9" t="s">
        <v>1211</v>
      </c>
      <c r="BD1" s="9" t="s">
        <v>1212</v>
      </c>
      <c r="BE1" s="9" t="s">
        <v>1213</v>
      </c>
      <c r="BF1" s="9" t="s">
        <v>1214</v>
      </c>
      <c r="BG1" s="9" t="s">
        <v>1215</v>
      </c>
      <c r="BH1" s="9" t="s">
        <v>1216</v>
      </c>
      <c r="BI1" s="9" t="s">
        <v>1217</v>
      </c>
      <c r="BJ1" s="9" t="s">
        <v>1218</v>
      </c>
      <c r="BK1" s="9" t="s">
        <v>1219</v>
      </c>
      <c r="BL1" s="9" t="s">
        <v>1220</v>
      </c>
      <c r="BM1" s="9" t="s">
        <v>1221</v>
      </c>
      <c r="BN1" s="9" t="s">
        <v>1222</v>
      </c>
      <c r="BO1" s="9" t="s">
        <v>1223</v>
      </c>
      <c r="BP1" s="9" t="s">
        <v>1224</v>
      </c>
      <c r="BQ1" s="9" t="s">
        <v>1225</v>
      </c>
      <c r="BR1" s="9" t="s">
        <v>1226</v>
      </c>
      <c r="BS1" s="9" t="s">
        <v>1227</v>
      </c>
    </row>
    <row r="2" spans="1:87" s="168" customFormat="1" ht="12.6" customHeight="1">
      <c r="A2" s="11" t="str">
        <f>RIGHT(data!C97,3)</f>
        <v>145</v>
      </c>
      <c r="B2" s="11" t="str">
        <f>RIGHT(data!C96,4)</f>
        <v>2024</v>
      </c>
      <c r="C2" s="11" t="s">
        <v>1156</v>
      </c>
      <c r="D2" s="197">
        <f>ROUND(N(data!C127),0)</f>
        <v>16183</v>
      </c>
      <c r="E2" s="197">
        <f>ROUND(N(data!C128),0)</f>
        <v>0</v>
      </c>
      <c r="F2" s="197">
        <f>ROUND(N(data!C129),0)</f>
        <v>0</v>
      </c>
      <c r="G2" s="197">
        <f>ROUND(N(data!C130),0)</f>
        <v>1869</v>
      </c>
      <c r="H2" s="197">
        <f>ROUND(N(data!D127),0)</f>
        <v>72577</v>
      </c>
      <c r="I2" s="197">
        <f>ROUND(N(data!D128),0)</f>
        <v>0</v>
      </c>
      <c r="J2" s="197">
        <f>ROUND(N(data!D129),0)</f>
        <v>0</v>
      </c>
      <c r="K2" s="197">
        <f>ROUND(N(data!D130),0)</f>
        <v>3195</v>
      </c>
      <c r="L2" s="197">
        <f>ROUND(N(data!C132),0)</f>
        <v>24</v>
      </c>
      <c r="M2" s="197">
        <f>ROUND(N(data!C133),0)</f>
        <v>56</v>
      </c>
      <c r="N2" s="197">
        <f>ROUND(N(data!C134),0)</f>
        <v>114</v>
      </c>
      <c r="O2" s="197">
        <f>ROUND(N(data!C135),0)</f>
        <v>14</v>
      </c>
      <c r="P2" s="197">
        <f>ROUND(N(data!C136),0)</f>
        <v>13</v>
      </c>
      <c r="Q2" s="197">
        <f>ROUND(N(data!C137),0)</f>
        <v>14</v>
      </c>
      <c r="R2" s="197">
        <f>ROUND(N(data!C138),0)</f>
        <v>20</v>
      </c>
      <c r="S2" s="197">
        <f>ROUND(N(data!C139),0)</f>
        <v>0</v>
      </c>
      <c r="T2" s="197">
        <f>ROUND(N(data!C140),0)</f>
        <v>0</v>
      </c>
      <c r="U2" s="197">
        <f>ROUND(N(data!C141),0)</f>
        <v>0</v>
      </c>
      <c r="V2" s="197">
        <f>ROUND(N(data!C142),0)</f>
        <v>0</v>
      </c>
      <c r="W2" s="197">
        <f>ROUND(N(data!C144),0)</f>
        <v>255</v>
      </c>
      <c r="X2" s="197">
        <f>ROUND(N(data!C145),0)</f>
        <v>14</v>
      </c>
      <c r="Y2" s="197">
        <f>ROUND(N(data!B154),0)</f>
        <v>8912</v>
      </c>
      <c r="Z2" s="197">
        <f>ROUND(N(data!B155),0)</f>
        <v>43509</v>
      </c>
      <c r="AA2" s="197">
        <f>ROUND(N(data!B156),0)</f>
        <v>51432</v>
      </c>
      <c r="AB2" s="197">
        <f>ROUND(N(data!B157),0)</f>
        <v>802619550</v>
      </c>
      <c r="AC2" s="197">
        <f>ROUND(N(data!B158),0)</f>
        <v>758808087</v>
      </c>
      <c r="AD2" s="197">
        <f>ROUND(N(data!C154),0)</f>
        <v>3074</v>
      </c>
      <c r="AE2" s="197">
        <f>ROUND(N(data!C155),0)</f>
        <v>13759</v>
      </c>
      <c r="AF2" s="197">
        <f>ROUND(N(data!C156),0)</f>
        <v>26962</v>
      </c>
      <c r="AG2" s="197">
        <f>ROUND(N(data!C157),0)</f>
        <v>215056410</v>
      </c>
      <c r="AH2" s="197">
        <f>ROUND(N(data!C158),0)</f>
        <v>224557606</v>
      </c>
      <c r="AI2" s="197">
        <f>ROUND(N(data!D154),0)</f>
        <v>4197</v>
      </c>
      <c r="AJ2" s="197">
        <f>ROUND(N(data!D155),0)</f>
        <v>15309</v>
      </c>
      <c r="AK2" s="197">
        <f>ROUND(N(data!D156),0)</f>
        <v>40542</v>
      </c>
      <c r="AL2" s="197">
        <f>ROUND(N(data!D157),0)</f>
        <v>288452128</v>
      </c>
      <c r="AM2" s="197">
        <f>ROUND(N(data!D158),0)</f>
        <v>510462685</v>
      </c>
      <c r="AN2" s="197">
        <f>ROUND(N(data!B160),0)</f>
        <v>0</v>
      </c>
      <c r="AO2" s="197">
        <f>ROUND(N(data!B161),0)</f>
        <v>0</v>
      </c>
      <c r="AP2" s="197">
        <f>ROUND(N(data!B162),0)</f>
        <v>0</v>
      </c>
      <c r="AQ2" s="197">
        <f>ROUND(N(data!B163),0)</f>
        <v>0</v>
      </c>
      <c r="AR2" s="197">
        <f>ROUND(N(data!B164),0)</f>
        <v>0</v>
      </c>
      <c r="AS2" s="197">
        <f>ROUND(N(data!C160),0)</f>
        <v>0</v>
      </c>
      <c r="AT2" s="197">
        <f>ROUND(N(data!C161),0)</f>
        <v>0</v>
      </c>
      <c r="AU2" s="197">
        <f>ROUND(N(data!C162),0)</f>
        <v>0</v>
      </c>
      <c r="AV2" s="197">
        <f>ROUND(N(data!C163),0)</f>
        <v>0</v>
      </c>
      <c r="AW2" s="197">
        <f>ROUND(N(data!C164),0)</f>
        <v>0</v>
      </c>
      <c r="AX2" s="197">
        <f>ROUND(N(data!D160),0)</f>
        <v>0</v>
      </c>
      <c r="AY2" s="197">
        <f>ROUND(N(data!D161),0)</f>
        <v>0</v>
      </c>
      <c r="AZ2" s="197">
        <f>ROUND(N(data!D162),0)</f>
        <v>0</v>
      </c>
      <c r="BA2" s="197">
        <f>ROUND(N(data!D163),0)</f>
        <v>0</v>
      </c>
      <c r="BB2" s="197">
        <f>ROUND(N(data!D164),0)</f>
        <v>0</v>
      </c>
      <c r="BC2" s="197">
        <f>ROUND(N(data!B166),0)</f>
        <v>0</v>
      </c>
      <c r="BD2" s="197">
        <f>ROUND(N(data!B167),0)</f>
        <v>0</v>
      </c>
      <c r="BE2" s="197">
        <f>ROUND(N(data!B168),0)</f>
        <v>0</v>
      </c>
      <c r="BF2" s="197">
        <f>ROUND(N(data!B169),0)</f>
        <v>0</v>
      </c>
      <c r="BG2" s="197">
        <f>ROUND(N(data!B170),0)</f>
        <v>0</v>
      </c>
      <c r="BH2" s="197">
        <f>ROUND(N(data!C166),0)</f>
        <v>0</v>
      </c>
      <c r="BI2" s="197">
        <f>ROUND(N(data!C167),0)</f>
        <v>0</v>
      </c>
      <c r="BJ2" s="197">
        <f>ROUND(N(data!C168),0)</f>
        <v>0</v>
      </c>
      <c r="BK2" s="197">
        <f>ROUND(N(data!C169),0)</f>
        <v>0</v>
      </c>
      <c r="BL2" s="197">
        <f>ROUND(N(data!C170),0)</f>
        <v>0</v>
      </c>
      <c r="BM2" s="197">
        <f>ROUND(N(data!D166),0)</f>
        <v>0</v>
      </c>
      <c r="BN2" s="197">
        <f>ROUND(N(data!D167),0)</f>
        <v>0</v>
      </c>
      <c r="BO2" s="197">
        <f>ROUND(N(data!D168),0)</f>
        <v>0</v>
      </c>
      <c r="BP2" s="197">
        <f>ROUND(N(data!D169),0)</f>
        <v>0</v>
      </c>
      <c r="BQ2" s="197">
        <f>ROUND(N(data!D170),0)</f>
        <v>0</v>
      </c>
      <c r="BR2" s="197">
        <f>ROUND(N(data!B173),0)</f>
        <v>70514444</v>
      </c>
      <c r="BS2" s="197">
        <f>ROUND(N(data!C173),0)</f>
        <v>51271201</v>
      </c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/>
  </sheetViews>
  <sheetFormatPr defaultColWidth="8.6640625" defaultRowHeight="15.75"/>
  <cols>
    <col min="1" max="1" width="13.44140625" style="8" bestFit="1" customWidth="1"/>
    <col min="2" max="2" width="5.21875" style="8" bestFit="1" customWidth="1"/>
    <col min="3" max="4" width="10.5546875" style="8" bestFit="1" customWidth="1"/>
    <col min="5" max="5" width="6.5546875" style="8" bestFit="1" customWidth="1"/>
    <col min="6" max="7" width="10.5546875" style="8" bestFit="1" customWidth="1"/>
    <col min="8" max="8" width="8.88671875" style="8" bestFit="1" customWidth="1"/>
    <col min="9" max="9" width="9.77734375" style="8" bestFit="1" customWidth="1"/>
    <col min="10" max="10" width="7.5546875" style="8" bestFit="1" customWidth="1"/>
    <col min="11" max="13" width="9.5546875" style="8" bestFit="1" customWidth="1"/>
    <col min="14" max="14" width="10.5546875" style="8" bestFit="1" customWidth="1"/>
    <col min="15" max="15" width="8.77734375" style="8" bestFit="1" customWidth="1"/>
    <col min="16" max="16" width="8.88671875" style="8" bestFit="1" customWidth="1"/>
    <col min="17" max="17" width="9.77734375" style="8" bestFit="1" customWidth="1"/>
    <col min="18" max="18" width="9.5546875" style="8" bestFit="1" customWidth="1"/>
    <col min="19" max="20" width="10.5546875" style="8" bestFit="1" customWidth="1"/>
    <col min="21" max="21" width="9.88671875" style="8" bestFit="1" customWidth="1"/>
    <col min="22" max="22" width="10.5546875" style="8" bestFit="1" customWidth="1"/>
    <col min="23" max="23" width="9.5546875" style="8" bestFit="1" customWidth="1"/>
    <col min="24" max="25" width="9.88671875" style="8" bestFit="1" customWidth="1"/>
    <col min="26" max="26" width="11.88671875" style="8" bestFit="1" customWidth="1"/>
    <col min="27" max="27" width="9.5546875" style="8" bestFit="1" customWidth="1"/>
    <col min="28" max="28" width="8.88671875" style="8" bestFit="1" customWidth="1"/>
    <col min="29" max="30" width="10.5546875" style="8" bestFit="1" customWidth="1"/>
    <col min="31" max="31" width="8.21875" style="8" bestFit="1" customWidth="1"/>
    <col min="32" max="32" width="8.77734375" style="8" bestFit="1" customWidth="1"/>
    <col min="33" max="33" width="10.5546875" style="8" bestFit="1" customWidth="1"/>
    <col min="34" max="34" width="8.21875" style="8" bestFit="1" customWidth="1"/>
    <col min="35" max="35" width="7.21875" style="8" bestFit="1" customWidth="1"/>
    <col min="36" max="37" width="9.5546875" style="8" bestFit="1" customWidth="1"/>
    <col min="38" max="38" width="8.6640625" style="8" bestFit="1" customWidth="1"/>
    <col min="39" max="39" width="10.5546875" style="8" bestFit="1" customWidth="1"/>
    <col min="40" max="40" width="9.5546875" style="8" bestFit="1" customWidth="1"/>
    <col min="41" max="41" width="7.5546875" style="8" bestFit="1" customWidth="1"/>
    <col min="42" max="42" width="6.5546875" style="8" bestFit="1" customWidth="1"/>
    <col min="43" max="44" width="9.5546875" style="8" bestFit="1" customWidth="1"/>
    <col min="45" max="45" width="6.77734375" style="8" bestFit="1" customWidth="1"/>
    <col min="46" max="46" width="7.77734375" style="8" bestFit="1" customWidth="1"/>
    <col min="47" max="47" width="10.5546875" style="8" bestFit="1" customWidth="1"/>
    <col min="48" max="48" width="8.44140625" style="8" bestFit="1" customWidth="1"/>
    <col min="49" max="49" width="8.5546875" style="8" bestFit="1" customWidth="1"/>
    <col min="50" max="50" width="8.21875" style="8" bestFit="1" customWidth="1"/>
    <col min="51" max="52" width="9.5546875" style="8" bestFit="1" customWidth="1"/>
    <col min="53" max="53" width="10.5546875" style="8" bestFit="1" customWidth="1"/>
    <col min="54" max="54" width="8.21875" style="8" bestFit="1" customWidth="1"/>
    <col min="55" max="57" width="10.5546875" style="8" bestFit="1" customWidth="1"/>
    <col min="58" max="59" width="7.5546875" style="8" bestFit="1" customWidth="1"/>
    <col min="60" max="60" width="8.5546875" style="8" bestFit="1" customWidth="1"/>
    <col min="61" max="61" width="7.5546875" style="8" bestFit="1" customWidth="1"/>
    <col min="62" max="62" width="7.44140625" style="8" bestFit="1" customWidth="1"/>
    <col min="63" max="63" width="11.88671875" style="8" customWidth="1"/>
    <col min="64" max="66" width="11.88671875" style="8" bestFit="1" customWidth="1"/>
    <col min="67" max="67" width="9.5546875" style="8" bestFit="1" customWidth="1"/>
    <col min="68" max="68" width="7.5546875" style="8" bestFit="1" customWidth="1"/>
    <col min="69" max="70" width="10.5546875" style="8" bestFit="1" customWidth="1"/>
    <col min="71" max="71" width="9.44140625" style="8" bestFit="1" customWidth="1"/>
    <col min="72" max="73" width="9.88671875" style="8" bestFit="1" customWidth="1"/>
    <col min="74" max="74" width="10.5546875" style="8" bestFit="1" customWidth="1"/>
    <col min="75" max="75" width="9.21875" style="8" bestFit="1" customWidth="1"/>
    <col min="76" max="76" width="9.88671875" style="8" bestFit="1" customWidth="1"/>
    <col min="77" max="77" width="10.21875" style="8" bestFit="1" customWidth="1"/>
    <col min="78" max="78" width="9.77734375" style="8" bestFit="1" customWidth="1"/>
    <col min="79" max="80" width="10.5546875" style="8" bestFit="1" customWidth="1"/>
    <col min="81" max="81" width="8.6640625" style="8" bestFit="1" customWidth="1"/>
    <col min="82" max="85" width="10.5546875" style="8" bestFit="1" customWidth="1"/>
    <col min="86" max="86" width="9" style="8" bestFit="1" customWidth="1"/>
    <col min="87" max="87" width="10.5546875" style="8" bestFit="1" customWidth="1"/>
    <col min="88" max="89" width="9.5546875" style="8" bestFit="1" customWidth="1"/>
    <col min="90" max="90" width="8.6640625" style="8" bestFit="1" customWidth="1"/>
    <col min="91" max="91" width="9" style="8" bestFit="1" customWidth="1"/>
    <col min="92" max="92" width="9.5546875" style="8" bestFit="1" customWidth="1"/>
    <col min="93" max="93" width="9" style="8" bestFit="1" customWidth="1"/>
    <col min="94" max="95" width="8.6640625" style="8" bestFit="1" customWidth="1"/>
    <col min="96" max="96" width="6.6640625" style="8" bestFit="1" customWidth="1"/>
    <col min="97" max="97" width="5.88671875" style="8" bestFit="1" customWidth="1"/>
    <col min="98" max="98" width="6.5546875" style="8" bestFit="1" customWidth="1"/>
    <col min="99" max="100" width="7.44140625" style="8" bestFit="1" customWidth="1"/>
    <col min="101" max="101" width="6.88671875" style="8" bestFit="1" customWidth="1"/>
    <col min="102" max="106" width="7.44140625" style="8" bestFit="1" customWidth="1"/>
    <col min="107" max="108" width="7.5546875" style="8" bestFit="1" customWidth="1"/>
    <col min="109" max="109" width="10.5546875" style="10" bestFit="1" customWidth="1"/>
    <col min="110" max="110" width="11.44140625" style="8" bestFit="1" customWidth="1"/>
    <col min="111" max="111" width="7.44140625" style="8" bestFit="1" customWidth="1"/>
    <col min="112" max="112" width="6.44140625" style="8" customWidth="1"/>
    <col min="113" max="116" width="8.6640625" style="8" customWidth="1"/>
    <col min="117" max="16384" width="8.6640625" style="8"/>
  </cols>
  <sheetData>
    <row r="1" spans="1:112" s="9" customFormat="1" ht="12.75" customHeight="1">
      <c r="A1" s="9" t="s">
        <v>1228</v>
      </c>
      <c r="B1" s="11" t="s">
        <v>1229</v>
      </c>
      <c r="C1" s="11" t="s">
        <v>1230</v>
      </c>
      <c r="D1" s="9" t="s">
        <v>1231</v>
      </c>
      <c r="E1" s="9" t="s">
        <v>1232</v>
      </c>
      <c r="F1" s="9" t="s">
        <v>1233</v>
      </c>
      <c r="G1" s="9" t="s">
        <v>1234</v>
      </c>
      <c r="H1" s="9" t="s">
        <v>1235</v>
      </c>
      <c r="I1" s="9" t="s">
        <v>1236</v>
      </c>
      <c r="J1" s="9" t="s">
        <v>1237</v>
      </c>
      <c r="K1" s="9" t="s">
        <v>1238</v>
      </c>
      <c r="L1" s="9" t="s">
        <v>1239</v>
      </c>
      <c r="M1" s="9" t="s">
        <v>1240</v>
      </c>
      <c r="N1" s="9" t="s">
        <v>1241</v>
      </c>
      <c r="O1" s="9" t="s">
        <v>1242</v>
      </c>
      <c r="P1" s="9" t="s">
        <v>1243</v>
      </c>
      <c r="Q1" s="9" t="s">
        <v>1244</v>
      </c>
      <c r="R1" s="9" t="s">
        <v>1245</v>
      </c>
      <c r="S1" s="9" t="s">
        <v>1246</v>
      </c>
      <c r="T1" s="9" t="s">
        <v>1247</v>
      </c>
      <c r="U1" s="9" t="s">
        <v>1248</v>
      </c>
      <c r="V1" s="9" t="s">
        <v>1249</v>
      </c>
      <c r="W1" s="9" t="s">
        <v>1250</v>
      </c>
      <c r="X1" s="9" t="s">
        <v>1251</v>
      </c>
      <c r="Y1" s="9" t="s">
        <v>1252</v>
      </c>
      <c r="Z1" s="9" t="s">
        <v>1253</v>
      </c>
      <c r="AA1" s="9" t="s">
        <v>1254</v>
      </c>
      <c r="AB1" s="9" t="s">
        <v>1255</v>
      </c>
      <c r="AC1" s="9" t="s">
        <v>1256</v>
      </c>
      <c r="AD1" s="9" t="s">
        <v>1257</v>
      </c>
      <c r="AE1" s="9" t="s">
        <v>1258</v>
      </c>
      <c r="AF1" s="9" t="s">
        <v>1259</v>
      </c>
      <c r="AG1" s="9" t="s">
        <v>1260</v>
      </c>
      <c r="AH1" s="9" t="s">
        <v>1261</v>
      </c>
      <c r="AI1" s="9" t="s">
        <v>1262</v>
      </c>
      <c r="AJ1" s="9" t="s">
        <v>1263</v>
      </c>
      <c r="AK1" s="9" t="s">
        <v>1264</v>
      </c>
      <c r="AL1" s="9" t="s">
        <v>1265</v>
      </c>
      <c r="AM1" s="9" t="s">
        <v>1266</v>
      </c>
      <c r="AN1" s="9" t="s">
        <v>1267</v>
      </c>
      <c r="AO1" s="9" t="s">
        <v>1268</v>
      </c>
      <c r="AP1" s="9" t="s">
        <v>1269</v>
      </c>
      <c r="AQ1" s="9" t="s">
        <v>1270</v>
      </c>
      <c r="AR1" s="9" t="s">
        <v>1271</v>
      </c>
      <c r="AS1" s="9" t="s">
        <v>1272</v>
      </c>
      <c r="AT1" s="9" t="s">
        <v>1273</v>
      </c>
      <c r="AU1" s="9" t="s">
        <v>1274</v>
      </c>
      <c r="AV1" s="9" t="s">
        <v>1275</v>
      </c>
      <c r="AW1" s="9" t="s">
        <v>1276</v>
      </c>
      <c r="AX1" s="9" t="s">
        <v>1277</v>
      </c>
      <c r="AY1" s="9" t="s">
        <v>1278</v>
      </c>
      <c r="AZ1" s="9" t="s">
        <v>1279</v>
      </c>
      <c r="BA1" s="9" t="s">
        <v>1280</v>
      </c>
      <c r="BB1" s="9" t="s">
        <v>1281</v>
      </c>
      <c r="BC1" s="9" t="s">
        <v>1282</v>
      </c>
      <c r="BD1" s="9" t="s">
        <v>1283</v>
      </c>
      <c r="BE1" s="9" t="s">
        <v>1284</v>
      </c>
      <c r="BF1" s="9" t="s">
        <v>1285</v>
      </c>
      <c r="BG1" s="9" t="s">
        <v>1286</v>
      </c>
      <c r="BH1" s="9" t="s">
        <v>1287</v>
      </c>
      <c r="BI1" s="9" t="s">
        <v>1288</v>
      </c>
      <c r="BJ1" s="9" t="s">
        <v>1289</v>
      </c>
      <c r="BK1" s="9" t="s">
        <v>1290</v>
      </c>
      <c r="BL1" s="9" t="s">
        <v>1291</v>
      </c>
      <c r="BM1" s="9" t="s">
        <v>1292</v>
      </c>
      <c r="BN1" s="9" t="s">
        <v>1293</v>
      </c>
      <c r="BO1" s="9" t="s">
        <v>1294</v>
      </c>
      <c r="BP1" s="9" t="s">
        <v>1295</v>
      </c>
      <c r="BQ1" s="9" t="s">
        <v>1296</v>
      </c>
      <c r="BR1" s="9" t="s">
        <v>1297</v>
      </c>
      <c r="BS1" s="9" t="s">
        <v>1298</v>
      </c>
      <c r="BT1" s="9" t="s">
        <v>1299</v>
      </c>
      <c r="BU1" s="9" t="s">
        <v>1300</v>
      </c>
      <c r="BV1" s="9" t="s">
        <v>1301</v>
      </c>
      <c r="BW1" s="9" t="s">
        <v>1302</v>
      </c>
      <c r="BX1" s="9" t="s">
        <v>1303</v>
      </c>
      <c r="BY1" s="9" t="s">
        <v>1304</v>
      </c>
      <c r="BZ1" s="9" t="s">
        <v>1305</v>
      </c>
      <c r="CA1" s="9" t="s">
        <v>1306</v>
      </c>
      <c r="CB1" s="9" t="s">
        <v>1307</v>
      </c>
      <c r="CC1" s="9" t="s">
        <v>1308</v>
      </c>
      <c r="CD1" s="9" t="s">
        <v>1309</v>
      </c>
      <c r="CE1" s="9" t="s">
        <v>1310</v>
      </c>
      <c r="CF1" s="9" t="s">
        <v>1311</v>
      </c>
      <c r="CG1" s="9" t="s">
        <v>1312</v>
      </c>
      <c r="CH1" s="9" t="s">
        <v>1313</v>
      </c>
      <c r="CI1" s="9" t="s">
        <v>1314</v>
      </c>
      <c r="CJ1" s="9" t="s">
        <v>1315</v>
      </c>
      <c r="CK1" s="9" t="s">
        <v>1316</v>
      </c>
      <c r="CL1" s="9" t="s">
        <v>1317</v>
      </c>
      <c r="CM1" s="9" t="s">
        <v>1318</v>
      </c>
      <c r="CN1" s="9" t="s">
        <v>1319</v>
      </c>
      <c r="CO1" s="9" t="s">
        <v>1320</v>
      </c>
      <c r="CP1" s="9" t="s">
        <v>1321</v>
      </c>
      <c r="CQ1" s="196" t="s">
        <v>1322</v>
      </c>
      <c r="CR1" s="196" t="s">
        <v>1323</v>
      </c>
      <c r="CS1" s="196" t="s">
        <v>1324</v>
      </c>
      <c r="CT1" s="196" t="s">
        <v>1325</v>
      </c>
      <c r="CU1" s="196" t="s">
        <v>1326</v>
      </c>
      <c r="CV1" s="196" t="s">
        <v>1327</v>
      </c>
      <c r="CW1" s="196" t="s">
        <v>1328</v>
      </c>
      <c r="CX1" s="196" t="s">
        <v>1329</v>
      </c>
      <c r="CY1" s="196" t="s">
        <v>1330</v>
      </c>
      <c r="CZ1" s="196" t="s">
        <v>1331</v>
      </c>
      <c r="DA1" s="196" t="s">
        <v>1332</v>
      </c>
      <c r="DB1" s="196" t="s">
        <v>1333</v>
      </c>
      <c r="DC1" s="196" t="s">
        <v>1334</v>
      </c>
      <c r="DD1" s="196" t="s">
        <v>1335</v>
      </c>
      <c r="DE1" s="9" t="s">
        <v>1336</v>
      </c>
      <c r="DF1" s="9" t="s">
        <v>1337</v>
      </c>
      <c r="DG1" s="9" t="s">
        <v>1338</v>
      </c>
      <c r="DH1" s="9" t="s">
        <v>1339</v>
      </c>
    </row>
    <row r="2" spans="1:112" s="168" customFormat="1" ht="12.6" customHeight="1">
      <c r="A2" s="198" t="str">
        <f>RIGHT(data!C97,3)</f>
        <v>145</v>
      </c>
      <c r="B2" s="199" t="str">
        <f>RIGHT(data!C96,4)</f>
        <v>2024</v>
      </c>
      <c r="C2" s="11" t="s">
        <v>1156</v>
      </c>
      <c r="D2" s="197">
        <f>ROUND(N(data!C181),0)</f>
        <v>21076568</v>
      </c>
      <c r="E2" s="197">
        <f>ROUND(N(data!C267),0)</f>
        <v>0</v>
      </c>
      <c r="F2" s="197">
        <f>ROUND(N(data!C268),0)</f>
        <v>498084311</v>
      </c>
      <c r="G2" s="197">
        <f>ROUND(N(data!C269),0)</f>
        <v>-360788847</v>
      </c>
      <c r="H2" s="197">
        <f>ROUND(N(data!C270),0)</f>
        <v>14556282</v>
      </c>
      <c r="I2" s="197">
        <f>ROUND(N(data!C271),0)</f>
        <v>0</v>
      </c>
      <c r="J2" s="197">
        <f>ROUND(N(data!C272),0)</f>
        <v>0</v>
      </c>
      <c r="K2" s="197">
        <f>ROUND(N(data!C273),0)</f>
        <v>0</v>
      </c>
      <c r="L2" s="197">
        <f>ROUND(N(data!C274),0)</f>
        <v>0</v>
      </c>
      <c r="M2" s="197">
        <f>ROUND(N(data!C275),0)</f>
        <v>0</v>
      </c>
      <c r="N2" s="197">
        <f>ROUND(N(data!C278),0)</f>
        <v>0</v>
      </c>
      <c r="O2" s="197">
        <f>ROUND(N(data!C279),0)</f>
        <v>0</v>
      </c>
      <c r="P2" s="197">
        <f>ROUND(N(data!C280),0)</f>
        <v>0</v>
      </c>
      <c r="Q2" s="197">
        <f>ROUND(N(data!C283),0)</f>
        <v>26784391</v>
      </c>
      <c r="R2" s="197">
        <f>ROUND(N(data!C284),0)</f>
        <v>8234114</v>
      </c>
      <c r="S2" s="197">
        <f>ROUND(N(data!C285),0)</f>
        <v>196268923</v>
      </c>
      <c r="T2" s="197">
        <f>ROUND(N(data!C286),0)</f>
        <v>0</v>
      </c>
      <c r="U2" s="197">
        <f>ROUND(N(data!C287),0)</f>
        <v>89171865</v>
      </c>
      <c r="V2" s="197">
        <f>ROUND(N(data!C288),0)</f>
        <v>131843327</v>
      </c>
      <c r="W2" s="197">
        <f>ROUND(N(data!C289),0)</f>
        <v>5818218</v>
      </c>
      <c r="X2" s="197">
        <f>ROUND(N(data!C290),0)</f>
        <v>96371335</v>
      </c>
      <c r="Y2" s="197">
        <f>ROUND(N(data!C291),0)</f>
        <v>0</v>
      </c>
      <c r="Z2" s="197">
        <f>ROUND(N(data!C292),0)</f>
        <v>321705690</v>
      </c>
      <c r="AA2" s="197">
        <f>ROUND(N(data!C295),0)</f>
        <v>0</v>
      </c>
      <c r="AB2" s="197">
        <f>ROUND(N(data!C296),0)</f>
        <v>0</v>
      </c>
      <c r="AC2" s="197">
        <f>ROUND(N(data!C297),0)</f>
        <v>0</v>
      </c>
      <c r="AD2" s="197">
        <f>ROUND(N(data!C298),0)</f>
        <v>109502658</v>
      </c>
      <c r="AE2" s="197">
        <f>ROUND(N(data!C302),0)</f>
        <v>0</v>
      </c>
      <c r="AF2" s="197">
        <f>ROUND(N(data!C303),0)</f>
        <v>0</v>
      </c>
      <c r="AG2" s="197">
        <f>ROUND(N(data!C304),0)</f>
        <v>0</v>
      </c>
      <c r="AH2" s="197">
        <f>ROUND(N(data!C305),0)</f>
        <v>0</v>
      </c>
      <c r="AI2" s="197">
        <f>ROUND(N(data!C314),0)</f>
        <v>0</v>
      </c>
      <c r="AJ2" s="197">
        <f>ROUND(N(data!C315),0)</f>
        <v>0</v>
      </c>
      <c r="AK2" s="197">
        <f>ROUND(N(data!C316),0)</f>
        <v>0</v>
      </c>
      <c r="AL2" s="197">
        <f>ROUND(N(data!C317),0)</f>
        <v>0</v>
      </c>
      <c r="AM2" s="197">
        <f>ROUND(N(data!C318),0)</f>
        <v>0</v>
      </c>
      <c r="AN2" s="197">
        <f>ROUND(N(data!C319),0)</f>
        <v>2265177</v>
      </c>
      <c r="AO2" s="197">
        <f>ROUND(N(data!C320),0)</f>
        <v>0</v>
      </c>
      <c r="AP2" s="197">
        <f>ROUND(N(data!C321),0)</f>
        <v>0</v>
      </c>
      <c r="AQ2" s="197">
        <f>ROUND(N(data!C322),0)</f>
        <v>119122</v>
      </c>
      <c r="AR2" s="197">
        <f>ROUND(N(data!C323),0)</f>
        <v>0</v>
      </c>
      <c r="AS2" s="197">
        <f>ROUND(N(data!C326),0)</f>
        <v>0</v>
      </c>
      <c r="AT2" s="197">
        <f>ROUND(N(data!C327),0)</f>
        <v>0</v>
      </c>
      <c r="AU2" s="197">
        <f>ROUND(N(data!C328),0)</f>
        <v>0</v>
      </c>
      <c r="AV2" s="197">
        <f>ROUND(N(data!C331),0)</f>
        <v>0</v>
      </c>
      <c r="AW2" s="197">
        <f>ROUND(N(data!C332),0)</f>
        <v>0</v>
      </c>
      <c r="AX2" s="197">
        <f>ROUND(N(data!C333),0)</f>
        <v>0</v>
      </c>
      <c r="AY2" s="197">
        <f>ROUND(N(data!C334),0)</f>
        <v>0</v>
      </c>
      <c r="AZ2" s="197">
        <f>ROUND(N(data!C335),0)</f>
        <v>0</v>
      </c>
      <c r="BA2" s="197">
        <f>ROUND(N(data!C336),0)</f>
        <v>0</v>
      </c>
      <c r="BB2" s="197">
        <f>ROUND(N(data!C337),0)</f>
        <v>0</v>
      </c>
      <c r="BC2" s="197">
        <f>ROUND(N(data!C338),0)</f>
        <v>0</v>
      </c>
      <c r="BD2" s="197">
        <f>ROUND(N(data!C339),0)</f>
        <v>0</v>
      </c>
      <c r="BE2" s="197">
        <f>ROUND(N(data!C343),0)</f>
        <v>491756588</v>
      </c>
      <c r="BF2" s="197">
        <f>ROUND(N(data!C345),0)</f>
        <v>0</v>
      </c>
      <c r="BG2" s="197">
        <f>ROUND(N(data!C346),0)</f>
        <v>0</v>
      </c>
      <c r="BH2" s="197">
        <f>ROUND(N(data!C347),0)</f>
        <v>0</v>
      </c>
      <c r="BI2" s="197">
        <f>ROUND(N(data!C348),0)</f>
        <v>0</v>
      </c>
      <c r="BJ2" s="197">
        <f>ROUND(N(data!C349),0)</f>
        <v>0</v>
      </c>
      <c r="BK2" s="197">
        <f>ROUND(N(data!CE60),2)</f>
        <v>2564.34</v>
      </c>
      <c r="BL2" s="197">
        <f>ROUND(N(data!C358),0)</f>
        <v>1306128088</v>
      </c>
      <c r="BM2" s="197">
        <f>ROUND(N(data!C359),0)</f>
        <v>1493828377</v>
      </c>
      <c r="BN2" s="197">
        <f>ROUND(N(data!C363),0)</f>
        <v>1864933197</v>
      </c>
      <c r="BO2" s="197">
        <f>ROUND(N(data!C364),0)</f>
        <v>68356992</v>
      </c>
      <c r="BP2" s="197">
        <f>ROUND(N(data!C365),0)</f>
        <v>2475842</v>
      </c>
      <c r="BQ2" s="197">
        <f>ROUND(N(data!D381),0)</f>
        <v>10041617</v>
      </c>
      <c r="BR2" s="197">
        <f>ROUND(N(data!C370),0)</f>
        <v>1863318</v>
      </c>
      <c r="BS2" s="197">
        <f>ROUND(N(data!C371),0)</f>
        <v>132576</v>
      </c>
      <c r="BT2" s="197">
        <f>ROUND(N(data!C372),0)</f>
        <v>0</v>
      </c>
      <c r="BU2" s="197">
        <f>ROUND(N(data!C373),0)</f>
        <v>0</v>
      </c>
      <c r="BV2" s="197">
        <f>ROUND(N(data!C374),0)</f>
        <v>1098856</v>
      </c>
      <c r="BW2" s="197">
        <f>ROUND(N(data!C375),0)</f>
        <v>0</v>
      </c>
      <c r="BX2" s="197">
        <f>ROUND(N(data!C376),0)</f>
        <v>3471078</v>
      </c>
      <c r="BY2" s="197">
        <f>ROUND(N(data!C377),0)</f>
        <v>0</v>
      </c>
      <c r="BZ2" s="197">
        <f>ROUND(N(data!C378),0)</f>
        <v>2325876</v>
      </c>
      <c r="CA2" s="197">
        <f>ROUND(N(data!C379),0)</f>
        <v>0</v>
      </c>
      <c r="CB2" s="197">
        <f>ROUND(N(data!C380),0)</f>
        <v>1149912</v>
      </c>
      <c r="CC2" s="197">
        <f>ROUND(N(data!C382),0)</f>
        <v>0</v>
      </c>
      <c r="CD2" s="197">
        <f>ROUND(N(data!C389),0)</f>
        <v>317177306</v>
      </c>
      <c r="CE2" s="197">
        <f>ROUND(N(data!C390),0)</f>
        <v>83739313</v>
      </c>
      <c r="CF2" s="197">
        <f>ROUND(N(data!C391),0)</f>
        <v>16502674</v>
      </c>
      <c r="CG2" s="197">
        <f>ROUND(N(data!C392),0)</f>
        <v>129627315</v>
      </c>
      <c r="CH2" s="197">
        <f>ROUND(N(data!C393),0)</f>
        <v>4932098</v>
      </c>
      <c r="CI2" s="197">
        <f>ROUND(N(data!C394),0)</f>
        <v>26791382</v>
      </c>
      <c r="CJ2" s="197">
        <f>ROUND(N(data!C395),0)</f>
        <v>44521411</v>
      </c>
      <c r="CK2" s="197">
        <f>ROUND(N(data!C396),0)</f>
        <v>7500925</v>
      </c>
      <c r="CL2" s="197">
        <f>ROUND(N(data!C397),0)</f>
        <v>0</v>
      </c>
      <c r="CM2" s="197">
        <f>ROUND(N(data!C398),0)</f>
        <v>29040190</v>
      </c>
      <c r="CN2" s="197">
        <f>ROUND(N(data!C399),0)</f>
        <v>92139</v>
      </c>
      <c r="CO2" s="197">
        <f>ROUND(N(data!C362),0)</f>
        <v>14546380</v>
      </c>
      <c r="CP2" s="197">
        <f>ROUND(N(data!D415),0)</f>
        <v>121994544</v>
      </c>
      <c r="CQ2" s="51">
        <f>ROUND(N(data!C401),0)</f>
        <v>1654907</v>
      </c>
      <c r="CR2" s="51">
        <f>ROUND(N(data!C402),0)</f>
        <v>6011022</v>
      </c>
      <c r="CS2" s="51">
        <f>ROUND(N(data!C403),0)</f>
        <v>52049</v>
      </c>
      <c r="CT2" s="51">
        <f>ROUND(N(data!C404),0)</f>
        <v>7364192</v>
      </c>
      <c r="CU2" s="51">
        <f>ROUND(N(data!C405),0)</f>
        <v>76843</v>
      </c>
      <c r="CV2" s="51">
        <f>ROUND(N(data!C406),0)</f>
        <v>0</v>
      </c>
      <c r="CW2" s="51">
        <f>ROUND(N(data!C407),0)</f>
        <v>7982846</v>
      </c>
      <c r="CX2" s="51">
        <f>ROUND(N(data!C408),0)</f>
        <v>8347143</v>
      </c>
      <c r="CY2" s="51">
        <f>ROUND(N(data!C409),0)</f>
        <v>88290029</v>
      </c>
      <c r="CZ2" s="51">
        <f>ROUND(N(data!C410),0)</f>
        <v>265</v>
      </c>
      <c r="DA2" s="51">
        <f>ROUND(N(data!C411),0)</f>
        <v>457348</v>
      </c>
      <c r="DB2" s="51">
        <f>ROUND(N(data!C412),0)</f>
        <v>0</v>
      </c>
      <c r="DC2" s="51">
        <f>ROUND(N(data!C413),0)</f>
        <v>0</v>
      </c>
      <c r="DD2" s="51">
        <f>ROUND(N(data!C414),0)</f>
        <v>1757901</v>
      </c>
      <c r="DE2" s="51">
        <f>ROUND(N(data!C419),0)</f>
        <v>0</v>
      </c>
      <c r="DF2" s="197">
        <f>ROUND(N(data!D420),0)</f>
        <v>-270102</v>
      </c>
      <c r="DG2" s="197">
        <f>ROUND(N(data!C422),0)</f>
        <v>0</v>
      </c>
      <c r="DH2" s="19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/>
  </sheetViews>
  <sheetFormatPr defaultColWidth="8.6640625" defaultRowHeight="15.75"/>
  <cols>
    <col min="1" max="1" width="12.6640625" style="8" bestFit="1" customWidth="1"/>
    <col min="2" max="2" width="5.21875" style="8" bestFit="1" customWidth="1"/>
    <col min="3" max="3" width="13.88671875" style="8" bestFit="1" customWidth="1"/>
    <col min="4" max="4" width="10.5546875" style="8" bestFit="1" customWidth="1"/>
    <col min="5" max="37" width="12.5546875" style="8" customWidth="1"/>
    <col min="38" max="41" width="8.6640625" style="8" customWidth="1"/>
    <col min="42" max="16384" width="8.6640625" style="8"/>
  </cols>
  <sheetData>
    <row r="1" spans="1:89" s="9" customFormat="1" ht="12.6" customHeight="1">
      <c r="A1" s="9" t="s">
        <v>1340</v>
      </c>
      <c r="B1" s="11" t="s">
        <v>1341</v>
      </c>
      <c r="C1" s="9" t="s">
        <v>1342</v>
      </c>
      <c r="D1" s="11" t="s">
        <v>1343</v>
      </c>
      <c r="E1" s="9" t="s">
        <v>1344</v>
      </c>
      <c r="F1" s="9" t="s">
        <v>1345</v>
      </c>
      <c r="G1" s="9" t="s">
        <v>1346</v>
      </c>
      <c r="H1" s="9" t="s">
        <v>1347</v>
      </c>
      <c r="I1" s="9" t="s">
        <v>1348</v>
      </c>
      <c r="J1" s="9" t="s">
        <v>1349</v>
      </c>
      <c r="K1" s="9" t="s">
        <v>1350</v>
      </c>
      <c r="L1" s="9" t="s">
        <v>1351</v>
      </c>
      <c r="M1" s="9" t="s">
        <v>1352</v>
      </c>
      <c r="N1" s="9" t="s">
        <v>1353</v>
      </c>
      <c r="O1" s="9" t="s">
        <v>1354</v>
      </c>
      <c r="P1" s="9" t="s">
        <v>1322</v>
      </c>
      <c r="Q1" s="9" t="s">
        <v>1323</v>
      </c>
      <c r="R1" s="9" t="s">
        <v>1324</v>
      </c>
      <c r="S1" s="9" t="s">
        <v>1325</v>
      </c>
      <c r="T1" s="9" t="s">
        <v>1326</v>
      </c>
      <c r="U1" s="9" t="s">
        <v>1327</v>
      </c>
      <c r="V1" s="9" t="s">
        <v>1328</v>
      </c>
      <c r="W1" s="9" t="s">
        <v>1329</v>
      </c>
      <c r="X1" s="9" t="s">
        <v>1330</v>
      </c>
      <c r="Y1" s="9" t="s">
        <v>1331</v>
      </c>
      <c r="Z1" s="9" t="s">
        <v>1332</v>
      </c>
      <c r="AA1" s="9" t="s">
        <v>1333</v>
      </c>
      <c r="AB1" s="9" t="s">
        <v>1334</v>
      </c>
      <c r="AC1" s="9" t="s">
        <v>1335</v>
      </c>
      <c r="AD1" s="9" t="s">
        <v>1355</v>
      </c>
      <c r="AE1" s="9" t="s">
        <v>1356</v>
      </c>
      <c r="AF1" s="9" t="s">
        <v>1357</v>
      </c>
      <c r="AG1" s="9" t="s">
        <v>1358</v>
      </c>
      <c r="AH1" s="9" t="s">
        <v>1359</v>
      </c>
      <c r="AI1" s="9" t="s">
        <v>1360</v>
      </c>
      <c r="AJ1" s="9" t="s">
        <v>1361</v>
      </c>
      <c r="AK1" s="9" t="s">
        <v>1362</v>
      </c>
      <c r="AM1" s="13"/>
      <c r="AN1" s="13"/>
      <c r="AO1" s="13"/>
      <c r="AP1" s="13"/>
    </row>
    <row r="2" spans="1:89" s="168" customFormat="1" ht="12.6" customHeight="1">
      <c r="A2" s="11" t="str">
        <f>RIGHT(data!$C$97,3)</f>
        <v>145</v>
      </c>
      <c r="B2" s="199" t="str">
        <f>RIGHT(data!$C$96,4)</f>
        <v>2024</v>
      </c>
      <c r="C2" s="11" t="str">
        <f>data!C$55</f>
        <v>6010</v>
      </c>
      <c r="D2" s="11" t="s">
        <v>1156</v>
      </c>
      <c r="E2" s="197">
        <f>ROUND(N(data!C59), 0)</f>
        <v>7970</v>
      </c>
      <c r="F2" s="316">
        <f>ROUND(N(data!C60), 2)</f>
        <v>77.17</v>
      </c>
      <c r="G2" s="197">
        <f>ROUND(N(data!C61), 0)</f>
        <v>9604381</v>
      </c>
      <c r="H2" s="197">
        <f>ROUND(N(data!C62), 0)</f>
        <v>2643388</v>
      </c>
      <c r="I2" s="197">
        <f>ROUND(N(data!C63), 0)</f>
        <v>0</v>
      </c>
      <c r="J2" s="197">
        <f>ROUND(N(data!C64), 0)</f>
        <v>1277152</v>
      </c>
      <c r="K2" s="197">
        <f>ROUND(N(data!C65), 0)</f>
        <v>0</v>
      </c>
      <c r="L2" s="197">
        <f>ROUND(N(data!C66), 0)</f>
        <v>21341</v>
      </c>
      <c r="M2" s="197">
        <f>ROUND(N(data!C67), 0)</f>
        <v>329559</v>
      </c>
      <c r="N2" s="197">
        <f>ROUND(N(data!C68), 0)</f>
        <v>41541</v>
      </c>
      <c r="O2" s="197">
        <f>ROUND(N(data!C69), 0)</f>
        <v>7669</v>
      </c>
      <c r="P2" s="197">
        <f>ROUND(N(data!C70), 0)</f>
        <v>1430</v>
      </c>
      <c r="Q2" s="197">
        <f>ROUND(N(data!C71), 0)</f>
        <v>-6400</v>
      </c>
      <c r="R2" s="197">
        <f>ROUND(N(data!C72), 0)</f>
        <v>0</v>
      </c>
      <c r="S2" s="197">
        <f>ROUND(N(data!C73), 0)</f>
        <v>0</v>
      </c>
      <c r="T2" s="197">
        <f>ROUND(N(data!C74), 0)</f>
        <v>0</v>
      </c>
      <c r="U2" s="197">
        <f>ROUND(N(data!C75), 0)</f>
        <v>0</v>
      </c>
      <c r="V2" s="197">
        <f>ROUND(N(data!C76), 0)</f>
        <v>0</v>
      </c>
      <c r="W2" s="197">
        <f>ROUND(N(data!C77), 0)</f>
        <v>0</v>
      </c>
      <c r="X2" s="197">
        <f>ROUND(N(data!C78), 0)</f>
        <v>0</v>
      </c>
      <c r="Y2" s="197">
        <f>ROUND(N(data!C79), 0)</f>
        <v>0</v>
      </c>
      <c r="Z2" s="197">
        <f>ROUND(N(data!C80), 0)</f>
        <v>0</v>
      </c>
      <c r="AA2" s="197">
        <f>ROUND(N(data!C81), 0)</f>
        <v>0</v>
      </c>
      <c r="AB2" s="197">
        <f>ROUND(N(data!C82), 0)</f>
        <v>0</v>
      </c>
      <c r="AC2" s="197">
        <f>ROUND(N(data!C83), 0)</f>
        <v>12639</v>
      </c>
      <c r="AD2" s="197">
        <f>ROUND(N(data!C84), 0)</f>
        <v>29500</v>
      </c>
      <c r="AE2" s="197">
        <f>ROUND(N(data!C89), 0)</f>
        <v>72534721</v>
      </c>
      <c r="AF2" s="197">
        <f>ROUND(N(data!C87), 0)</f>
        <v>72204214</v>
      </c>
      <c r="AG2" s="197">
        <f>ROUND(N(data!C90), 0)</f>
        <v>17831</v>
      </c>
      <c r="AH2" s="197">
        <f>ROUND(N(data!C91), 0)</f>
        <v>11726</v>
      </c>
      <c r="AI2" s="197">
        <f>ROUND(N(data!C92), 0)</f>
        <v>4314</v>
      </c>
      <c r="AJ2" s="197">
        <f>ROUND(N(data!C93), 0)</f>
        <v>81604</v>
      </c>
      <c r="AK2" s="316">
        <f>ROUND(N(data!C94), 2)</f>
        <v>66.55</v>
      </c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</row>
    <row r="3" spans="1:89" s="10" customFormat="1" ht="12.6" customHeight="1">
      <c r="A3" s="11" t="str">
        <f>RIGHT(data!$C$97,3)</f>
        <v>145</v>
      </c>
      <c r="B3" s="199" t="str">
        <f>RIGHT(data!$C$96,4)</f>
        <v>2024</v>
      </c>
      <c r="C3" s="11" t="str">
        <f>data!D$55</f>
        <v>6030</v>
      </c>
      <c r="D3" s="11" t="s">
        <v>1156</v>
      </c>
      <c r="E3" s="197">
        <f>ROUND(N(data!D59), 0)</f>
        <v>18340</v>
      </c>
      <c r="F3" s="316">
        <f>ROUND(N(data!D60), 2)</f>
        <v>121.96</v>
      </c>
      <c r="G3" s="197">
        <f>ROUND(N(data!D61), 0)</f>
        <v>13058839</v>
      </c>
      <c r="H3" s="197">
        <f>ROUND(N(data!D62), 0)</f>
        <v>3907956</v>
      </c>
      <c r="I3" s="197">
        <f>ROUND(N(data!D63), 0)</f>
        <v>0</v>
      </c>
      <c r="J3" s="197">
        <f>ROUND(N(data!D64), 0)</f>
        <v>1227582</v>
      </c>
      <c r="K3" s="197">
        <f>ROUND(N(data!D65), 0)</f>
        <v>0</v>
      </c>
      <c r="L3" s="197">
        <f>ROUND(N(data!D66), 0)</f>
        <v>475</v>
      </c>
      <c r="M3" s="197">
        <f>ROUND(N(data!D67), 0)</f>
        <v>186964</v>
      </c>
      <c r="N3" s="197">
        <f>ROUND(N(data!D68), 0)</f>
        <v>46664</v>
      </c>
      <c r="O3" s="197">
        <f>ROUND(N(data!D69), 0)</f>
        <v>18378</v>
      </c>
      <c r="P3" s="197">
        <f>ROUND(N(data!D70), 0)</f>
        <v>1298</v>
      </c>
      <c r="Q3" s="197">
        <f>ROUND(N(data!D71), 0)</f>
        <v>0</v>
      </c>
      <c r="R3" s="197">
        <f>ROUND(N(data!D72), 0)</f>
        <v>0</v>
      </c>
      <c r="S3" s="197">
        <f>ROUND(N(data!D73), 0)</f>
        <v>0</v>
      </c>
      <c r="T3" s="197">
        <f>ROUND(N(data!D74), 0)</f>
        <v>0</v>
      </c>
      <c r="U3" s="197">
        <f>ROUND(N(data!D75), 0)</f>
        <v>0</v>
      </c>
      <c r="V3" s="197">
        <f>ROUND(N(data!D76), 0)</f>
        <v>0</v>
      </c>
      <c r="W3" s="197">
        <f>ROUND(N(data!D77), 0)</f>
        <v>0</v>
      </c>
      <c r="X3" s="197">
        <f>ROUND(N(data!D78), 0)</f>
        <v>0</v>
      </c>
      <c r="Y3" s="197">
        <f>ROUND(N(data!D79), 0)</f>
        <v>0</v>
      </c>
      <c r="Z3" s="197">
        <f>ROUND(N(data!D80), 0)</f>
        <v>0</v>
      </c>
      <c r="AA3" s="197">
        <f>ROUND(N(data!D81), 0)</f>
        <v>0</v>
      </c>
      <c r="AB3" s="197">
        <f>ROUND(N(data!D82), 0)</f>
        <v>0</v>
      </c>
      <c r="AC3" s="197">
        <f>ROUND(N(data!D83), 0)</f>
        <v>17080</v>
      </c>
      <c r="AD3" s="197">
        <f>ROUND(N(data!D84), 0)</f>
        <v>1824</v>
      </c>
      <c r="AE3" s="197">
        <f>ROUND(N(data!D89), 0)</f>
        <v>176819582</v>
      </c>
      <c r="AF3" s="197">
        <f>ROUND(N(data!D87), 0)</f>
        <v>175849772</v>
      </c>
      <c r="AG3" s="197">
        <f>ROUND(N(data!D90), 0)</f>
        <v>29733</v>
      </c>
      <c r="AH3" s="197">
        <f>ROUND(N(data!D91), 0)</f>
        <v>47474</v>
      </c>
      <c r="AI3" s="197">
        <f>ROUND(N(data!D92), 0)</f>
        <v>7194</v>
      </c>
      <c r="AJ3" s="197">
        <f>ROUND(N(data!D93), 0)</f>
        <v>177213</v>
      </c>
      <c r="AK3" s="316">
        <f>ROUND(N(data!D94), 2)</f>
        <v>88.45</v>
      </c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</row>
    <row r="4" spans="1:89" s="10" customFormat="1" ht="12.6" customHeight="1">
      <c r="A4" s="11" t="str">
        <f>RIGHT(data!$C$97,3)</f>
        <v>145</v>
      </c>
      <c r="B4" s="199" t="str">
        <f>RIGHT(data!$C$96,4)</f>
        <v>2024</v>
      </c>
      <c r="C4" s="11" t="str">
        <f>data!E$55</f>
        <v>6070</v>
      </c>
      <c r="D4" s="11" t="s">
        <v>1156</v>
      </c>
      <c r="E4" s="197">
        <f>ROUND(N(data!E59), 0)</f>
        <v>47582</v>
      </c>
      <c r="F4" s="316">
        <f>ROUND(N(data!E60), 2)</f>
        <v>270.07</v>
      </c>
      <c r="G4" s="197">
        <f>ROUND(N(data!E61), 0)</f>
        <v>28204537</v>
      </c>
      <c r="H4" s="197">
        <f>ROUND(N(data!E62), 0)</f>
        <v>8231175</v>
      </c>
      <c r="I4" s="197">
        <f>ROUND(N(data!E63), 0)</f>
        <v>0</v>
      </c>
      <c r="J4" s="197">
        <f>ROUND(N(data!E64), 0)</f>
        <v>2972142</v>
      </c>
      <c r="K4" s="197">
        <f>ROUND(N(data!E65), 0)</f>
        <v>0</v>
      </c>
      <c r="L4" s="197">
        <f>ROUND(N(data!E66), 0)</f>
        <v>73226</v>
      </c>
      <c r="M4" s="197">
        <f>ROUND(N(data!E67), 0)</f>
        <v>434291</v>
      </c>
      <c r="N4" s="197">
        <f>ROUND(N(data!E68), 0)</f>
        <v>125357</v>
      </c>
      <c r="O4" s="197">
        <f>ROUND(N(data!E69), 0)</f>
        <v>90052</v>
      </c>
      <c r="P4" s="197">
        <f>ROUND(N(data!E70), 0)</f>
        <v>590</v>
      </c>
      <c r="Q4" s="197">
        <f>ROUND(N(data!E71), 0)</f>
        <v>62723</v>
      </c>
      <c r="R4" s="197">
        <f>ROUND(N(data!E72), 0)</f>
        <v>0</v>
      </c>
      <c r="S4" s="197">
        <f>ROUND(N(data!E73), 0)</f>
        <v>0</v>
      </c>
      <c r="T4" s="197">
        <f>ROUND(N(data!E74), 0)</f>
        <v>0</v>
      </c>
      <c r="U4" s="197">
        <f>ROUND(N(data!E75), 0)</f>
        <v>0</v>
      </c>
      <c r="V4" s="197">
        <f>ROUND(N(data!E76), 0)</f>
        <v>0</v>
      </c>
      <c r="W4" s="197">
        <f>ROUND(N(data!E77), 0)</f>
        <v>0</v>
      </c>
      <c r="X4" s="197">
        <f>ROUND(N(data!E78), 0)</f>
        <v>0</v>
      </c>
      <c r="Y4" s="197">
        <f>ROUND(N(data!E79), 0)</f>
        <v>0</v>
      </c>
      <c r="Z4" s="197">
        <f>ROUND(N(data!E80), 0)</f>
        <v>0</v>
      </c>
      <c r="AA4" s="197">
        <f>ROUND(N(data!E81), 0)</f>
        <v>0</v>
      </c>
      <c r="AB4" s="197">
        <f>ROUND(N(data!E82), 0)</f>
        <v>0</v>
      </c>
      <c r="AC4" s="197">
        <f>ROUND(N(data!E83), 0)</f>
        <v>26738</v>
      </c>
      <c r="AD4" s="197">
        <f>ROUND(N(data!E84), 0)</f>
        <v>7948</v>
      </c>
      <c r="AE4" s="197">
        <f>ROUND(N(data!E89), 0)</f>
        <v>296229611</v>
      </c>
      <c r="AF4" s="197">
        <f>ROUND(N(data!E87), 0)</f>
        <v>274170375</v>
      </c>
      <c r="AG4" s="197">
        <f>ROUND(N(data!E90), 0)</f>
        <v>55940</v>
      </c>
      <c r="AH4" s="197">
        <f>ROUND(N(data!E91), 0)</f>
        <v>128236</v>
      </c>
      <c r="AI4" s="197">
        <f>ROUND(N(data!E92), 0)</f>
        <v>13534</v>
      </c>
      <c r="AJ4" s="197">
        <f>ROUND(N(data!E93), 0)</f>
        <v>523989</v>
      </c>
      <c r="AK4" s="316">
        <f>ROUND(N(data!E94), 2)</f>
        <v>193.36</v>
      </c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</row>
    <row r="5" spans="1:89" s="10" customFormat="1" ht="12.6" customHeight="1">
      <c r="A5" s="11" t="str">
        <f>RIGHT(data!$C$97,3)</f>
        <v>145</v>
      </c>
      <c r="B5" s="199" t="str">
        <f>RIGHT(data!$C$96,4)</f>
        <v>2024</v>
      </c>
      <c r="C5" s="11" t="str">
        <f>data!F$55</f>
        <v>6100</v>
      </c>
      <c r="D5" s="11" t="s">
        <v>1156</v>
      </c>
      <c r="E5" s="197">
        <f>ROUND(N(data!F59), 0)</f>
        <v>0</v>
      </c>
      <c r="F5" s="316">
        <f>ROUND(N(data!F60), 2)</f>
        <v>0</v>
      </c>
      <c r="G5" s="197">
        <f>ROUND(N(data!F61), 0)</f>
        <v>0</v>
      </c>
      <c r="H5" s="197">
        <f>ROUND(N(data!F62), 0)</f>
        <v>0</v>
      </c>
      <c r="I5" s="197">
        <f>ROUND(N(data!F63), 0)</f>
        <v>0</v>
      </c>
      <c r="J5" s="197">
        <f>ROUND(N(data!F64), 0)</f>
        <v>0</v>
      </c>
      <c r="K5" s="197">
        <f>ROUND(N(data!F65), 0)</f>
        <v>0</v>
      </c>
      <c r="L5" s="197">
        <f>ROUND(N(data!F66), 0)</f>
        <v>0</v>
      </c>
      <c r="M5" s="197">
        <f>ROUND(N(data!F67), 0)</f>
        <v>0</v>
      </c>
      <c r="N5" s="197">
        <f>ROUND(N(data!F68), 0)</f>
        <v>0</v>
      </c>
      <c r="O5" s="197">
        <f>ROUND(N(data!F69), 0)</f>
        <v>0</v>
      </c>
      <c r="P5" s="197">
        <f>ROUND(N(data!F70), 0)</f>
        <v>0</v>
      </c>
      <c r="Q5" s="197">
        <f>ROUND(N(data!F71), 0)</f>
        <v>0</v>
      </c>
      <c r="R5" s="197">
        <f>ROUND(N(data!F72), 0)</f>
        <v>0</v>
      </c>
      <c r="S5" s="197">
        <f>ROUND(N(data!F73), 0)</f>
        <v>0</v>
      </c>
      <c r="T5" s="197">
        <f>ROUND(N(data!F74), 0)</f>
        <v>0</v>
      </c>
      <c r="U5" s="197">
        <f>ROUND(N(data!F75), 0)</f>
        <v>0</v>
      </c>
      <c r="V5" s="197">
        <f>ROUND(N(data!F76), 0)</f>
        <v>0</v>
      </c>
      <c r="W5" s="197">
        <f>ROUND(N(data!F77), 0)</f>
        <v>0</v>
      </c>
      <c r="X5" s="197">
        <f>ROUND(N(data!F78), 0)</f>
        <v>0</v>
      </c>
      <c r="Y5" s="197">
        <f>ROUND(N(data!F79), 0)</f>
        <v>0</v>
      </c>
      <c r="Z5" s="197">
        <f>ROUND(N(data!F80), 0)</f>
        <v>0</v>
      </c>
      <c r="AA5" s="197">
        <f>ROUND(N(data!F81), 0)</f>
        <v>0</v>
      </c>
      <c r="AB5" s="197">
        <f>ROUND(N(data!F82), 0)</f>
        <v>0</v>
      </c>
      <c r="AC5" s="197">
        <f>ROUND(N(data!F83), 0)</f>
        <v>0</v>
      </c>
      <c r="AD5" s="197">
        <f>ROUND(N(data!F84), 0)</f>
        <v>0</v>
      </c>
      <c r="AE5" s="197">
        <f>ROUND(N(data!F89), 0)</f>
        <v>0</v>
      </c>
      <c r="AF5" s="197">
        <f>ROUND(N(data!F87), 0)</f>
        <v>0</v>
      </c>
      <c r="AG5" s="197">
        <f>ROUND(N(data!F90), 0)</f>
        <v>0</v>
      </c>
      <c r="AH5" s="197">
        <f>ROUND(N(data!F91), 0)</f>
        <v>0</v>
      </c>
      <c r="AI5" s="197">
        <f>ROUND(N(data!F92), 0)</f>
        <v>0</v>
      </c>
      <c r="AJ5" s="197">
        <f>ROUND(N(data!F93), 0)</f>
        <v>0</v>
      </c>
      <c r="AK5" s="316">
        <f>ROUND(N(data!F94), 2)</f>
        <v>0</v>
      </c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</row>
    <row r="6" spans="1:89" s="10" customFormat="1" ht="12.6" customHeight="1">
      <c r="A6" s="11" t="str">
        <f>RIGHT(data!$C$97,3)</f>
        <v>145</v>
      </c>
      <c r="B6" s="199" t="str">
        <f>RIGHT(data!$C$96,4)</f>
        <v>2024</v>
      </c>
      <c r="C6" s="11" t="str">
        <f>data!G$55</f>
        <v>6120</v>
      </c>
      <c r="D6" s="11" t="s">
        <v>1156</v>
      </c>
      <c r="E6" s="197">
        <f>ROUND(N(data!G59), 0)</f>
        <v>0</v>
      </c>
      <c r="F6" s="316">
        <f>ROUND(N(data!G60), 2)</f>
        <v>0</v>
      </c>
      <c r="G6" s="197">
        <f>ROUND(N(data!G61), 0)</f>
        <v>0</v>
      </c>
      <c r="H6" s="197">
        <f>ROUND(N(data!G62), 0)</f>
        <v>0</v>
      </c>
      <c r="I6" s="197">
        <f>ROUND(N(data!G63), 0)</f>
        <v>0</v>
      </c>
      <c r="J6" s="197">
        <f>ROUND(N(data!G64), 0)</f>
        <v>0</v>
      </c>
      <c r="K6" s="197">
        <f>ROUND(N(data!G65), 0)</f>
        <v>0</v>
      </c>
      <c r="L6" s="197">
        <f>ROUND(N(data!G66), 0)</f>
        <v>0</v>
      </c>
      <c r="M6" s="197">
        <f>ROUND(N(data!G67), 0)</f>
        <v>43818</v>
      </c>
      <c r="N6" s="197">
        <f>ROUND(N(data!G68), 0)</f>
        <v>0</v>
      </c>
      <c r="O6" s="197">
        <f>ROUND(N(data!G69), 0)</f>
        <v>0</v>
      </c>
      <c r="P6" s="197">
        <f>ROUND(N(data!G70), 0)</f>
        <v>0</v>
      </c>
      <c r="Q6" s="197">
        <f>ROUND(N(data!G71), 0)</f>
        <v>0</v>
      </c>
      <c r="R6" s="197">
        <f>ROUND(N(data!G72), 0)</f>
        <v>0</v>
      </c>
      <c r="S6" s="197">
        <f>ROUND(N(data!G73), 0)</f>
        <v>0</v>
      </c>
      <c r="T6" s="197">
        <f>ROUND(N(data!G74), 0)</f>
        <v>0</v>
      </c>
      <c r="U6" s="197">
        <f>ROUND(N(data!G75), 0)</f>
        <v>0</v>
      </c>
      <c r="V6" s="197">
        <f>ROUND(N(data!G76), 0)</f>
        <v>0</v>
      </c>
      <c r="W6" s="197">
        <f>ROUND(N(data!G77), 0)</f>
        <v>0</v>
      </c>
      <c r="X6" s="197">
        <f>ROUND(N(data!G78), 0)</f>
        <v>0</v>
      </c>
      <c r="Y6" s="197">
        <f>ROUND(N(data!G79), 0)</f>
        <v>0</v>
      </c>
      <c r="Z6" s="197">
        <f>ROUND(N(data!G80), 0)</f>
        <v>0</v>
      </c>
      <c r="AA6" s="197">
        <f>ROUND(N(data!G81), 0)</f>
        <v>0</v>
      </c>
      <c r="AB6" s="197">
        <f>ROUND(N(data!G82), 0)</f>
        <v>0</v>
      </c>
      <c r="AC6" s="197">
        <f>ROUND(N(data!G83), 0)</f>
        <v>0</v>
      </c>
      <c r="AD6" s="197">
        <f>ROUND(N(data!G84), 0)</f>
        <v>8425</v>
      </c>
      <c r="AE6" s="197">
        <f>ROUND(N(data!G89), 0)</f>
        <v>0</v>
      </c>
      <c r="AF6" s="197">
        <f>ROUND(N(data!G87), 0)</f>
        <v>0</v>
      </c>
      <c r="AG6" s="197">
        <f>ROUND(N(data!G90), 0)</f>
        <v>1991</v>
      </c>
      <c r="AH6" s="197">
        <f>ROUND(N(data!G91), 0)</f>
        <v>0</v>
      </c>
      <c r="AI6" s="197">
        <f>ROUND(N(data!G92), 0)</f>
        <v>314</v>
      </c>
      <c r="AJ6" s="197">
        <f>ROUND(N(data!G93), 0)</f>
        <v>0</v>
      </c>
      <c r="AK6" s="316">
        <f>ROUND(N(data!G94), 2)</f>
        <v>0</v>
      </c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</row>
    <row r="7" spans="1:89" s="10" customFormat="1" ht="12.6" customHeight="1">
      <c r="A7" s="11" t="str">
        <f>RIGHT(data!$C$97,3)</f>
        <v>145</v>
      </c>
      <c r="B7" s="199" t="str">
        <f>RIGHT(data!$C$96,4)</f>
        <v>2024</v>
      </c>
      <c r="C7" s="11" t="str">
        <f>data!H$55</f>
        <v>6140</v>
      </c>
      <c r="D7" s="11" t="s">
        <v>1156</v>
      </c>
      <c r="E7" s="197">
        <f>ROUND(N(data!H59), 0)</f>
        <v>5263</v>
      </c>
      <c r="F7" s="316">
        <f>ROUND(N(data!H60), 2)</f>
        <v>29.2</v>
      </c>
      <c r="G7" s="197">
        <f>ROUND(N(data!H61), 0)</f>
        <v>3128264</v>
      </c>
      <c r="H7" s="197">
        <f>ROUND(N(data!H62), 0)</f>
        <v>837199</v>
      </c>
      <c r="I7" s="197">
        <f>ROUND(N(data!H63), 0)</f>
        <v>0</v>
      </c>
      <c r="J7" s="197">
        <f>ROUND(N(data!H64), 0)</f>
        <v>91344</v>
      </c>
      <c r="K7" s="197">
        <f>ROUND(N(data!H65), 0)</f>
        <v>0</v>
      </c>
      <c r="L7" s="197">
        <f>ROUND(N(data!H66), 0)</f>
        <v>3046</v>
      </c>
      <c r="M7" s="197">
        <f>ROUND(N(data!H67), 0)</f>
        <v>23390</v>
      </c>
      <c r="N7" s="197">
        <f>ROUND(N(data!H68), 0)</f>
        <v>0</v>
      </c>
      <c r="O7" s="197">
        <f>ROUND(N(data!H69), 0)</f>
        <v>3726</v>
      </c>
      <c r="P7" s="197">
        <f>ROUND(N(data!H70), 0)</f>
        <v>0</v>
      </c>
      <c r="Q7" s="197">
        <f>ROUND(N(data!H71), 0)</f>
        <v>481</v>
      </c>
      <c r="R7" s="197">
        <f>ROUND(N(data!H72), 0)</f>
        <v>0</v>
      </c>
      <c r="S7" s="197">
        <f>ROUND(N(data!H73), 0)</f>
        <v>0</v>
      </c>
      <c r="T7" s="197">
        <f>ROUND(N(data!H74), 0)</f>
        <v>0</v>
      </c>
      <c r="U7" s="197">
        <f>ROUND(N(data!H75), 0)</f>
        <v>0</v>
      </c>
      <c r="V7" s="197">
        <f>ROUND(N(data!H76), 0)</f>
        <v>0</v>
      </c>
      <c r="W7" s="197">
        <f>ROUND(N(data!H77), 0)</f>
        <v>0</v>
      </c>
      <c r="X7" s="197">
        <f>ROUND(N(data!H78), 0)</f>
        <v>0</v>
      </c>
      <c r="Y7" s="197">
        <f>ROUND(N(data!H79), 0)</f>
        <v>0</v>
      </c>
      <c r="Z7" s="197">
        <f>ROUND(N(data!H80), 0)</f>
        <v>0</v>
      </c>
      <c r="AA7" s="197">
        <f>ROUND(N(data!H81), 0)</f>
        <v>0</v>
      </c>
      <c r="AB7" s="197">
        <f>ROUND(N(data!H82), 0)</f>
        <v>0</v>
      </c>
      <c r="AC7" s="197">
        <f>ROUND(N(data!H83), 0)</f>
        <v>3245</v>
      </c>
      <c r="AD7" s="197">
        <f>ROUND(N(data!H84), 0)</f>
        <v>0</v>
      </c>
      <c r="AE7" s="197">
        <f>ROUND(N(data!H89), 0)</f>
        <v>25809292</v>
      </c>
      <c r="AF7" s="197">
        <f>ROUND(N(data!H87), 0)</f>
        <v>25789751</v>
      </c>
      <c r="AG7" s="197">
        <f>ROUND(N(data!H90), 0)</f>
        <v>7684</v>
      </c>
      <c r="AH7" s="197">
        <f>ROUND(N(data!H91), 0)</f>
        <v>15555</v>
      </c>
      <c r="AI7" s="197">
        <f>ROUND(N(data!H92), 0)</f>
        <v>1535</v>
      </c>
      <c r="AJ7" s="197">
        <f>ROUND(N(data!H93), 0)</f>
        <v>21979</v>
      </c>
      <c r="AK7" s="316">
        <f>ROUND(N(data!H94), 2)</f>
        <v>17.77</v>
      </c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</row>
    <row r="8" spans="1:89" s="10" customFormat="1" ht="12.6" customHeight="1">
      <c r="A8" s="11" t="str">
        <f>RIGHT(data!$C$97,3)</f>
        <v>145</v>
      </c>
      <c r="B8" s="199" t="str">
        <f>RIGHT(data!$C$96,4)</f>
        <v>2024</v>
      </c>
      <c r="C8" s="11" t="str">
        <f>data!I$55</f>
        <v>6150</v>
      </c>
      <c r="D8" s="11" t="s">
        <v>1156</v>
      </c>
      <c r="E8" s="197">
        <f>ROUND(N(data!I59), 0)</f>
        <v>0</v>
      </c>
      <c r="F8" s="316">
        <f>ROUND(N(data!I60), 2)</f>
        <v>0</v>
      </c>
      <c r="G8" s="197">
        <f>ROUND(N(data!I61), 0)</f>
        <v>0</v>
      </c>
      <c r="H8" s="197">
        <f>ROUND(N(data!I62), 0)</f>
        <v>0</v>
      </c>
      <c r="I8" s="197">
        <f>ROUND(N(data!I63), 0)</f>
        <v>0</v>
      </c>
      <c r="J8" s="197">
        <f>ROUND(N(data!I64), 0)</f>
        <v>0</v>
      </c>
      <c r="K8" s="197">
        <f>ROUND(N(data!I65), 0)</f>
        <v>0</v>
      </c>
      <c r="L8" s="197">
        <f>ROUND(N(data!I66), 0)</f>
        <v>0</v>
      </c>
      <c r="M8" s="197">
        <f>ROUND(N(data!I67), 0)</f>
        <v>0</v>
      </c>
      <c r="N8" s="197">
        <f>ROUND(N(data!I68), 0)</f>
        <v>0</v>
      </c>
      <c r="O8" s="197">
        <f>ROUND(N(data!I69), 0)</f>
        <v>0</v>
      </c>
      <c r="P8" s="197">
        <f>ROUND(N(data!I70), 0)</f>
        <v>0</v>
      </c>
      <c r="Q8" s="197">
        <f>ROUND(N(data!I71), 0)</f>
        <v>0</v>
      </c>
      <c r="R8" s="197">
        <f>ROUND(N(data!I72), 0)</f>
        <v>0</v>
      </c>
      <c r="S8" s="197">
        <f>ROUND(N(data!I73), 0)</f>
        <v>0</v>
      </c>
      <c r="T8" s="197">
        <f>ROUND(N(data!I74), 0)</f>
        <v>0</v>
      </c>
      <c r="U8" s="197">
        <f>ROUND(N(data!I75), 0)</f>
        <v>0</v>
      </c>
      <c r="V8" s="197">
        <f>ROUND(N(data!I76), 0)</f>
        <v>0</v>
      </c>
      <c r="W8" s="197">
        <f>ROUND(N(data!I77), 0)</f>
        <v>0</v>
      </c>
      <c r="X8" s="197">
        <f>ROUND(N(data!I78), 0)</f>
        <v>0</v>
      </c>
      <c r="Y8" s="197">
        <f>ROUND(N(data!I79), 0)</f>
        <v>0</v>
      </c>
      <c r="Z8" s="197">
        <f>ROUND(N(data!I80), 0)</f>
        <v>0</v>
      </c>
      <c r="AA8" s="197">
        <f>ROUND(N(data!I81), 0)</f>
        <v>0</v>
      </c>
      <c r="AB8" s="197">
        <f>ROUND(N(data!I82), 0)</f>
        <v>0</v>
      </c>
      <c r="AC8" s="197">
        <f>ROUND(N(data!I83), 0)</f>
        <v>0</v>
      </c>
      <c r="AD8" s="197">
        <f>ROUND(N(data!I84), 0)</f>
        <v>0</v>
      </c>
      <c r="AE8" s="197">
        <f>ROUND(N(data!I89), 0)</f>
        <v>0</v>
      </c>
      <c r="AF8" s="197">
        <f>ROUND(N(data!I87), 0)</f>
        <v>0</v>
      </c>
      <c r="AG8" s="197">
        <f>ROUND(N(data!I90), 0)</f>
        <v>0</v>
      </c>
      <c r="AH8" s="197">
        <f>ROUND(N(data!I91), 0)</f>
        <v>0</v>
      </c>
      <c r="AI8" s="197">
        <f>ROUND(N(data!I92), 0)</f>
        <v>0</v>
      </c>
      <c r="AJ8" s="197">
        <f>ROUND(N(data!I93), 0)</f>
        <v>0</v>
      </c>
      <c r="AK8" s="316">
        <f>ROUND(N(data!I94), 2)</f>
        <v>0</v>
      </c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</row>
    <row r="9" spans="1:89" s="10" customFormat="1" ht="12.6" customHeight="1">
      <c r="A9" s="11" t="str">
        <f>RIGHT(data!$C$97,3)</f>
        <v>145</v>
      </c>
      <c r="B9" s="199" t="str">
        <f>RIGHT(data!$C$96,4)</f>
        <v>2024</v>
      </c>
      <c r="C9" s="11" t="str">
        <f>data!J$55</f>
        <v>6170</v>
      </c>
      <c r="D9" s="11" t="s">
        <v>1156</v>
      </c>
      <c r="E9" s="197">
        <f>ROUND(N(data!J59), 0)</f>
        <v>0</v>
      </c>
      <c r="F9" s="316">
        <f>ROUND(N(data!J60), 2)</f>
        <v>0</v>
      </c>
      <c r="G9" s="197">
        <f>ROUND(N(data!J61), 0)</f>
        <v>0</v>
      </c>
      <c r="H9" s="197">
        <f>ROUND(N(data!J62), 0)</f>
        <v>0</v>
      </c>
      <c r="I9" s="197">
        <f>ROUND(N(data!J63), 0)</f>
        <v>0</v>
      </c>
      <c r="J9" s="197">
        <f>ROUND(N(data!J64), 0)</f>
        <v>0</v>
      </c>
      <c r="K9" s="197">
        <f>ROUND(N(data!J65), 0)</f>
        <v>0</v>
      </c>
      <c r="L9" s="197">
        <f>ROUND(N(data!J66), 0)</f>
        <v>0</v>
      </c>
      <c r="M9" s="197">
        <f>ROUND(N(data!J67), 0)</f>
        <v>0</v>
      </c>
      <c r="N9" s="197">
        <f>ROUND(N(data!J68), 0)</f>
        <v>0</v>
      </c>
      <c r="O9" s="197">
        <f>ROUND(N(data!J69), 0)</f>
        <v>0</v>
      </c>
      <c r="P9" s="197">
        <f>ROUND(N(data!J70), 0)</f>
        <v>0</v>
      </c>
      <c r="Q9" s="197">
        <f>ROUND(N(data!J71), 0)</f>
        <v>0</v>
      </c>
      <c r="R9" s="197">
        <f>ROUND(N(data!J72), 0)</f>
        <v>0</v>
      </c>
      <c r="S9" s="197">
        <f>ROUND(N(data!J73), 0)</f>
        <v>0</v>
      </c>
      <c r="T9" s="197">
        <f>ROUND(N(data!J74), 0)</f>
        <v>0</v>
      </c>
      <c r="U9" s="197">
        <f>ROUND(N(data!J75), 0)</f>
        <v>0</v>
      </c>
      <c r="V9" s="197">
        <f>ROUND(N(data!J76), 0)</f>
        <v>0</v>
      </c>
      <c r="W9" s="197">
        <f>ROUND(N(data!J77), 0)</f>
        <v>0</v>
      </c>
      <c r="X9" s="197">
        <f>ROUND(N(data!J78), 0)</f>
        <v>0</v>
      </c>
      <c r="Y9" s="197">
        <f>ROUND(N(data!J79), 0)</f>
        <v>0</v>
      </c>
      <c r="Z9" s="197">
        <f>ROUND(N(data!J80), 0)</f>
        <v>0</v>
      </c>
      <c r="AA9" s="197">
        <f>ROUND(N(data!J81), 0)</f>
        <v>0</v>
      </c>
      <c r="AB9" s="197">
        <f>ROUND(N(data!J82), 0)</f>
        <v>0</v>
      </c>
      <c r="AC9" s="197">
        <f>ROUND(N(data!J83), 0)</f>
        <v>0</v>
      </c>
      <c r="AD9" s="197">
        <f>ROUND(N(data!J84), 0)</f>
        <v>0</v>
      </c>
      <c r="AE9" s="197">
        <f>ROUND(N(data!J89), 0)</f>
        <v>0</v>
      </c>
      <c r="AF9" s="197">
        <f>ROUND(N(data!J87), 0)</f>
        <v>0</v>
      </c>
      <c r="AG9" s="197">
        <f>ROUND(N(data!J90), 0)</f>
        <v>0</v>
      </c>
      <c r="AH9" s="197">
        <f>ROUND(N(data!J91), 0)</f>
        <v>0</v>
      </c>
      <c r="AI9" s="197">
        <f>ROUND(N(data!J92), 0)</f>
        <v>0</v>
      </c>
      <c r="AJ9" s="197">
        <f>ROUND(N(data!J93), 0)</f>
        <v>0</v>
      </c>
      <c r="AK9" s="316">
        <f>ROUND(N(data!J94), 2)</f>
        <v>0</v>
      </c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</row>
    <row r="10" spans="1:89" s="10" customFormat="1" ht="12.6" customHeight="1">
      <c r="A10" s="11" t="str">
        <f>RIGHT(data!$C$97,3)</f>
        <v>145</v>
      </c>
      <c r="B10" s="199" t="str">
        <f>RIGHT(data!$C$96,4)</f>
        <v>2024</v>
      </c>
      <c r="C10" s="11" t="str">
        <f>data!K$55</f>
        <v>6200</v>
      </c>
      <c r="D10" s="11" t="s">
        <v>1156</v>
      </c>
      <c r="E10" s="197">
        <f>ROUND(N(data!K59), 0)</f>
        <v>0</v>
      </c>
      <c r="F10" s="316">
        <f>ROUND(N(data!K60), 2)</f>
        <v>0</v>
      </c>
      <c r="G10" s="197">
        <f>ROUND(N(data!K61), 0)</f>
        <v>0</v>
      </c>
      <c r="H10" s="197">
        <f>ROUND(N(data!K62), 0)</f>
        <v>0</v>
      </c>
      <c r="I10" s="197">
        <f>ROUND(N(data!K63), 0)</f>
        <v>0</v>
      </c>
      <c r="J10" s="197">
        <f>ROUND(N(data!K64), 0)</f>
        <v>0</v>
      </c>
      <c r="K10" s="197">
        <f>ROUND(N(data!K65), 0)</f>
        <v>0</v>
      </c>
      <c r="L10" s="197">
        <f>ROUND(N(data!K66), 0)</f>
        <v>0</v>
      </c>
      <c r="M10" s="197">
        <f>ROUND(N(data!K67), 0)</f>
        <v>0</v>
      </c>
      <c r="N10" s="197">
        <f>ROUND(N(data!K68), 0)</f>
        <v>0</v>
      </c>
      <c r="O10" s="197">
        <f>ROUND(N(data!K69), 0)</f>
        <v>0</v>
      </c>
      <c r="P10" s="197">
        <f>ROUND(N(data!K70), 0)</f>
        <v>0</v>
      </c>
      <c r="Q10" s="197">
        <f>ROUND(N(data!K71), 0)</f>
        <v>0</v>
      </c>
      <c r="R10" s="197">
        <f>ROUND(N(data!K72), 0)</f>
        <v>0</v>
      </c>
      <c r="S10" s="197">
        <f>ROUND(N(data!K73), 0)</f>
        <v>0</v>
      </c>
      <c r="T10" s="197">
        <f>ROUND(N(data!K74), 0)</f>
        <v>0</v>
      </c>
      <c r="U10" s="197">
        <f>ROUND(N(data!K75), 0)</f>
        <v>0</v>
      </c>
      <c r="V10" s="197">
        <f>ROUND(N(data!K76), 0)</f>
        <v>0</v>
      </c>
      <c r="W10" s="197">
        <f>ROUND(N(data!K77), 0)</f>
        <v>0</v>
      </c>
      <c r="X10" s="197">
        <f>ROUND(N(data!K78), 0)</f>
        <v>0</v>
      </c>
      <c r="Y10" s="197">
        <f>ROUND(N(data!K79), 0)</f>
        <v>0</v>
      </c>
      <c r="Z10" s="197">
        <f>ROUND(N(data!K80), 0)</f>
        <v>0</v>
      </c>
      <c r="AA10" s="197">
        <f>ROUND(N(data!K81), 0)</f>
        <v>0</v>
      </c>
      <c r="AB10" s="197">
        <f>ROUND(N(data!K82), 0)</f>
        <v>0</v>
      </c>
      <c r="AC10" s="197">
        <f>ROUND(N(data!K83), 0)</f>
        <v>0</v>
      </c>
      <c r="AD10" s="197">
        <f>ROUND(N(data!K84), 0)</f>
        <v>0</v>
      </c>
      <c r="AE10" s="197">
        <f>ROUND(N(data!K89), 0)</f>
        <v>0</v>
      </c>
      <c r="AF10" s="197">
        <f>ROUND(N(data!K87), 0)</f>
        <v>0</v>
      </c>
      <c r="AG10" s="197">
        <f>ROUND(N(data!K90), 0)</f>
        <v>0</v>
      </c>
      <c r="AH10" s="197">
        <f>ROUND(N(data!K91), 0)</f>
        <v>0</v>
      </c>
      <c r="AI10" s="197">
        <f>ROUND(N(data!K92), 0)</f>
        <v>0</v>
      </c>
      <c r="AJ10" s="197">
        <f>ROUND(N(data!K93), 0)</f>
        <v>0</v>
      </c>
      <c r="AK10" s="316">
        <f>ROUND(N(data!K94), 2)</f>
        <v>0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</row>
    <row r="11" spans="1:89" s="10" customFormat="1" ht="12.6" customHeight="1">
      <c r="A11" s="11" t="str">
        <f>RIGHT(data!$C$97,3)</f>
        <v>145</v>
      </c>
      <c r="B11" s="199" t="str">
        <f>RIGHT(data!$C$96,4)</f>
        <v>2024</v>
      </c>
      <c r="C11" s="11" t="str">
        <f>data!L$55</f>
        <v>6210</v>
      </c>
      <c r="D11" s="11" t="s">
        <v>1156</v>
      </c>
      <c r="E11" s="197">
        <f>ROUND(N(data!L59), 0)</f>
        <v>0</v>
      </c>
      <c r="F11" s="316">
        <f>ROUND(N(data!L60), 2)</f>
        <v>0</v>
      </c>
      <c r="G11" s="197">
        <f>ROUND(N(data!L61), 0)</f>
        <v>0</v>
      </c>
      <c r="H11" s="197">
        <f>ROUND(N(data!L62), 0)</f>
        <v>0</v>
      </c>
      <c r="I11" s="197">
        <f>ROUND(N(data!L63), 0)</f>
        <v>0</v>
      </c>
      <c r="J11" s="197">
        <f>ROUND(N(data!L64), 0)</f>
        <v>0</v>
      </c>
      <c r="K11" s="197">
        <f>ROUND(N(data!L65), 0)</f>
        <v>0</v>
      </c>
      <c r="L11" s="197">
        <f>ROUND(N(data!L66), 0)</f>
        <v>0</v>
      </c>
      <c r="M11" s="197">
        <f>ROUND(N(data!L67), 0)</f>
        <v>0</v>
      </c>
      <c r="N11" s="197">
        <f>ROUND(N(data!L68), 0)</f>
        <v>0</v>
      </c>
      <c r="O11" s="197">
        <f>ROUND(N(data!L69), 0)</f>
        <v>0</v>
      </c>
      <c r="P11" s="197">
        <f>ROUND(N(data!L70), 0)</f>
        <v>0</v>
      </c>
      <c r="Q11" s="197">
        <f>ROUND(N(data!L71), 0)</f>
        <v>0</v>
      </c>
      <c r="R11" s="197">
        <f>ROUND(N(data!L72), 0)</f>
        <v>0</v>
      </c>
      <c r="S11" s="197">
        <f>ROUND(N(data!L73), 0)</f>
        <v>0</v>
      </c>
      <c r="T11" s="197">
        <f>ROUND(N(data!L74), 0)</f>
        <v>0</v>
      </c>
      <c r="U11" s="197">
        <f>ROUND(N(data!L75), 0)</f>
        <v>0</v>
      </c>
      <c r="V11" s="197">
        <f>ROUND(N(data!L76), 0)</f>
        <v>0</v>
      </c>
      <c r="W11" s="197">
        <f>ROUND(N(data!L77), 0)</f>
        <v>0</v>
      </c>
      <c r="X11" s="197">
        <f>ROUND(N(data!L78), 0)</f>
        <v>0</v>
      </c>
      <c r="Y11" s="197">
        <f>ROUND(N(data!L79), 0)</f>
        <v>0</v>
      </c>
      <c r="Z11" s="197">
        <f>ROUND(N(data!L80), 0)</f>
        <v>0</v>
      </c>
      <c r="AA11" s="197">
        <f>ROUND(N(data!L81), 0)</f>
        <v>0</v>
      </c>
      <c r="AB11" s="197">
        <f>ROUND(N(data!L82), 0)</f>
        <v>0</v>
      </c>
      <c r="AC11" s="197">
        <f>ROUND(N(data!L83), 0)</f>
        <v>0</v>
      </c>
      <c r="AD11" s="197">
        <f>ROUND(N(data!L84), 0)</f>
        <v>0</v>
      </c>
      <c r="AE11" s="197">
        <f>ROUND(N(data!L89), 0)</f>
        <v>0</v>
      </c>
      <c r="AF11" s="197">
        <f>ROUND(N(data!L87), 0)</f>
        <v>0</v>
      </c>
      <c r="AG11" s="197">
        <f>ROUND(N(data!L90), 0)</f>
        <v>0</v>
      </c>
      <c r="AH11" s="197">
        <f>ROUND(N(data!L91), 0)</f>
        <v>0</v>
      </c>
      <c r="AI11" s="197">
        <f>ROUND(N(data!L92), 0)</f>
        <v>0</v>
      </c>
      <c r="AJ11" s="197">
        <f>ROUND(N(data!L93), 0)</f>
        <v>0</v>
      </c>
      <c r="AK11" s="316">
        <f>ROUND(N(data!L94), 2)</f>
        <v>0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</row>
    <row r="12" spans="1:89" s="10" customFormat="1" ht="12.6" customHeight="1">
      <c r="A12" s="11" t="str">
        <f>RIGHT(data!$C$97,3)</f>
        <v>145</v>
      </c>
      <c r="B12" s="199" t="str">
        <f>RIGHT(data!$C$96,4)</f>
        <v>2024</v>
      </c>
      <c r="C12" s="11" t="str">
        <f>data!M$55</f>
        <v>6330</v>
      </c>
      <c r="D12" s="11" t="s">
        <v>1156</v>
      </c>
      <c r="E12" s="197">
        <f>ROUND(N(data!M59), 0)</f>
        <v>3626</v>
      </c>
      <c r="F12" s="316">
        <f>ROUND(N(data!M60), 2)</f>
        <v>24.18</v>
      </c>
      <c r="G12" s="197">
        <f>ROUND(N(data!M61), 0)</f>
        <v>2541168</v>
      </c>
      <c r="H12" s="197">
        <f>ROUND(N(data!M62), 0)</f>
        <v>739863</v>
      </c>
      <c r="I12" s="197">
        <f>ROUND(N(data!M63), 0)</f>
        <v>0</v>
      </c>
      <c r="J12" s="197">
        <f>ROUND(N(data!M64), 0)</f>
        <v>149671</v>
      </c>
      <c r="K12" s="197">
        <f>ROUND(N(data!M65), 0)</f>
        <v>47333</v>
      </c>
      <c r="L12" s="197">
        <f>ROUND(N(data!M66), 0)</f>
        <v>37386</v>
      </c>
      <c r="M12" s="197">
        <f>ROUND(N(data!M67), 0)</f>
        <v>35523</v>
      </c>
      <c r="N12" s="197">
        <f>ROUND(N(data!M68), 0)</f>
        <v>354903</v>
      </c>
      <c r="O12" s="197">
        <f>ROUND(N(data!M69), 0)</f>
        <v>174260</v>
      </c>
      <c r="P12" s="197">
        <f>ROUND(N(data!M70), 0)</f>
        <v>0</v>
      </c>
      <c r="Q12" s="197">
        <f>ROUND(N(data!M71), 0)</f>
        <v>0</v>
      </c>
      <c r="R12" s="197">
        <f>ROUND(N(data!M72), 0)</f>
        <v>0</v>
      </c>
      <c r="S12" s="197">
        <f>ROUND(N(data!M73), 0)</f>
        <v>0</v>
      </c>
      <c r="T12" s="197">
        <f>ROUND(N(data!M74), 0)</f>
        <v>20815</v>
      </c>
      <c r="U12" s="197">
        <f>ROUND(N(data!M75), 0)</f>
        <v>0</v>
      </c>
      <c r="V12" s="197">
        <f>ROUND(N(data!M76), 0)</f>
        <v>0</v>
      </c>
      <c r="W12" s="197">
        <f>ROUND(N(data!M77), 0)</f>
        <v>146403</v>
      </c>
      <c r="X12" s="197">
        <f>ROUND(N(data!M78), 0)</f>
        <v>0</v>
      </c>
      <c r="Y12" s="197">
        <f>ROUND(N(data!M79), 0)</f>
        <v>0</v>
      </c>
      <c r="Z12" s="197">
        <f>ROUND(N(data!M80), 0)</f>
        <v>0</v>
      </c>
      <c r="AA12" s="197">
        <f>ROUND(N(data!M81), 0)</f>
        <v>0</v>
      </c>
      <c r="AB12" s="197">
        <f>ROUND(N(data!M82), 0)</f>
        <v>0</v>
      </c>
      <c r="AC12" s="197">
        <f>ROUND(N(data!M83), 0)</f>
        <v>7042</v>
      </c>
      <c r="AD12" s="197">
        <f>ROUND(N(data!M84), 0)</f>
        <v>450671</v>
      </c>
      <c r="AE12" s="197">
        <f>ROUND(N(data!M89), 0)</f>
        <v>4752670</v>
      </c>
      <c r="AF12" s="197">
        <f>ROUND(N(data!M87), 0)</f>
        <v>164</v>
      </c>
      <c r="AG12" s="197">
        <f>ROUND(N(data!M90), 0)</f>
        <v>9000</v>
      </c>
      <c r="AH12" s="197">
        <f>ROUND(N(data!M91), 0)</f>
        <v>0</v>
      </c>
      <c r="AI12" s="197">
        <f>ROUND(N(data!M92), 0)</f>
        <v>1798</v>
      </c>
      <c r="AJ12" s="197">
        <f>ROUND(N(data!M93), 0)</f>
        <v>0</v>
      </c>
      <c r="AK12" s="316">
        <f>ROUND(N(data!M94), 2)</f>
        <v>12.18</v>
      </c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</row>
    <row r="13" spans="1:89" s="10" customFormat="1" ht="12.6" customHeight="1">
      <c r="A13" s="11" t="str">
        <f>RIGHT(data!$C$97,3)</f>
        <v>145</v>
      </c>
      <c r="B13" s="199" t="str">
        <f>RIGHT(data!$C$96,4)</f>
        <v>2024</v>
      </c>
      <c r="C13" s="11" t="str">
        <f>data!N$55</f>
        <v>6400</v>
      </c>
      <c r="D13" s="11" t="s">
        <v>1156</v>
      </c>
      <c r="E13" s="197">
        <f>ROUND(N(data!N59), 0)</f>
        <v>0</v>
      </c>
      <c r="F13" s="316">
        <f>ROUND(N(data!N60), 2)</f>
        <v>0.02</v>
      </c>
      <c r="G13" s="197">
        <f>ROUND(N(data!N61), 0)</f>
        <v>163509</v>
      </c>
      <c r="H13" s="197">
        <f>ROUND(N(data!N62), 0)</f>
        <v>18940</v>
      </c>
      <c r="I13" s="197">
        <f>ROUND(N(data!N63), 0)</f>
        <v>6604583</v>
      </c>
      <c r="J13" s="197">
        <f>ROUND(N(data!N64), 0)</f>
        <v>15836</v>
      </c>
      <c r="K13" s="197">
        <f>ROUND(N(data!N65), 0)</f>
        <v>0</v>
      </c>
      <c r="L13" s="197">
        <f>ROUND(N(data!N66), 0)</f>
        <v>0</v>
      </c>
      <c r="M13" s="197">
        <f>ROUND(N(data!N67), 0)</f>
        <v>11835086</v>
      </c>
      <c r="N13" s="197">
        <f>ROUND(N(data!N68), 0)</f>
        <v>0</v>
      </c>
      <c r="O13" s="197">
        <f>ROUND(N(data!N69), 0)</f>
        <v>8030545</v>
      </c>
      <c r="P13" s="197">
        <f>ROUND(N(data!N70), 0)</f>
        <v>0</v>
      </c>
      <c r="Q13" s="197">
        <f>ROUND(N(data!N71), 0)</f>
        <v>0</v>
      </c>
      <c r="R13" s="197">
        <f>ROUND(N(data!N72), 0)</f>
        <v>0</v>
      </c>
      <c r="S13" s="197">
        <f>ROUND(N(data!N73), 0)</f>
        <v>0</v>
      </c>
      <c r="T13" s="197">
        <f>ROUND(N(data!N74), 0)</f>
        <v>0</v>
      </c>
      <c r="U13" s="197">
        <f>ROUND(N(data!N75), 0)</f>
        <v>0</v>
      </c>
      <c r="V13" s="197">
        <f>ROUND(N(data!N76), 0)</f>
        <v>0</v>
      </c>
      <c r="W13" s="197">
        <f>ROUND(N(data!N77), 0)</f>
        <v>0</v>
      </c>
      <c r="X13" s="197">
        <f>ROUND(N(data!N78), 0)</f>
        <v>0</v>
      </c>
      <c r="Y13" s="197">
        <f>ROUND(N(data!N79), 0)</f>
        <v>0</v>
      </c>
      <c r="Z13" s="197">
        <f>ROUND(N(data!N80), 0)</f>
        <v>0</v>
      </c>
      <c r="AA13" s="197">
        <f>ROUND(N(data!N81), 0)</f>
        <v>8029322</v>
      </c>
      <c r="AB13" s="197">
        <f>ROUND(N(data!N82), 0)</f>
        <v>0</v>
      </c>
      <c r="AC13" s="197">
        <f>ROUND(N(data!N83), 0)</f>
        <v>1223</v>
      </c>
      <c r="AD13" s="197">
        <f>ROUND(N(data!N84), 0)</f>
        <v>0</v>
      </c>
      <c r="AE13" s="197">
        <f>ROUND(N(data!N89), 0)</f>
        <v>0</v>
      </c>
      <c r="AF13" s="197">
        <f>ROUND(N(data!N87), 0)</f>
        <v>0</v>
      </c>
      <c r="AG13" s="197">
        <f>ROUND(N(data!N90), 0)</f>
        <v>3638</v>
      </c>
      <c r="AH13" s="197">
        <f>ROUND(N(data!N91), 0)</f>
        <v>0</v>
      </c>
      <c r="AI13" s="197">
        <f>ROUND(N(data!N92), 0)</f>
        <v>420</v>
      </c>
      <c r="AJ13" s="197">
        <f>ROUND(N(data!N93), 0)</f>
        <v>0</v>
      </c>
      <c r="AK13" s="316">
        <f>ROUND(N(data!N94), 2)</f>
        <v>0</v>
      </c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</row>
    <row r="14" spans="1:89" s="10" customFormat="1" ht="12.6" customHeight="1">
      <c r="A14" s="11" t="str">
        <f>RIGHT(data!$C$97,3)</f>
        <v>145</v>
      </c>
      <c r="B14" s="199" t="str">
        <f>RIGHT(data!$C$96,4)</f>
        <v>2024</v>
      </c>
      <c r="C14" s="11" t="str">
        <f>data!O$55</f>
        <v>7010</v>
      </c>
      <c r="D14" s="11" t="s">
        <v>1156</v>
      </c>
      <c r="E14" s="197">
        <f>ROUND(N(data!O59), 0)</f>
        <v>1869</v>
      </c>
      <c r="F14" s="316">
        <f>ROUND(N(data!O60), 2)</f>
        <v>47.56</v>
      </c>
      <c r="G14" s="197">
        <f>ROUND(N(data!O61), 0)</f>
        <v>6116147</v>
      </c>
      <c r="H14" s="197">
        <f>ROUND(N(data!O62), 0)</f>
        <v>1832310</v>
      </c>
      <c r="I14" s="197">
        <f>ROUND(N(data!O63), 0)</f>
        <v>0</v>
      </c>
      <c r="J14" s="197">
        <f>ROUND(N(data!O64), 0)</f>
        <v>1191933</v>
      </c>
      <c r="K14" s="197">
        <f>ROUND(N(data!O65), 0)</f>
        <v>0</v>
      </c>
      <c r="L14" s="197">
        <f>ROUND(N(data!O66), 0)</f>
        <v>40763</v>
      </c>
      <c r="M14" s="197">
        <f>ROUND(N(data!O67), 0)</f>
        <v>84556</v>
      </c>
      <c r="N14" s="197">
        <f>ROUND(N(data!O68), 0)</f>
        <v>14807</v>
      </c>
      <c r="O14" s="197">
        <f>ROUND(N(data!O69), 0)</f>
        <v>349931</v>
      </c>
      <c r="P14" s="197">
        <f>ROUND(N(data!O70), 0)</f>
        <v>109</v>
      </c>
      <c r="Q14" s="197">
        <f>ROUND(N(data!O71), 0)</f>
        <v>324776</v>
      </c>
      <c r="R14" s="197">
        <f>ROUND(N(data!O72), 0)</f>
        <v>0</v>
      </c>
      <c r="S14" s="197">
        <f>ROUND(N(data!O73), 0)</f>
        <v>0</v>
      </c>
      <c r="T14" s="197">
        <f>ROUND(N(data!O74), 0)</f>
        <v>0</v>
      </c>
      <c r="U14" s="197">
        <f>ROUND(N(data!O75), 0)</f>
        <v>0</v>
      </c>
      <c r="V14" s="197">
        <f>ROUND(N(data!O76), 0)</f>
        <v>0</v>
      </c>
      <c r="W14" s="197">
        <f>ROUND(N(data!O77), 0)</f>
        <v>0</v>
      </c>
      <c r="X14" s="197">
        <f>ROUND(N(data!O78), 0)</f>
        <v>0</v>
      </c>
      <c r="Y14" s="197">
        <f>ROUND(N(data!O79), 0)</f>
        <v>0</v>
      </c>
      <c r="Z14" s="197">
        <f>ROUND(N(data!O80), 0)</f>
        <v>7722</v>
      </c>
      <c r="AA14" s="197">
        <f>ROUND(N(data!O81), 0)</f>
        <v>0</v>
      </c>
      <c r="AB14" s="197">
        <f>ROUND(N(data!O82), 0)</f>
        <v>0</v>
      </c>
      <c r="AC14" s="197">
        <f>ROUND(N(data!O83), 0)</f>
        <v>17324</v>
      </c>
      <c r="AD14" s="197">
        <f>ROUND(N(data!O84), 0)</f>
        <v>5856</v>
      </c>
      <c r="AE14" s="197">
        <f>ROUND(N(data!O89), 0)</f>
        <v>31654975</v>
      </c>
      <c r="AF14" s="197">
        <f>ROUND(N(data!O87), 0)</f>
        <v>31022737</v>
      </c>
      <c r="AG14" s="197">
        <f>ROUND(N(data!O90), 0)</f>
        <v>10652</v>
      </c>
      <c r="AH14" s="197">
        <f>ROUND(N(data!O91), 0)</f>
        <v>0</v>
      </c>
      <c r="AI14" s="197">
        <f>ROUND(N(data!O92), 0)</f>
        <v>2577</v>
      </c>
      <c r="AJ14" s="197">
        <f>ROUND(N(data!O93), 0)</f>
        <v>0</v>
      </c>
      <c r="AK14" s="316">
        <f>ROUND(N(data!O94), 2)</f>
        <v>32.61</v>
      </c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</row>
    <row r="15" spans="1:89" s="10" customFormat="1" ht="12.6" customHeight="1">
      <c r="A15" s="11" t="str">
        <f>RIGHT(data!$C$97,3)</f>
        <v>145</v>
      </c>
      <c r="B15" s="199" t="str">
        <f>RIGHT(data!$C$96,4)</f>
        <v>2024</v>
      </c>
      <c r="C15" s="11" t="str">
        <f>data!P$55</f>
        <v>7020</v>
      </c>
      <c r="D15" s="11" t="s">
        <v>1156</v>
      </c>
      <c r="E15" s="197">
        <f>ROUND(N(data!P59), 0)</f>
        <v>1150067</v>
      </c>
      <c r="F15" s="316">
        <f>ROUND(N(data!P60), 2)</f>
        <v>70.5</v>
      </c>
      <c r="G15" s="197">
        <f>ROUND(N(data!P61), 0)</f>
        <v>6906250</v>
      </c>
      <c r="H15" s="197">
        <f>ROUND(N(data!P62), 0)</f>
        <v>1981109</v>
      </c>
      <c r="I15" s="197">
        <f>ROUND(N(data!P63), 0)</f>
        <v>-34666</v>
      </c>
      <c r="J15" s="197">
        <f>ROUND(N(data!P64), 0)</f>
        <v>31169334</v>
      </c>
      <c r="K15" s="197">
        <f>ROUND(N(data!P65), 0)</f>
        <v>0</v>
      </c>
      <c r="L15" s="197">
        <f>ROUND(N(data!P66), 0)</f>
        <v>1895076</v>
      </c>
      <c r="M15" s="197">
        <f>ROUND(N(data!P67), 0)</f>
        <v>3271960</v>
      </c>
      <c r="N15" s="197">
        <f>ROUND(N(data!P68), 0)</f>
        <v>128660</v>
      </c>
      <c r="O15" s="197">
        <f>ROUND(N(data!P69), 0)</f>
        <v>2422325</v>
      </c>
      <c r="P15" s="197">
        <f>ROUND(N(data!P70), 0)</f>
        <v>0</v>
      </c>
      <c r="Q15" s="197">
        <f>ROUND(N(data!P71), 0)</f>
        <v>1895170</v>
      </c>
      <c r="R15" s="197">
        <f>ROUND(N(data!P72), 0)</f>
        <v>13491</v>
      </c>
      <c r="S15" s="197">
        <f>ROUND(N(data!P73), 0)</f>
        <v>0</v>
      </c>
      <c r="T15" s="197">
        <f>ROUND(N(data!P74), 0)</f>
        <v>864</v>
      </c>
      <c r="U15" s="197">
        <f>ROUND(N(data!P75), 0)</f>
        <v>0</v>
      </c>
      <c r="V15" s="197">
        <f>ROUND(N(data!P76), 0)</f>
        <v>0</v>
      </c>
      <c r="W15" s="197">
        <f>ROUND(N(data!P77), 0)</f>
        <v>329603</v>
      </c>
      <c r="X15" s="197">
        <f>ROUND(N(data!P78), 0)</f>
        <v>0</v>
      </c>
      <c r="Y15" s="197">
        <f>ROUND(N(data!P79), 0)</f>
        <v>0</v>
      </c>
      <c r="Z15" s="197">
        <f>ROUND(N(data!P80), 0)</f>
        <v>0</v>
      </c>
      <c r="AA15" s="197">
        <f>ROUND(N(data!P81), 0)</f>
        <v>0</v>
      </c>
      <c r="AB15" s="197">
        <f>ROUND(N(data!P82), 0)</f>
        <v>0</v>
      </c>
      <c r="AC15" s="197">
        <f>ROUND(N(data!P83), 0)</f>
        <v>183197</v>
      </c>
      <c r="AD15" s="197">
        <f>ROUND(N(data!P84), 0)</f>
        <v>3357</v>
      </c>
      <c r="AE15" s="197">
        <f>ROUND(N(data!P89), 0)</f>
        <v>399966086</v>
      </c>
      <c r="AF15" s="197">
        <f>ROUND(N(data!P87), 0)</f>
        <v>171406166</v>
      </c>
      <c r="AG15" s="197">
        <f>ROUND(N(data!P90), 0)</f>
        <v>29802</v>
      </c>
      <c r="AH15" s="197">
        <f>ROUND(N(data!P91), 0)</f>
        <v>1014</v>
      </c>
      <c r="AI15" s="197">
        <f>ROUND(N(data!P92), 0)</f>
        <v>7210</v>
      </c>
      <c r="AJ15" s="197">
        <f>ROUND(N(data!P93), 0)</f>
        <v>147269</v>
      </c>
      <c r="AK15" s="316">
        <f>ROUND(N(data!P94), 2)</f>
        <v>25.28</v>
      </c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</row>
    <row r="16" spans="1:89" s="10" customFormat="1" ht="12.6" customHeight="1">
      <c r="A16" s="11" t="str">
        <f>RIGHT(data!$C$97,3)</f>
        <v>145</v>
      </c>
      <c r="B16" s="199" t="str">
        <f>RIGHT(data!$C$96,4)</f>
        <v>2024</v>
      </c>
      <c r="C16" s="11" t="str">
        <f>data!Q$55</f>
        <v>7030</v>
      </c>
      <c r="D16" s="11" t="s">
        <v>1156</v>
      </c>
      <c r="E16" s="197">
        <f>ROUND(N(data!Q59), 0)</f>
        <v>3072495</v>
      </c>
      <c r="F16" s="316">
        <f>ROUND(N(data!Q60), 2)</f>
        <v>56.22</v>
      </c>
      <c r="G16" s="197">
        <f>ROUND(N(data!Q61), 0)</f>
        <v>7662134</v>
      </c>
      <c r="H16" s="197">
        <f>ROUND(N(data!Q62), 0)</f>
        <v>2219771</v>
      </c>
      <c r="I16" s="197">
        <f>ROUND(N(data!Q63), 0)</f>
        <v>0</v>
      </c>
      <c r="J16" s="197">
        <f>ROUND(N(data!Q64), 0)</f>
        <v>1105657</v>
      </c>
      <c r="K16" s="197">
        <f>ROUND(N(data!Q65), 0)</f>
        <v>0</v>
      </c>
      <c r="L16" s="197">
        <f>ROUND(N(data!Q66), 0)</f>
        <v>15686</v>
      </c>
      <c r="M16" s="197">
        <f>ROUND(N(data!Q67), 0)</f>
        <v>68377</v>
      </c>
      <c r="N16" s="197">
        <f>ROUND(N(data!Q68), 0)</f>
        <v>0</v>
      </c>
      <c r="O16" s="197">
        <f>ROUND(N(data!Q69), 0)</f>
        <v>182532</v>
      </c>
      <c r="P16" s="197">
        <f>ROUND(N(data!Q70), 0)</f>
        <v>274</v>
      </c>
      <c r="Q16" s="197">
        <f>ROUND(N(data!Q71), 0)</f>
        <v>161030</v>
      </c>
      <c r="R16" s="197">
        <f>ROUND(N(data!Q72), 0)</f>
        <v>7400</v>
      </c>
      <c r="S16" s="197">
        <f>ROUND(N(data!Q73), 0)</f>
        <v>0</v>
      </c>
      <c r="T16" s="197">
        <f>ROUND(N(data!Q74), 0)</f>
        <v>7847</v>
      </c>
      <c r="U16" s="197">
        <f>ROUND(N(data!Q75), 0)</f>
        <v>0</v>
      </c>
      <c r="V16" s="197">
        <f>ROUND(N(data!Q76), 0)</f>
        <v>0</v>
      </c>
      <c r="W16" s="197">
        <f>ROUND(N(data!Q77), 0)</f>
        <v>245</v>
      </c>
      <c r="X16" s="197">
        <f>ROUND(N(data!Q78), 0)</f>
        <v>0</v>
      </c>
      <c r="Y16" s="197">
        <f>ROUND(N(data!Q79), 0)</f>
        <v>0</v>
      </c>
      <c r="Z16" s="197">
        <f>ROUND(N(data!Q80), 0)</f>
        <v>0</v>
      </c>
      <c r="AA16" s="197">
        <f>ROUND(N(data!Q81), 0)</f>
        <v>0</v>
      </c>
      <c r="AB16" s="197">
        <f>ROUND(N(data!Q82), 0)</f>
        <v>0</v>
      </c>
      <c r="AC16" s="197">
        <f>ROUND(N(data!Q83), 0)</f>
        <v>5736</v>
      </c>
      <c r="AD16" s="197">
        <f>ROUND(N(data!Q84), 0)</f>
        <v>0</v>
      </c>
      <c r="AE16" s="197">
        <f>ROUND(N(data!Q89), 0)</f>
        <v>34832874</v>
      </c>
      <c r="AF16" s="197">
        <f>ROUND(N(data!Q87), 0)</f>
        <v>7354364</v>
      </c>
      <c r="AG16" s="197">
        <f>ROUND(N(data!Q90), 0)</f>
        <v>8317</v>
      </c>
      <c r="AH16" s="197">
        <f>ROUND(N(data!Q91), 0)</f>
        <v>217</v>
      </c>
      <c r="AI16" s="197">
        <f>ROUND(N(data!Q92), 0)</f>
        <v>1661</v>
      </c>
      <c r="AJ16" s="197">
        <f>ROUND(N(data!Q93), 0)</f>
        <v>0</v>
      </c>
      <c r="AK16" s="316">
        <f>ROUND(N(data!Q94), 2)</f>
        <v>46.26</v>
      </c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</row>
    <row r="17" spans="1:89" s="10" customFormat="1" ht="12.6" customHeight="1">
      <c r="A17" s="11" t="str">
        <f>RIGHT(data!$C$97,3)</f>
        <v>145</v>
      </c>
      <c r="B17" s="199" t="str">
        <f>RIGHT(data!$C$96,4)</f>
        <v>2024</v>
      </c>
      <c r="C17" s="11" t="str">
        <f>data!R$55</f>
        <v>7040</v>
      </c>
      <c r="D17" s="11" t="s">
        <v>1156</v>
      </c>
      <c r="E17" s="197">
        <f>ROUND(N(data!R59), 0)</f>
        <v>1998792</v>
      </c>
      <c r="F17" s="316">
        <f>ROUND(N(data!R60), 2)</f>
        <v>0</v>
      </c>
      <c r="G17" s="197">
        <f>ROUND(N(data!R61), 0)</f>
        <v>0</v>
      </c>
      <c r="H17" s="197">
        <f>ROUND(N(data!R62), 0)</f>
        <v>0</v>
      </c>
      <c r="I17" s="197">
        <f>ROUND(N(data!R63), 0)</f>
        <v>4375440</v>
      </c>
      <c r="J17" s="197">
        <f>ROUND(N(data!R64), 0)</f>
        <v>805714</v>
      </c>
      <c r="K17" s="197">
        <f>ROUND(N(data!R65), 0)</f>
        <v>0</v>
      </c>
      <c r="L17" s="197">
        <f>ROUND(N(data!R66), 0)</f>
        <v>1547</v>
      </c>
      <c r="M17" s="197">
        <f>ROUND(N(data!R67), 0)</f>
        <v>10265</v>
      </c>
      <c r="N17" s="197">
        <f>ROUND(N(data!R68), 0)</f>
        <v>0</v>
      </c>
      <c r="O17" s="197">
        <f>ROUND(N(data!R69), 0)</f>
        <v>6830</v>
      </c>
      <c r="P17" s="197">
        <f>ROUND(N(data!R70), 0)</f>
        <v>1348</v>
      </c>
      <c r="Q17" s="197">
        <f>ROUND(N(data!R71), 0)</f>
        <v>0</v>
      </c>
      <c r="R17" s="197">
        <f>ROUND(N(data!R72), 0)</f>
        <v>0</v>
      </c>
      <c r="S17" s="197">
        <f>ROUND(N(data!R73), 0)</f>
        <v>0</v>
      </c>
      <c r="T17" s="197">
        <f>ROUND(N(data!R74), 0)</f>
        <v>0</v>
      </c>
      <c r="U17" s="197">
        <f>ROUND(N(data!R75), 0)</f>
        <v>0</v>
      </c>
      <c r="V17" s="197">
        <f>ROUND(N(data!R76), 0)</f>
        <v>0</v>
      </c>
      <c r="W17" s="197">
        <f>ROUND(N(data!R77), 0)</f>
        <v>0</v>
      </c>
      <c r="X17" s="197">
        <f>ROUND(N(data!R78), 0)</f>
        <v>0</v>
      </c>
      <c r="Y17" s="197">
        <f>ROUND(N(data!R79), 0)</f>
        <v>0</v>
      </c>
      <c r="Z17" s="197">
        <f>ROUND(N(data!R80), 0)</f>
        <v>0</v>
      </c>
      <c r="AA17" s="197">
        <f>ROUND(N(data!R81), 0)</f>
        <v>0</v>
      </c>
      <c r="AB17" s="197">
        <f>ROUND(N(data!R82), 0)</f>
        <v>0</v>
      </c>
      <c r="AC17" s="197">
        <f>ROUND(N(data!R83), 0)</f>
        <v>5482</v>
      </c>
      <c r="AD17" s="197">
        <f>ROUND(N(data!R84), 0)</f>
        <v>0</v>
      </c>
      <c r="AE17" s="197">
        <f>ROUND(N(data!R89), 0)</f>
        <v>59623261</v>
      </c>
      <c r="AF17" s="197">
        <f>ROUND(N(data!R87), 0)</f>
        <v>24204585</v>
      </c>
      <c r="AG17" s="197">
        <f>ROUND(N(data!R90), 0)</f>
        <v>589</v>
      </c>
      <c r="AH17" s="197">
        <f>ROUND(N(data!R91), 0)</f>
        <v>0</v>
      </c>
      <c r="AI17" s="197">
        <f>ROUND(N(data!R92), 0)</f>
        <v>143</v>
      </c>
      <c r="AJ17" s="197">
        <f>ROUND(N(data!R93), 0)</f>
        <v>0</v>
      </c>
      <c r="AK17" s="316">
        <f>ROUND(N(data!R94), 2)</f>
        <v>0</v>
      </c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</row>
    <row r="18" spans="1:89" s="10" customFormat="1" ht="12.6" customHeight="1">
      <c r="A18" s="11" t="str">
        <f>RIGHT(data!$C$97,3)</f>
        <v>145</v>
      </c>
      <c r="B18" s="199" t="str">
        <f>RIGHT(data!$C$96,4)</f>
        <v>2024</v>
      </c>
      <c r="C18" s="11" t="str">
        <f>data!S$55</f>
        <v>7050</v>
      </c>
      <c r="D18" s="11" t="s">
        <v>1156</v>
      </c>
      <c r="E18" s="197">
        <f>ROUND(N(data!S59), 0)</f>
        <v>0</v>
      </c>
      <c r="F18" s="316">
        <f>ROUND(N(data!S60), 2)</f>
        <v>41.58</v>
      </c>
      <c r="G18" s="197">
        <f>ROUND(N(data!S61), 0)</f>
        <v>2277863</v>
      </c>
      <c r="H18" s="197">
        <f>ROUND(N(data!S62), 0)</f>
        <v>778528</v>
      </c>
      <c r="I18" s="197">
        <f>ROUND(N(data!S63), 0)</f>
        <v>0</v>
      </c>
      <c r="J18" s="197">
        <f>ROUND(N(data!S64), 0)</f>
        <v>2327411</v>
      </c>
      <c r="K18" s="197">
        <f>ROUND(N(data!S65), 0)</f>
        <v>0</v>
      </c>
      <c r="L18" s="197">
        <f>ROUND(N(data!S66), 0)</f>
        <v>30642</v>
      </c>
      <c r="M18" s="197">
        <f>ROUND(N(data!S67), 0)</f>
        <v>128305</v>
      </c>
      <c r="N18" s="197">
        <f>ROUND(N(data!S68), 0)</f>
        <v>0</v>
      </c>
      <c r="O18" s="197">
        <f>ROUND(N(data!S69), 0)</f>
        <v>529555</v>
      </c>
      <c r="P18" s="197">
        <f>ROUND(N(data!S70), 0)</f>
        <v>0</v>
      </c>
      <c r="Q18" s="197">
        <f>ROUND(N(data!S71), 0)</f>
        <v>511782</v>
      </c>
      <c r="R18" s="197">
        <f>ROUND(N(data!S72), 0)</f>
        <v>0</v>
      </c>
      <c r="S18" s="197">
        <f>ROUND(N(data!S73), 0)</f>
        <v>0</v>
      </c>
      <c r="T18" s="197">
        <f>ROUND(N(data!S74), 0)</f>
        <v>0</v>
      </c>
      <c r="U18" s="197">
        <f>ROUND(N(data!S75), 0)</f>
        <v>0</v>
      </c>
      <c r="V18" s="197">
        <f>ROUND(N(data!S76), 0)</f>
        <v>0</v>
      </c>
      <c r="W18" s="197">
        <f>ROUND(N(data!S77), 0)</f>
        <v>300</v>
      </c>
      <c r="X18" s="197">
        <f>ROUND(N(data!S78), 0)</f>
        <v>0</v>
      </c>
      <c r="Y18" s="197">
        <f>ROUND(N(data!S79), 0)</f>
        <v>0</v>
      </c>
      <c r="Z18" s="197">
        <f>ROUND(N(data!S80), 0)</f>
        <v>0</v>
      </c>
      <c r="AA18" s="197">
        <f>ROUND(N(data!S81), 0)</f>
        <v>0</v>
      </c>
      <c r="AB18" s="197">
        <f>ROUND(N(data!S82), 0)</f>
        <v>0</v>
      </c>
      <c r="AC18" s="197">
        <f>ROUND(N(data!S83), 0)</f>
        <v>17472</v>
      </c>
      <c r="AD18" s="197">
        <f>ROUND(N(data!S84), 0)</f>
        <v>0</v>
      </c>
      <c r="AE18" s="197">
        <f>ROUND(N(data!S89), 0)</f>
        <v>0</v>
      </c>
      <c r="AF18" s="197">
        <f>ROUND(N(data!S87), 0)</f>
        <v>0</v>
      </c>
      <c r="AG18" s="197">
        <f>ROUND(N(data!S90), 0)</f>
        <v>10769</v>
      </c>
      <c r="AH18" s="197">
        <f>ROUND(N(data!S91), 0)</f>
        <v>0</v>
      </c>
      <c r="AI18" s="197">
        <f>ROUND(N(data!S92), 0)</f>
        <v>2606</v>
      </c>
      <c r="AJ18" s="197">
        <f>ROUND(N(data!S93), 0)</f>
        <v>17250</v>
      </c>
      <c r="AK18" s="316">
        <f>ROUND(N(data!S94), 2)</f>
        <v>0</v>
      </c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</row>
    <row r="19" spans="1:89" s="10" customFormat="1" ht="12.6" customHeight="1">
      <c r="A19" s="11" t="str">
        <f>RIGHT(data!$C$97,3)</f>
        <v>145</v>
      </c>
      <c r="B19" s="199" t="str">
        <f>RIGHT(data!$C$96,4)</f>
        <v>2024</v>
      </c>
      <c r="C19" s="11" t="str">
        <f>data!T$55</f>
        <v>7060</v>
      </c>
      <c r="D19" s="11" t="s">
        <v>1156</v>
      </c>
      <c r="E19" s="197">
        <f>ROUND(N(data!T59), 0)</f>
        <v>0</v>
      </c>
      <c r="F19" s="316">
        <f>ROUND(N(data!T60), 2)</f>
        <v>28.71</v>
      </c>
      <c r="G19" s="197">
        <f>ROUND(N(data!T61), 0)</f>
        <v>3621298</v>
      </c>
      <c r="H19" s="197">
        <f>ROUND(N(data!T62), 0)</f>
        <v>944062</v>
      </c>
      <c r="I19" s="197">
        <f>ROUND(N(data!T63), 0)</f>
        <v>0</v>
      </c>
      <c r="J19" s="197">
        <f>ROUND(N(data!T64), 0)</f>
        <v>819797</v>
      </c>
      <c r="K19" s="197">
        <f>ROUND(N(data!T65), 0)</f>
        <v>0</v>
      </c>
      <c r="L19" s="197">
        <f>ROUND(N(data!T66), 0)</f>
        <v>23359</v>
      </c>
      <c r="M19" s="197">
        <f>ROUND(N(data!T67), 0)</f>
        <v>26105</v>
      </c>
      <c r="N19" s="197">
        <f>ROUND(N(data!T68), 0)</f>
        <v>0</v>
      </c>
      <c r="O19" s="197">
        <f>ROUND(N(data!T69), 0)</f>
        <v>75176</v>
      </c>
      <c r="P19" s="197">
        <f>ROUND(N(data!T70), 0)</f>
        <v>0</v>
      </c>
      <c r="Q19" s="197">
        <f>ROUND(N(data!T71), 0)</f>
        <v>50660</v>
      </c>
      <c r="R19" s="197">
        <f>ROUND(N(data!T72), 0)</f>
        <v>0</v>
      </c>
      <c r="S19" s="197">
        <f>ROUND(N(data!T73), 0)</f>
        <v>0</v>
      </c>
      <c r="T19" s="197">
        <f>ROUND(N(data!T74), 0)</f>
        <v>0</v>
      </c>
      <c r="U19" s="197">
        <f>ROUND(N(data!T75), 0)</f>
        <v>0</v>
      </c>
      <c r="V19" s="197">
        <f>ROUND(N(data!T76), 0)</f>
        <v>0</v>
      </c>
      <c r="W19" s="197">
        <f>ROUND(N(data!T77), 0)</f>
        <v>0</v>
      </c>
      <c r="X19" s="197">
        <f>ROUND(N(data!T78), 0)</f>
        <v>0</v>
      </c>
      <c r="Y19" s="197">
        <f>ROUND(N(data!T79), 0)</f>
        <v>0</v>
      </c>
      <c r="Z19" s="197">
        <f>ROUND(N(data!T80), 0)</f>
        <v>0</v>
      </c>
      <c r="AA19" s="197">
        <f>ROUND(N(data!T81), 0)</f>
        <v>0</v>
      </c>
      <c r="AB19" s="197">
        <f>ROUND(N(data!T82), 0)</f>
        <v>0</v>
      </c>
      <c r="AC19" s="197">
        <f>ROUND(N(data!T83), 0)</f>
        <v>24517</v>
      </c>
      <c r="AD19" s="197">
        <f>ROUND(N(data!T84), 0)</f>
        <v>0</v>
      </c>
      <c r="AE19" s="197">
        <f>ROUND(N(data!T89), 0)</f>
        <v>36161393</v>
      </c>
      <c r="AF19" s="197">
        <f>ROUND(N(data!T87), 0)</f>
        <v>5332871</v>
      </c>
      <c r="AG19" s="197">
        <f>ROUND(N(data!T90), 0)</f>
        <v>9708</v>
      </c>
      <c r="AH19" s="197">
        <f>ROUND(N(data!T91), 0)</f>
        <v>0</v>
      </c>
      <c r="AI19" s="197">
        <f>ROUND(N(data!T92), 0)</f>
        <v>1951</v>
      </c>
      <c r="AJ19" s="197">
        <f>ROUND(N(data!T93), 0)</f>
        <v>19298</v>
      </c>
      <c r="AK19" s="316">
        <f>ROUND(N(data!T94), 2)</f>
        <v>22.97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</row>
    <row r="20" spans="1:89" s="10" customFormat="1" ht="12.6" customHeight="1">
      <c r="A20" s="11" t="str">
        <f>RIGHT(data!$C$97,3)</f>
        <v>145</v>
      </c>
      <c r="B20" s="199" t="str">
        <f>RIGHT(data!$C$96,4)</f>
        <v>2024</v>
      </c>
      <c r="C20" s="11" t="str">
        <f>data!U$55</f>
        <v>7070</v>
      </c>
      <c r="D20" s="11" t="s">
        <v>1156</v>
      </c>
      <c r="E20" s="197">
        <f>ROUND(N(data!U59), 0)</f>
        <v>917261</v>
      </c>
      <c r="F20" s="316">
        <f>ROUND(N(data!U60), 2)</f>
        <v>75.53</v>
      </c>
      <c r="G20" s="197">
        <f>ROUND(N(data!U61), 0)</f>
        <v>6251280</v>
      </c>
      <c r="H20" s="197">
        <f>ROUND(N(data!U62), 0)</f>
        <v>2046609</v>
      </c>
      <c r="I20" s="197">
        <f>ROUND(N(data!U63), 0)</f>
        <v>135520</v>
      </c>
      <c r="J20" s="197">
        <f>ROUND(N(data!U64), 0)</f>
        <v>149421</v>
      </c>
      <c r="K20" s="197">
        <f>ROUND(N(data!U65), 0)</f>
        <v>0</v>
      </c>
      <c r="L20" s="197">
        <f>ROUND(N(data!U66), 0)</f>
        <v>1613007</v>
      </c>
      <c r="M20" s="197">
        <f>ROUND(N(data!U67), 0)</f>
        <v>36809</v>
      </c>
      <c r="N20" s="197">
        <f>ROUND(N(data!U68), 0)</f>
        <v>0</v>
      </c>
      <c r="O20" s="197">
        <f>ROUND(N(data!U69), 0)</f>
        <v>9732500</v>
      </c>
      <c r="P20" s="197">
        <f>ROUND(N(data!U70), 0)</f>
        <v>1646108</v>
      </c>
      <c r="Q20" s="197">
        <f>ROUND(N(data!U71), 0)</f>
        <v>90985</v>
      </c>
      <c r="R20" s="197">
        <f>ROUND(N(data!U72), 0)</f>
        <v>0</v>
      </c>
      <c r="S20" s="197">
        <f>ROUND(N(data!U73), 0)</f>
        <v>0</v>
      </c>
      <c r="T20" s="197">
        <f>ROUND(N(data!U74), 0)</f>
        <v>0</v>
      </c>
      <c r="U20" s="197">
        <f>ROUND(N(data!U75), 0)</f>
        <v>0</v>
      </c>
      <c r="V20" s="197">
        <f>ROUND(N(data!U76), 0)</f>
        <v>7982846</v>
      </c>
      <c r="W20" s="197">
        <f>ROUND(N(data!U77), 0)</f>
        <v>0</v>
      </c>
      <c r="X20" s="197">
        <f>ROUND(N(data!U78), 0)</f>
        <v>0</v>
      </c>
      <c r="Y20" s="197">
        <f>ROUND(N(data!U79), 0)</f>
        <v>0</v>
      </c>
      <c r="Z20" s="197">
        <f>ROUND(N(data!U80), 0)</f>
        <v>0</v>
      </c>
      <c r="AA20" s="197">
        <f>ROUND(N(data!U81), 0)</f>
        <v>0</v>
      </c>
      <c r="AB20" s="197">
        <f>ROUND(N(data!U82), 0)</f>
        <v>0</v>
      </c>
      <c r="AC20" s="197">
        <f>ROUND(N(data!U83), 0)</f>
        <v>12561</v>
      </c>
      <c r="AD20" s="197">
        <f>ROUND(N(data!U84), 0)</f>
        <v>0</v>
      </c>
      <c r="AE20" s="197">
        <f>ROUND(N(data!U89), 0)</f>
        <v>161346480</v>
      </c>
      <c r="AF20" s="197">
        <f>ROUND(N(data!U87), 0)</f>
        <v>88110303</v>
      </c>
      <c r="AG20" s="197">
        <f>ROUND(N(data!U90), 0)</f>
        <v>12098</v>
      </c>
      <c r="AH20" s="197">
        <f>ROUND(N(data!U91), 0)</f>
        <v>0</v>
      </c>
      <c r="AI20" s="197">
        <f>ROUND(N(data!U92), 0)</f>
        <v>2417</v>
      </c>
      <c r="AJ20" s="197">
        <f>ROUND(N(data!U93), 0)</f>
        <v>0</v>
      </c>
      <c r="AK20" s="316">
        <f>ROUND(N(data!U94), 2)</f>
        <v>0.02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</row>
    <row r="21" spans="1:89" s="10" customFormat="1" ht="12.6" customHeight="1">
      <c r="A21" s="11" t="str">
        <f>RIGHT(data!$C$97,3)</f>
        <v>145</v>
      </c>
      <c r="B21" s="199" t="str">
        <f>RIGHT(data!$C$96,4)</f>
        <v>2024</v>
      </c>
      <c r="C21" s="11" t="str">
        <f>data!V$55</f>
        <v>7110</v>
      </c>
      <c r="D21" s="11" t="s">
        <v>1156</v>
      </c>
      <c r="E21" s="197">
        <f>ROUND(N(data!V59), 0)</f>
        <v>42543</v>
      </c>
      <c r="F21" s="316">
        <f>ROUND(N(data!V60), 2)</f>
        <v>1.66</v>
      </c>
      <c r="G21" s="197">
        <f>ROUND(N(data!V61), 0)</f>
        <v>137834</v>
      </c>
      <c r="H21" s="197">
        <f>ROUND(N(data!V62), 0)</f>
        <v>47081</v>
      </c>
      <c r="I21" s="197">
        <f>ROUND(N(data!V63), 0)</f>
        <v>0</v>
      </c>
      <c r="J21" s="197">
        <f>ROUND(N(data!V64), 0)</f>
        <v>715</v>
      </c>
      <c r="K21" s="197">
        <f>ROUND(N(data!V65), 0)</f>
        <v>0</v>
      </c>
      <c r="L21" s="197">
        <f>ROUND(N(data!V66), 0)</f>
        <v>0</v>
      </c>
      <c r="M21" s="197">
        <f>ROUND(N(data!V67), 0)</f>
        <v>15036</v>
      </c>
      <c r="N21" s="197">
        <f>ROUND(N(data!V68), 0)</f>
        <v>0</v>
      </c>
      <c r="O21" s="197">
        <f>ROUND(N(data!V69), 0)</f>
        <v>0</v>
      </c>
      <c r="P21" s="197">
        <f>ROUND(N(data!V70), 0)</f>
        <v>0</v>
      </c>
      <c r="Q21" s="197">
        <f>ROUND(N(data!V71), 0)</f>
        <v>0</v>
      </c>
      <c r="R21" s="197">
        <f>ROUND(N(data!V72), 0)</f>
        <v>0</v>
      </c>
      <c r="S21" s="197">
        <f>ROUND(N(data!V73), 0)</f>
        <v>0</v>
      </c>
      <c r="T21" s="197">
        <f>ROUND(N(data!V74), 0)</f>
        <v>0</v>
      </c>
      <c r="U21" s="197">
        <f>ROUND(N(data!V75), 0)</f>
        <v>0</v>
      </c>
      <c r="V21" s="197">
        <f>ROUND(N(data!V76), 0)</f>
        <v>0</v>
      </c>
      <c r="W21" s="197">
        <f>ROUND(N(data!V77), 0)</f>
        <v>0</v>
      </c>
      <c r="X21" s="197">
        <f>ROUND(N(data!V78), 0)</f>
        <v>0</v>
      </c>
      <c r="Y21" s="197">
        <f>ROUND(N(data!V79), 0)</f>
        <v>0</v>
      </c>
      <c r="Z21" s="197">
        <f>ROUND(N(data!V80), 0)</f>
        <v>0</v>
      </c>
      <c r="AA21" s="197">
        <f>ROUND(N(data!V81), 0)</f>
        <v>0</v>
      </c>
      <c r="AB21" s="197">
        <f>ROUND(N(data!V82), 0)</f>
        <v>0</v>
      </c>
      <c r="AC21" s="197">
        <f>ROUND(N(data!V83), 0)</f>
        <v>0</v>
      </c>
      <c r="AD21" s="197">
        <f>ROUND(N(data!V84), 0)</f>
        <v>0</v>
      </c>
      <c r="AE21" s="197">
        <f>ROUND(N(data!V89), 0)</f>
        <v>14020500</v>
      </c>
      <c r="AF21" s="197">
        <f>ROUND(N(data!V87), 0)</f>
        <v>5895220</v>
      </c>
      <c r="AG21" s="197">
        <f>ROUND(N(data!V90), 0)</f>
        <v>212</v>
      </c>
      <c r="AH21" s="197">
        <f>ROUND(N(data!V91), 0)</f>
        <v>0</v>
      </c>
      <c r="AI21" s="197">
        <f>ROUND(N(data!V92), 0)</f>
        <v>33</v>
      </c>
      <c r="AJ21" s="197">
        <f>ROUND(N(data!V93), 0)</f>
        <v>0</v>
      </c>
      <c r="AK21" s="316">
        <f>ROUND(N(data!V94), 2)</f>
        <v>0</v>
      </c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</row>
    <row r="22" spans="1:89" s="10" customFormat="1" ht="12.6" customHeight="1">
      <c r="A22" s="11" t="str">
        <f>RIGHT(data!$C$97,3)</f>
        <v>145</v>
      </c>
      <c r="B22" s="199" t="str">
        <f>RIGHT(data!$C$96,4)</f>
        <v>2024</v>
      </c>
      <c r="C22" s="11" t="str">
        <f>data!W$55</f>
        <v>7120</v>
      </c>
      <c r="D22" s="11" t="s">
        <v>1156</v>
      </c>
      <c r="E22" s="197">
        <f>ROUND(N(data!W59), 0)</f>
        <v>5051</v>
      </c>
      <c r="F22" s="316">
        <f>ROUND(N(data!W60), 2)</f>
        <v>5.71</v>
      </c>
      <c r="G22" s="197">
        <f>ROUND(N(data!W61), 0)</f>
        <v>759677</v>
      </c>
      <c r="H22" s="197">
        <f>ROUND(N(data!W62), 0)</f>
        <v>232584</v>
      </c>
      <c r="I22" s="197">
        <f>ROUND(N(data!W63), 0)</f>
        <v>0</v>
      </c>
      <c r="J22" s="197">
        <f>ROUND(N(data!W64), 0)</f>
        <v>132908</v>
      </c>
      <c r="K22" s="197">
        <f>ROUND(N(data!W65), 0)</f>
        <v>0</v>
      </c>
      <c r="L22" s="197">
        <f>ROUND(N(data!W66), 0)</f>
        <v>2493</v>
      </c>
      <c r="M22" s="197">
        <f>ROUND(N(data!W67), 0)</f>
        <v>43948</v>
      </c>
      <c r="N22" s="197">
        <f>ROUND(N(data!W68), 0)</f>
        <v>21</v>
      </c>
      <c r="O22" s="197">
        <f>ROUND(N(data!W69), 0)</f>
        <v>8673</v>
      </c>
      <c r="P22" s="197">
        <f>ROUND(N(data!W70), 0)</f>
        <v>0</v>
      </c>
      <c r="Q22" s="197">
        <f>ROUND(N(data!W71), 0)</f>
        <v>0</v>
      </c>
      <c r="R22" s="197">
        <f>ROUND(N(data!W72), 0)</f>
        <v>0</v>
      </c>
      <c r="S22" s="197">
        <f>ROUND(N(data!W73), 0)</f>
        <v>0</v>
      </c>
      <c r="T22" s="197">
        <f>ROUND(N(data!W74), 0)</f>
        <v>0</v>
      </c>
      <c r="U22" s="197">
        <f>ROUND(N(data!W75), 0)</f>
        <v>0</v>
      </c>
      <c r="V22" s="197">
        <f>ROUND(N(data!W76), 0)</f>
        <v>0</v>
      </c>
      <c r="W22" s="197">
        <f>ROUND(N(data!W77), 0)</f>
        <v>7700</v>
      </c>
      <c r="X22" s="197">
        <f>ROUND(N(data!W78), 0)</f>
        <v>0</v>
      </c>
      <c r="Y22" s="197">
        <f>ROUND(N(data!W79), 0)</f>
        <v>0</v>
      </c>
      <c r="Z22" s="197">
        <f>ROUND(N(data!W80), 0)</f>
        <v>0</v>
      </c>
      <c r="AA22" s="197">
        <f>ROUND(N(data!W81), 0)</f>
        <v>0</v>
      </c>
      <c r="AB22" s="197">
        <f>ROUND(N(data!W82), 0)</f>
        <v>0</v>
      </c>
      <c r="AC22" s="197">
        <f>ROUND(N(data!W83), 0)</f>
        <v>973</v>
      </c>
      <c r="AD22" s="197">
        <f>ROUND(N(data!W84), 0)</f>
        <v>0</v>
      </c>
      <c r="AE22" s="197">
        <f>ROUND(N(data!W89), 0)</f>
        <v>24033251</v>
      </c>
      <c r="AF22" s="197">
        <f>ROUND(N(data!W87), 0)</f>
        <v>13335510</v>
      </c>
      <c r="AG22" s="197">
        <f>ROUND(N(data!W90), 0)</f>
        <v>2373</v>
      </c>
      <c r="AH22" s="197">
        <f>ROUND(N(data!W91), 0)</f>
        <v>0</v>
      </c>
      <c r="AI22" s="197">
        <f>ROUND(N(data!W92), 0)</f>
        <v>374</v>
      </c>
      <c r="AJ22" s="197">
        <f>ROUND(N(data!W93), 0)</f>
        <v>12976</v>
      </c>
      <c r="AK22" s="316">
        <f>ROUND(N(data!W94), 2)</f>
        <v>0</v>
      </c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</row>
    <row r="23" spans="1:89" s="10" customFormat="1" ht="12.6" customHeight="1">
      <c r="A23" s="11" t="str">
        <f>RIGHT(data!$C$97,3)</f>
        <v>145</v>
      </c>
      <c r="B23" s="199" t="str">
        <f>RIGHT(data!$C$96,4)</f>
        <v>2024</v>
      </c>
      <c r="C23" s="11" t="str">
        <f>data!X$55</f>
        <v>7130</v>
      </c>
      <c r="D23" s="11" t="s">
        <v>1156</v>
      </c>
      <c r="E23" s="197">
        <f>ROUND(N(data!X59), 0)</f>
        <v>39720</v>
      </c>
      <c r="F23" s="316">
        <f>ROUND(N(data!X60), 2)</f>
        <v>12.43</v>
      </c>
      <c r="G23" s="197">
        <f>ROUND(N(data!X61), 0)</f>
        <v>1409216</v>
      </c>
      <c r="H23" s="197">
        <f>ROUND(N(data!X62), 0)</f>
        <v>373926</v>
      </c>
      <c r="I23" s="197">
        <f>ROUND(N(data!X63), 0)</f>
        <v>0</v>
      </c>
      <c r="J23" s="197">
        <f>ROUND(N(data!X64), 0)</f>
        <v>676045</v>
      </c>
      <c r="K23" s="197">
        <f>ROUND(N(data!X65), 0)</f>
        <v>0</v>
      </c>
      <c r="L23" s="197">
        <f>ROUND(N(data!X66), 0)</f>
        <v>9670</v>
      </c>
      <c r="M23" s="197">
        <f>ROUND(N(data!X67), 0)</f>
        <v>46720</v>
      </c>
      <c r="N23" s="197">
        <f>ROUND(N(data!X68), 0)</f>
        <v>0</v>
      </c>
      <c r="O23" s="197">
        <f>ROUND(N(data!X69), 0)</f>
        <v>23564</v>
      </c>
      <c r="P23" s="197">
        <f>ROUND(N(data!X70), 0)</f>
        <v>0</v>
      </c>
      <c r="Q23" s="197">
        <f>ROUND(N(data!X71), 0)</f>
        <v>0</v>
      </c>
      <c r="R23" s="197">
        <f>ROUND(N(data!X72), 0)</f>
        <v>0</v>
      </c>
      <c r="S23" s="197">
        <f>ROUND(N(data!X73), 0)</f>
        <v>0</v>
      </c>
      <c r="T23" s="197">
        <f>ROUND(N(data!X74), 0)</f>
        <v>0</v>
      </c>
      <c r="U23" s="197">
        <f>ROUND(N(data!X75), 0)</f>
        <v>0</v>
      </c>
      <c r="V23" s="197">
        <f>ROUND(N(data!X76), 0)</f>
        <v>0</v>
      </c>
      <c r="W23" s="197">
        <f>ROUND(N(data!X77), 0)</f>
        <v>0</v>
      </c>
      <c r="X23" s="197">
        <f>ROUND(N(data!X78), 0)</f>
        <v>0</v>
      </c>
      <c r="Y23" s="197">
        <f>ROUND(N(data!X79), 0)</f>
        <v>0</v>
      </c>
      <c r="Z23" s="197">
        <f>ROUND(N(data!X80), 0)</f>
        <v>0</v>
      </c>
      <c r="AA23" s="197">
        <f>ROUND(N(data!X81), 0)</f>
        <v>0</v>
      </c>
      <c r="AB23" s="197">
        <f>ROUND(N(data!X82), 0)</f>
        <v>0</v>
      </c>
      <c r="AC23" s="197">
        <f>ROUND(N(data!X83), 0)</f>
        <v>23564</v>
      </c>
      <c r="AD23" s="197">
        <f>ROUND(N(data!X84), 0)</f>
        <v>0</v>
      </c>
      <c r="AE23" s="197">
        <f>ROUND(N(data!X89), 0)</f>
        <v>159824753</v>
      </c>
      <c r="AF23" s="197">
        <f>ROUND(N(data!X87), 0)</f>
        <v>59215194</v>
      </c>
      <c r="AG23" s="197">
        <f>ROUND(N(data!X90), 0)</f>
        <v>2114</v>
      </c>
      <c r="AH23" s="197">
        <f>ROUND(N(data!X91), 0)</f>
        <v>0</v>
      </c>
      <c r="AI23" s="197">
        <f>ROUND(N(data!X92), 0)</f>
        <v>422</v>
      </c>
      <c r="AJ23" s="197">
        <f>ROUND(N(data!X93), 0)</f>
        <v>14322</v>
      </c>
      <c r="AK23" s="316">
        <f>ROUND(N(data!X94), 2)</f>
        <v>0</v>
      </c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</row>
    <row r="24" spans="1:89" s="10" customFormat="1" ht="12.6" customHeight="1">
      <c r="A24" s="11" t="str">
        <f>RIGHT(data!$C$97,3)</f>
        <v>145</v>
      </c>
      <c r="B24" s="199" t="str">
        <f>RIGHT(data!$C$96,4)</f>
        <v>2024</v>
      </c>
      <c r="C24" s="11" t="str">
        <f>data!Y$55</f>
        <v>7140</v>
      </c>
      <c r="D24" s="11" t="s">
        <v>1156</v>
      </c>
      <c r="E24" s="197">
        <f>ROUND(N(data!Y59), 0)</f>
        <v>107918</v>
      </c>
      <c r="F24" s="316">
        <f>ROUND(N(data!Y60), 2)</f>
        <v>97.4</v>
      </c>
      <c r="G24" s="197">
        <f>ROUND(N(data!Y61), 0)</f>
        <v>11450105</v>
      </c>
      <c r="H24" s="197">
        <f>ROUND(N(data!Y62), 0)</f>
        <v>3217000</v>
      </c>
      <c r="I24" s="197">
        <f>ROUND(N(data!Y63), 0)</f>
        <v>0</v>
      </c>
      <c r="J24" s="197">
        <f>ROUND(N(data!Y64), 0)</f>
        <v>21064362</v>
      </c>
      <c r="K24" s="197">
        <f>ROUND(N(data!Y65), 0)</f>
        <v>0</v>
      </c>
      <c r="L24" s="197">
        <f>ROUND(N(data!Y66), 0)</f>
        <v>214320</v>
      </c>
      <c r="M24" s="197">
        <f>ROUND(N(data!Y67), 0)</f>
        <v>1327959</v>
      </c>
      <c r="N24" s="197">
        <f>ROUND(N(data!Y68), 0)</f>
        <v>0</v>
      </c>
      <c r="O24" s="197">
        <f>ROUND(N(data!Y69), 0)</f>
        <v>817783</v>
      </c>
      <c r="P24" s="197">
        <f>ROUND(N(data!Y70), 0)</f>
        <v>1258</v>
      </c>
      <c r="Q24" s="197">
        <f>ROUND(N(data!Y71), 0)</f>
        <v>682080</v>
      </c>
      <c r="R24" s="197">
        <f>ROUND(N(data!Y72), 0)</f>
        <v>0</v>
      </c>
      <c r="S24" s="197">
        <f>ROUND(N(data!Y73), 0)</f>
        <v>0</v>
      </c>
      <c r="T24" s="197">
        <f>ROUND(N(data!Y74), 0)</f>
        <v>28778</v>
      </c>
      <c r="U24" s="197">
        <f>ROUND(N(data!Y75), 0)</f>
        <v>0</v>
      </c>
      <c r="V24" s="197">
        <f>ROUND(N(data!Y76), 0)</f>
        <v>0</v>
      </c>
      <c r="W24" s="197">
        <f>ROUND(N(data!Y77), 0)</f>
        <v>10989</v>
      </c>
      <c r="X24" s="197">
        <f>ROUND(N(data!Y78), 0)</f>
        <v>0</v>
      </c>
      <c r="Y24" s="197">
        <f>ROUND(N(data!Y79), 0)</f>
        <v>0</v>
      </c>
      <c r="Z24" s="197">
        <f>ROUND(N(data!Y80), 0)</f>
        <v>0</v>
      </c>
      <c r="AA24" s="197">
        <f>ROUND(N(data!Y81), 0)</f>
        <v>0</v>
      </c>
      <c r="AB24" s="197">
        <f>ROUND(N(data!Y82), 0)</f>
        <v>0</v>
      </c>
      <c r="AC24" s="197">
        <f>ROUND(N(data!Y83), 0)</f>
        <v>94678</v>
      </c>
      <c r="AD24" s="197">
        <f>ROUND(N(data!Y84), 0)</f>
        <v>1888</v>
      </c>
      <c r="AE24" s="197">
        <f>ROUND(N(data!Y89), 0)</f>
        <v>344051025</v>
      </c>
      <c r="AF24" s="197">
        <f>ROUND(N(data!Y87), 0)</f>
        <v>144851991</v>
      </c>
      <c r="AG24" s="197">
        <f>ROUND(N(data!Y90), 0)</f>
        <v>20374</v>
      </c>
      <c r="AH24" s="197">
        <f>ROUND(N(data!Y91), 0)</f>
        <v>2</v>
      </c>
      <c r="AI24" s="197">
        <f>ROUND(N(data!Y92), 0)</f>
        <v>4230</v>
      </c>
      <c r="AJ24" s="197">
        <f>ROUND(N(data!Y93), 0)</f>
        <v>179291</v>
      </c>
      <c r="AK24" s="316">
        <f>ROUND(N(data!Y94), 2)</f>
        <v>19.72</v>
      </c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</row>
    <row r="25" spans="1:89" s="10" customFormat="1" ht="12.6" customHeight="1">
      <c r="A25" s="11" t="str">
        <f>RIGHT(data!$C$97,3)</f>
        <v>145</v>
      </c>
      <c r="B25" s="199" t="str">
        <f>RIGHT(data!$C$96,4)</f>
        <v>2024</v>
      </c>
      <c r="C25" s="11" t="str">
        <f>data!Z$55</f>
        <v>7150</v>
      </c>
      <c r="D25" s="11" t="s">
        <v>1156</v>
      </c>
      <c r="E25" s="197">
        <f>ROUND(N(data!Z59), 0)</f>
        <v>21124</v>
      </c>
      <c r="F25" s="316">
        <f>ROUND(N(data!Z60), 2)</f>
        <v>12.19</v>
      </c>
      <c r="G25" s="197">
        <f>ROUND(N(data!Z61), 0)</f>
        <v>1600894</v>
      </c>
      <c r="H25" s="197">
        <f>ROUND(N(data!Z62), 0)</f>
        <v>445940</v>
      </c>
      <c r="I25" s="197">
        <f>ROUND(N(data!Z63), 0)</f>
        <v>0</v>
      </c>
      <c r="J25" s="197">
        <f>ROUND(N(data!Z64), 0)</f>
        <v>92339</v>
      </c>
      <c r="K25" s="197">
        <f>ROUND(N(data!Z65), 0)</f>
        <v>0</v>
      </c>
      <c r="L25" s="197">
        <f>ROUND(N(data!Z66), 0)</f>
        <v>775194</v>
      </c>
      <c r="M25" s="197">
        <f>ROUND(N(data!Z67), 0)</f>
        <v>590237</v>
      </c>
      <c r="N25" s="197">
        <f>ROUND(N(data!Z68), 0)</f>
        <v>4846</v>
      </c>
      <c r="O25" s="197">
        <f>ROUND(N(data!Z69), 0)</f>
        <v>76524</v>
      </c>
      <c r="P25" s="197">
        <f>ROUND(N(data!Z70), 0)</f>
        <v>0</v>
      </c>
      <c r="Q25" s="197">
        <f>ROUND(N(data!Z71), 0)</f>
        <v>68375</v>
      </c>
      <c r="R25" s="197">
        <f>ROUND(N(data!Z72), 0)</f>
        <v>0</v>
      </c>
      <c r="S25" s="197">
        <f>ROUND(N(data!Z73), 0)</f>
        <v>0</v>
      </c>
      <c r="T25" s="197">
        <f>ROUND(N(data!Z74), 0)</f>
        <v>0</v>
      </c>
      <c r="U25" s="197">
        <f>ROUND(N(data!Z75), 0)</f>
        <v>0</v>
      </c>
      <c r="V25" s="197">
        <f>ROUND(N(data!Z76), 0)</f>
        <v>0</v>
      </c>
      <c r="W25" s="197">
        <f>ROUND(N(data!Z77), 0)</f>
        <v>4341</v>
      </c>
      <c r="X25" s="197">
        <f>ROUND(N(data!Z78), 0)</f>
        <v>0</v>
      </c>
      <c r="Y25" s="197">
        <f>ROUND(N(data!Z79), 0)</f>
        <v>0</v>
      </c>
      <c r="Z25" s="197">
        <f>ROUND(N(data!Z80), 0)</f>
        <v>0</v>
      </c>
      <c r="AA25" s="197">
        <f>ROUND(N(data!Z81), 0)</f>
        <v>0</v>
      </c>
      <c r="AB25" s="197">
        <f>ROUND(N(data!Z82), 0)</f>
        <v>0</v>
      </c>
      <c r="AC25" s="197">
        <f>ROUND(N(data!Z83), 0)</f>
        <v>3808</v>
      </c>
      <c r="AD25" s="197">
        <f>ROUND(N(data!Z84), 0)</f>
        <v>0</v>
      </c>
      <c r="AE25" s="197">
        <f>ROUND(N(data!Z89), 0)</f>
        <v>40321735</v>
      </c>
      <c r="AF25" s="197">
        <f>ROUND(N(data!Z87), 0)</f>
        <v>1204344</v>
      </c>
      <c r="AG25" s="197">
        <f>ROUND(N(data!Z90), 0)</f>
        <v>11828</v>
      </c>
      <c r="AH25" s="197">
        <f>ROUND(N(data!Z91), 0)</f>
        <v>0</v>
      </c>
      <c r="AI25" s="197">
        <f>ROUND(N(data!Z92), 0)</f>
        <v>1864</v>
      </c>
      <c r="AJ25" s="197">
        <f>ROUND(N(data!Z93), 0)</f>
        <v>0</v>
      </c>
      <c r="AK25" s="316">
        <f>ROUND(N(data!Z94), 2)</f>
        <v>0</v>
      </c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</row>
    <row r="26" spans="1:89" s="10" customFormat="1" ht="12.6" customHeight="1">
      <c r="A26" s="11" t="str">
        <f>RIGHT(data!$C$97,3)</f>
        <v>145</v>
      </c>
      <c r="B26" s="199" t="str">
        <f>RIGHT(data!$C$96,4)</f>
        <v>2024</v>
      </c>
      <c r="C26" s="11" t="str">
        <f>data!AA$55</f>
        <v>7160</v>
      </c>
      <c r="D26" s="11" t="s">
        <v>1156</v>
      </c>
      <c r="E26" s="197">
        <f>ROUND(N(data!AA59), 0)</f>
        <v>4183</v>
      </c>
      <c r="F26" s="316">
        <f>ROUND(N(data!AA60), 2)</f>
        <v>7.12</v>
      </c>
      <c r="G26" s="197">
        <f>ROUND(N(data!AA61), 0)</f>
        <v>975198</v>
      </c>
      <c r="H26" s="197">
        <f>ROUND(N(data!AA62), 0)</f>
        <v>239326</v>
      </c>
      <c r="I26" s="197">
        <f>ROUND(N(data!AA63), 0)</f>
        <v>0</v>
      </c>
      <c r="J26" s="197">
        <f>ROUND(N(data!AA64), 0)</f>
        <v>806160</v>
      </c>
      <c r="K26" s="197">
        <f>ROUND(N(data!AA65), 0)</f>
        <v>0</v>
      </c>
      <c r="L26" s="197">
        <f>ROUND(N(data!AA66), 0)</f>
        <v>40644</v>
      </c>
      <c r="M26" s="197">
        <f>ROUND(N(data!AA67), 0)</f>
        <v>153215</v>
      </c>
      <c r="N26" s="197">
        <f>ROUND(N(data!AA68), 0)</f>
        <v>0</v>
      </c>
      <c r="O26" s="197">
        <f>ROUND(N(data!AA69), 0)</f>
        <v>39839</v>
      </c>
      <c r="P26" s="197">
        <f>ROUND(N(data!AA70), 0)</f>
        <v>0</v>
      </c>
      <c r="Q26" s="197">
        <f>ROUND(N(data!AA71), 0)</f>
        <v>0</v>
      </c>
      <c r="R26" s="197">
        <f>ROUND(N(data!AA72), 0)</f>
        <v>0</v>
      </c>
      <c r="S26" s="197">
        <f>ROUND(N(data!AA73), 0)</f>
        <v>0</v>
      </c>
      <c r="T26" s="197">
        <f>ROUND(N(data!AA74), 0)</f>
        <v>15697</v>
      </c>
      <c r="U26" s="197">
        <f>ROUND(N(data!AA75), 0)</f>
        <v>0</v>
      </c>
      <c r="V26" s="197">
        <f>ROUND(N(data!AA76), 0)</f>
        <v>0</v>
      </c>
      <c r="W26" s="197">
        <f>ROUND(N(data!AA77), 0)</f>
        <v>1075</v>
      </c>
      <c r="X26" s="197">
        <f>ROUND(N(data!AA78), 0)</f>
        <v>0</v>
      </c>
      <c r="Y26" s="197">
        <f>ROUND(N(data!AA79), 0)</f>
        <v>0</v>
      </c>
      <c r="Z26" s="197">
        <f>ROUND(N(data!AA80), 0)</f>
        <v>0</v>
      </c>
      <c r="AA26" s="197">
        <f>ROUND(N(data!AA81), 0)</f>
        <v>0</v>
      </c>
      <c r="AB26" s="197">
        <f>ROUND(N(data!AA82), 0)</f>
        <v>0</v>
      </c>
      <c r="AC26" s="197">
        <f>ROUND(N(data!AA83), 0)</f>
        <v>23067</v>
      </c>
      <c r="AD26" s="197">
        <f>ROUND(N(data!AA84), 0)</f>
        <v>0</v>
      </c>
      <c r="AE26" s="197">
        <f>ROUND(N(data!AA89), 0)</f>
        <v>27295920</v>
      </c>
      <c r="AF26" s="197">
        <f>ROUND(N(data!AA87), 0)</f>
        <v>3752036</v>
      </c>
      <c r="AG26" s="197">
        <f>ROUND(N(data!AA90), 0)</f>
        <v>5449</v>
      </c>
      <c r="AH26" s="197">
        <f>ROUND(N(data!AA91), 0)</f>
        <v>0</v>
      </c>
      <c r="AI26" s="197">
        <f>ROUND(N(data!AA92), 0)</f>
        <v>394</v>
      </c>
      <c r="AJ26" s="197">
        <f>ROUND(N(data!AA93), 0)</f>
        <v>0</v>
      </c>
      <c r="AK26" s="316">
        <f>ROUND(N(data!AA94), 2)</f>
        <v>1.87</v>
      </c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</row>
    <row r="27" spans="1:89" s="10" customFormat="1" ht="12.6" customHeight="1">
      <c r="A27" s="11" t="str">
        <f>RIGHT(data!$C$97,3)</f>
        <v>145</v>
      </c>
      <c r="B27" s="199" t="str">
        <f>RIGHT(data!$C$96,4)</f>
        <v>2024</v>
      </c>
      <c r="C27" s="11" t="str">
        <f>data!AB$55</f>
        <v>7170</v>
      </c>
      <c r="D27" s="11" t="s">
        <v>1156</v>
      </c>
      <c r="E27" s="197">
        <f>ROUND(N(data!AB59), 0)</f>
        <v>0</v>
      </c>
      <c r="F27" s="316">
        <f>ROUND(N(data!AB60), 2)</f>
        <v>76.14</v>
      </c>
      <c r="G27" s="197">
        <f>ROUND(N(data!AB61), 0)</f>
        <v>9736686</v>
      </c>
      <c r="H27" s="197">
        <f>ROUND(N(data!AB62), 0)</f>
        <v>2637018</v>
      </c>
      <c r="I27" s="197">
        <f>ROUND(N(data!AB63), 0)</f>
        <v>0</v>
      </c>
      <c r="J27" s="197">
        <f>ROUND(N(data!AB64), 0)</f>
        <v>46873709</v>
      </c>
      <c r="K27" s="197">
        <f>ROUND(N(data!AB65), 0)</f>
        <v>0</v>
      </c>
      <c r="L27" s="197">
        <f>ROUND(N(data!AB66), 0)</f>
        <v>1135386</v>
      </c>
      <c r="M27" s="197">
        <f>ROUND(N(data!AB67), 0)</f>
        <v>200931</v>
      </c>
      <c r="N27" s="197">
        <f>ROUND(N(data!AB68), 0)</f>
        <v>484642</v>
      </c>
      <c r="O27" s="197">
        <f>ROUND(N(data!AB69), 0)</f>
        <v>335215</v>
      </c>
      <c r="P27" s="197">
        <f>ROUND(N(data!AB70), 0)</f>
        <v>636</v>
      </c>
      <c r="Q27" s="197">
        <f>ROUND(N(data!AB71), 0)</f>
        <v>16548</v>
      </c>
      <c r="R27" s="197">
        <f>ROUND(N(data!AB72), 0)</f>
        <v>15360</v>
      </c>
      <c r="S27" s="197">
        <f>ROUND(N(data!AB73), 0)</f>
        <v>0</v>
      </c>
      <c r="T27" s="197">
        <f>ROUND(N(data!AB74), 0)</f>
        <v>0</v>
      </c>
      <c r="U27" s="197">
        <f>ROUND(N(data!AB75), 0)</f>
        <v>0</v>
      </c>
      <c r="V27" s="197">
        <f>ROUND(N(data!AB76), 0)</f>
        <v>0</v>
      </c>
      <c r="W27" s="197">
        <f>ROUND(N(data!AB77), 0)</f>
        <v>264220</v>
      </c>
      <c r="X27" s="197">
        <f>ROUND(N(data!AB78), 0)</f>
        <v>0</v>
      </c>
      <c r="Y27" s="197">
        <f>ROUND(N(data!AB79), 0)</f>
        <v>150</v>
      </c>
      <c r="Z27" s="197">
        <f>ROUND(N(data!AB80), 0)</f>
        <v>600</v>
      </c>
      <c r="AA27" s="197">
        <f>ROUND(N(data!AB81), 0)</f>
        <v>0</v>
      </c>
      <c r="AB27" s="197">
        <f>ROUND(N(data!AB82), 0)</f>
        <v>0</v>
      </c>
      <c r="AC27" s="197">
        <f>ROUND(N(data!AB83), 0)</f>
        <v>37702</v>
      </c>
      <c r="AD27" s="197">
        <f>ROUND(N(data!AB84), 0)</f>
        <v>1148833</v>
      </c>
      <c r="AE27" s="197">
        <f>ROUND(N(data!AB89), 0)</f>
        <v>245658536</v>
      </c>
      <c r="AF27" s="197">
        <f>ROUND(N(data!AB87), 0)</f>
        <v>70214971</v>
      </c>
      <c r="AG27" s="197">
        <f>ROUND(N(data!AB90), 0)</f>
        <v>4006</v>
      </c>
      <c r="AH27" s="197">
        <f>ROUND(N(data!AB91), 0)</f>
        <v>0</v>
      </c>
      <c r="AI27" s="197">
        <f>ROUND(N(data!AB92), 0)</f>
        <v>631</v>
      </c>
      <c r="AJ27" s="197">
        <f>ROUND(N(data!AB93), 0)</f>
        <v>6447</v>
      </c>
      <c r="AK27" s="316">
        <f>ROUND(N(data!AB94), 2)</f>
        <v>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</row>
    <row r="28" spans="1:89" s="10" customFormat="1" ht="12.6" customHeight="1">
      <c r="A28" s="11" t="str">
        <f>RIGHT(data!$C$97,3)</f>
        <v>145</v>
      </c>
      <c r="B28" s="199" t="str">
        <f>RIGHT(data!$C$96,4)</f>
        <v>2024</v>
      </c>
      <c r="C28" s="11" t="str">
        <f>data!AC$55</f>
        <v>7180</v>
      </c>
      <c r="D28" s="11" t="s">
        <v>1156</v>
      </c>
      <c r="E28" s="197">
        <f>ROUND(N(data!AC59), 0)</f>
        <v>47472</v>
      </c>
      <c r="F28" s="316">
        <f>ROUND(N(data!AC60), 2)</f>
        <v>23.16</v>
      </c>
      <c r="G28" s="197">
        <f>ROUND(N(data!AC61), 0)</f>
        <v>2502374</v>
      </c>
      <c r="H28" s="197">
        <f>ROUND(N(data!AC62), 0)</f>
        <v>653731</v>
      </c>
      <c r="I28" s="197">
        <f>ROUND(N(data!AC63), 0)</f>
        <v>0</v>
      </c>
      <c r="J28" s="197">
        <f>ROUND(N(data!AC64), 0)</f>
        <v>1182945</v>
      </c>
      <c r="K28" s="197">
        <f>ROUND(N(data!AC65), 0)</f>
        <v>0</v>
      </c>
      <c r="L28" s="197">
        <f>ROUND(N(data!AC66), 0)</f>
        <v>1943</v>
      </c>
      <c r="M28" s="197">
        <f>ROUND(N(data!AC67), 0)</f>
        <v>152890</v>
      </c>
      <c r="N28" s="197">
        <f>ROUND(N(data!AC68), 0)</f>
        <v>102339</v>
      </c>
      <c r="O28" s="197">
        <f>ROUND(N(data!AC69), 0)</f>
        <v>185127</v>
      </c>
      <c r="P28" s="197">
        <f>ROUND(N(data!AC70), 0)</f>
        <v>0</v>
      </c>
      <c r="Q28" s="197">
        <f>ROUND(N(data!AC71), 0)</f>
        <v>155966</v>
      </c>
      <c r="R28" s="197">
        <f>ROUND(N(data!AC72), 0)</f>
        <v>0</v>
      </c>
      <c r="S28" s="197">
        <f>ROUND(N(data!AC73), 0)</f>
        <v>0</v>
      </c>
      <c r="T28" s="197">
        <f>ROUND(N(data!AC74), 0)</f>
        <v>0</v>
      </c>
      <c r="U28" s="197">
        <f>ROUND(N(data!AC75), 0)</f>
        <v>0</v>
      </c>
      <c r="V28" s="197">
        <f>ROUND(N(data!AC76), 0)</f>
        <v>0</v>
      </c>
      <c r="W28" s="197">
        <f>ROUND(N(data!AC77), 0)</f>
        <v>16059</v>
      </c>
      <c r="X28" s="197">
        <f>ROUND(N(data!AC78), 0)</f>
        <v>0</v>
      </c>
      <c r="Y28" s="197">
        <f>ROUND(N(data!AC79), 0)</f>
        <v>0</v>
      </c>
      <c r="Z28" s="197">
        <f>ROUND(N(data!AC80), 0)</f>
        <v>0</v>
      </c>
      <c r="AA28" s="197">
        <f>ROUND(N(data!AC81), 0)</f>
        <v>0</v>
      </c>
      <c r="AB28" s="197">
        <f>ROUND(N(data!AC82), 0)</f>
        <v>0</v>
      </c>
      <c r="AC28" s="197">
        <f>ROUND(N(data!AC83), 0)</f>
        <v>13102</v>
      </c>
      <c r="AD28" s="197">
        <f>ROUND(N(data!AC84), 0)</f>
        <v>0</v>
      </c>
      <c r="AE28" s="197">
        <f>ROUND(N(data!AC89), 0)</f>
        <v>34749468</v>
      </c>
      <c r="AF28" s="197">
        <f>ROUND(N(data!AC87), 0)</f>
        <v>32918276</v>
      </c>
      <c r="AG28" s="197">
        <f>ROUND(N(data!AC90), 0)</f>
        <v>1529</v>
      </c>
      <c r="AH28" s="197">
        <f>ROUND(N(data!AC91), 0)</f>
        <v>0</v>
      </c>
      <c r="AI28" s="197">
        <f>ROUND(N(data!AC92), 0)</f>
        <v>241</v>
      </c>
      <c r="AJ28" s="197">
        <f>ROUND(N(data!AC93), 0)</f>
        <v>0</v>
      </c>
      <c r="AK28" s="316">
        <f>ROUND(N(data!AC94), 2)</f>
        <v>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</row>
    <row r="29" spans="1:89" s="10" customFormat="1" ht="12.6" customHeight="1">
      <c r="A29" s="11" t="str">
        <f>RIGHT(data!$C$97,3)</f>
        <v>145</v>
      </c>
      <c r="B29" s="199" t="str">
        <f>RIGHT(data!$C$96,4)</f>
        <v>2024</v>
      </c>
      <c r="C29" s="11" t="str">
        <f>data!AD$55</f>
        <v>7190</v>
      </c>
      <c r="D29" s="11" t="s">
        <v>1156</v>
      </c>
      <c r="E29" s="197">
        <f>ROUND(N(data!AD59), 0)</f>
        <v>1179</v>
      </c>
      <c r="F29" s="316">
        <f>ROUND(N(data!AD60), 2)</f>
        <v>0</v>
      </c>
      <c r="G29" s="197">
        <f>ROUND(N(data!AD61), 0)</f>
        <v>0</v>
      </c>
      <c r="H29" s="197">
        <f>ROUND(N(data!AD62), 0)</f>
        <v>0</v>
      </c>
      <c r="I29" s="197">
        <f>ROUND(N(data!AD63), 0)</f>
        <v>0</v>
      </c>
      <c r="J29" s="197">
        <f>ROUND(N(data!AD64), 0)</f>
        <v>163</v>
      </c>
      <c r="K29" s="197">
        <f>ROUND(N(data!AD65), 0)</f>
        <v>0</v>
      </c>
      <c r="L29" s="197">
        <f>ROUND(N(data!AD66), 0)</f>
        <v>1090997</v>
      </c>
      <c r="M29" s="197">
        <f>ROUND(N(data!AD67), 0)</f>
        <v>2275</v>
      </c>
      <c r="N29" s="197">
        <f>ROUND(N(data!AD68), 0)</f>
        <v>0</v>
      </c>
      <c r="O29" s="197">
        <f>ROUND(N(data!AD69), 0)</f>
        <v>0</v>
      </c>
      <c r="P29" s="197">
        <f>ROUND(N(data!AD70), 0)</f>
        <v>0</v>
      </c>
      <c r="Q29" s="197">
        <f>ROUND(N(data!AD71), 0)</f>
        <v>0</v>
      </c>
      <c r="R29" s="197">
        <f>ROUND(N(data!AD72), 0)</f>
        <v>0</v>
      </c>
      <c r="S29" s="197">
        <f>ROUND(N(data!AD73), 0)</f>
        <v>0</v>
      </c>
      <c r="T29" s="197">
        <f>ROUND(N(data!AD74), 0)</f>
        <v>0</v>
      </c>
      <c r="U29" s="197">
        <f>ROUND(N(data!AD75), 0)</f>
        <v>0</v>
      </c>
      <c r="V29" s="197">
        <f>ROUND(N(data!AD76), 0)</f>
        <v>0</v>
      </c>
      <c r="W29" s="197">
        <f>ROUND(N(data!AD77), 0)</f>
        <v>0</v>
      </c>
      <c r="X29" s="197">
        <f>ROUND(N(data!AD78), 0)</f>
        <v>0</v>
      </c>
      <c r="Y29" s="197">
        <f>ROUND(N(data!AD79), 0)</f>
        <v>0</v>
      </c>
      <c r="Z29" s="197">
        <f>ROUND(N(data!AD80), 0)</f>
        <v>0</v>
      </c>
      <c r="AA29" s="197">
        <f>ROUND(N(data!AD81), 0)</f>
        <v>0</v>
      </c>
      <c r="AB29" s="197">
        <f>ROUND(N(data!AD82), 0)</f>
        <v>0</v>
      </c>
      <c r="AC29" s="197">
        <f>ROUND(N(data!AD83), 0)</f>
        <v>0</v>
      </c>
      <c r="AD29" s="197">
        <f>ROUND(N(data!AD84), 0)</f>
        <v>0</v>
      </c>
      <c r="AE29" s="197">
        <f>ROUND(N(data!AD89), 0)</f>
        <v>3168877</v>
      </c>
      <c r="AF29" s="197">
        <f>ROUND(N(data!AD87), 0)</f>
        <v>2994409</v>
      </c>
      <c r="AG29" s="197">
        <f>ROUND(N(data!AD90), 0)</f>
        <v>1046</v>
      </c>
      <c r="AH29" s="197">
        <f>ROUND(N(data!AD91), 0)</f>
        <v>0</v>
      </c>
      <c r="AI29" s="197">
        <f>ROUND(N(data!AD92), 0)</f>
        <v>165</v>
      </c>
      <c r="AJ29" s="197">
        <f>ROUND(N(data!AD93), 0)</f>
        <v>0</v>
      </c>
      <c r="AK29" s="316">
        <f>ROUND(N(data!AD94), 2)</f>
        <v>0</v>
      </c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</row>
    <row r="30" spans="1:89" s="10" customFormat="1" ht="12.6" customHeight="1">
      <c r="A30" s="11" t="str">
        <f>RIGHT(data!$C$97,3)</f>
        <v>145</v>
      </c>
      <c r="B30" s="199" t="str">
        <f>RIGHT(data!$C$96,4)</f>
        <v>2024</v>
      </c>
      <c r="C30" s="11" t="str">
        <f>data!AE$55</f>
        <v>7200</v>
      </c>
      <c r="D30" s="11" t="s">
        <v>1156</v>
      </c>
      <c r="E30" s="197">
        <f>ROUND(N(data!AE59), 0)</f>
        <v>187520</v>
      </c>
      <c r="F30" s="316">
        <f>ROUND(N(data!AE60), 2)</f>
        <v>70.55</v>
      </c>
      <c r="G30" s="197">
        <f>ROUND(N(data!AE61), 0)</f>
        <v>7385013</v>
      </c>
      <c r="H30" s="197">
        <f>ROUND(N(data!AE62), 0)</f>
        <v>2117592</v>
      </c>
      <c r="I30" s="197">
        <f>ROUND(N(data!AE63), 0)</f>
        <v>0</v>
      </c>
      <c r="J30" s="197">
        <f>ROUND(N(data!AE64), 0)</f>
        <v>139547</v>
      </c>
      <c r="K30" s="197">
        <f>ROUND(N(data!AE65), 0)</f>
        <v>0</v>
      </c>
      <c r="L30" s="197">
        <f>ROUND(N(data!AE66), 0)</f>
        <v>3540</v>
      </c>
      <c r="M30" s="197">
        <f>ROUND(N(data!AE67), 0)</f>
        <v>97222</v>
      </c>
      <c r="N30" s="197">
        <f>ROUND(N(data!AE68), 0)</f>
        <v>0</v>
      </c>
      <c r="O30" s="197">
        <f>ROUND(N(data!AE69), 0)</f>
        <v>71817</v>
      </c>
      <c r="P30" s="197">
        <f>ROUND(N(data!AE70), 0)</f>
        <v>0</v>
      </c>
      <c r="Q30" s="197">
        <f>ROUND(N(data!AE71), 0)</f>
        <v>40142</v>
      </c>
      <c r="R30" s="197">
        <f>ROUND(N(data!AE72), 0)</f>
        <v>0</v>
      </c>
      <c r="S30" s="197">
        <f>ROUND(N(data!AE73), 0)</f>
        <v>0</v>
      </c>
      <c r="T30" s="197">
        <f>ROUND(N(data!AE74), 0)</f>
        <v>0</v>
      </c>
      <c r="U30" s="197">
        <f>ROUND(N(data!AE75), 0)</f>
        <v>0</v>
      </c>
      <c r="V30" s="197">
        <f>ROUND(N(data!AE76), 0)</f>
        <v>0</v>
      </c>
      <c r="W30" s="197">
        <f>ROUND(N(data!AE77), 0)</f>
        <v>5828</v>
      </c>
      <c r="X30" s="197">
        <f>ROUND(N(data!AE78), 0)</f>
        <v>0</v>
      </c>
      <c r="Y30" s="197">
        <f>ROUND(N(data!AE79), 0)</f>
        <v>0</v>
      </c>
      <c r="Z30" s="197">
        <f>ROUND(N(data!AE80), 0)</f>
        <v>0</v>
      </c>
      <c r="AA30" s="197">
        <f>ROUND(N(data!AE81), 0)</f>
        <v>0</v>
      </c>
      <c r="AB30" s="197">
        <f>ROUND(N(data!AE82), 0)</f>
        <v>0</v>
      </c>
      <c r="AC30" s="197">
        <f>ROUND(N(data!AE83), 0)</f>
        <v>25847</v>
      </c>
      <c r="AD30" s="197">
        <f>ROUND(N(data!AE84), 0)</f>
        <v>79295</v>
      </c>
      <c r="AE30" s="197">
        <f>ROUND(N(data!AE89), 0)</f>
        <v>38518155</v>
      </c>
      <c r="AF30" s="197">
        <f>ROUND(N(data!AE87), 0)</f>
        <v>16784810</v>
      </c>
      <c r="AG30" s="197">
        <f>ROUND(N(data!AE90), 0)</f>
        <v>22712</v>
      </c>
      <c r="AH30" s="197">
        <f>ROUND(N(data!AE91), 0)</f>
        <v>0</v>
      </c>
      <c r="AI30" s="197">
        <f>ROUND(N(data!AE92), 0)</f>
        <v>3319</v>
      </c>
      <c r="AJ30" s="197">
        <f>ROUND(N(data!AE93), 0)</f>
        <v>17543</v>
      </c>
      <c r="AK30" s="316">
        <f>ROUND(N(data!AE94), 2)</f>
        <v>0</v>
      </c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</row>
    <row r="31" spans="1:89" s="10" customFormat="1" ht="12.6" customHeight="1">
      <c r="A31" s="11" t="str">
        <f>RIGHT(data!$C$97,3)</f>
        <v>145</v>
      </c>
      <c r="B31" s="199" t="str">
        <f>RIGHT(data!$C$96,4)</f>
        <v>2024</v>
      </c>
      <c r="C31" s="11" t="str">
        <f>data!AF$55</f>
        <v>7220</v>
      </c>
      <c r="D31" s="11" t="s">
        <v>1156</v>
      </c>
      <c r="E31" s="197">
        <f>ROUND(N(data!AF59), 0)</f>
        <v>0</v>
      </c>
      <c r="F31" s="316">
        <f>ROUND(N(data!AF60), 2)</f>
        <v>0</v>
      </c>
      <c r="G31" s="197">
        <f>ROUND(N(data!AF61), 0)</f>
        <v>0</v>
      </c>
      <c r="H31" s="197">
        <f>ROUND(N(data!AF62), 0)</f>
        <v>0</v>
      </c>
      <c r="I31" s="197">
        <f>ROUND(N(data!AF63), 0)</f>
        <v>0</v>
      </c>
      <c r="J31" s="197">
        <f>ROUND(N(data!AF64), 0)</f>
        <v>0</v>
      </c>
      <c r="K31" s="197">
        <f>ROUND(N(data!AF65), 0)</f>
        <v>0</v>
      </c>
      <c r="L31" s="197">
        <f>ROUND(N(data!AF66), 0)</f>
        <v>0</v>
      </c>
      <c r="M31" s="197">
        <f>ROUND(N(data!AF67), 0)</f>
        <v>0</v>
      </c>
      <c r="N31" s="197">
        <f>ROUND(N(data!AF68), 0)</f>
        <v>0</v>
      </c>
      <c r="O31" s="197">
        <f>ROUND(N(data!AF69), 0)</f>
        <v>0</v>
      </c>
      <c r="P31" s="197">
        <f>ROUND(N(data!AF70), 0)</f>
        <v>0</v>
      </c>
      <c r="Q31" s="197">
        <f>ROUND(N(data!AF71), 0)</f>
        <v>0</v>
      </c>
      <c r="R31" s="197">
        <f>ROUND(N(data!AF72), 0)</f>
        <v>0</v>
      </c>
      <c r="S31" s="197">
        <f>ROUND(N(data!AF73), 0)</f>
        <v>0</v>
      </c>
      <c r="T31" s="197">
        <f>ROUND(N(data!AF74), 0)</f>
        <v>0</v>
      </c>
      <c r="U31" s="197">
        <f>ROUND(N(data!AF75), 0)</f>
        <v>0</v>
      </c>
      <c r="V31" s="197">
        <f>ROUND(N(data!AF76), 0)</f>
        <v>0</v>
      </c>
      <c r="W31" s="197">
        <f>ROUND(N(data!AF77), 0)</f>
        <v>0</v>
      </c>
      <c r="X31" s="197">
        <f>ROUND(N(data!AF78), 0)</f>
        <v>0</v>
      </c>
      <c r="Y31" s="197">
        <f>ROUND(N(data!AF79), 0)</f>
        <v>0</v>
      </c>
      <c r="Z31" s="197">
        <f>ROUND(N(data!AF80), 0)</f>
        <v>0</v>
      </c>
      <c r="AA31" s="197">
        <f>ROUND(N(data!AF81), 0)</f>
        <v>0</v>
      </c>
      <c r="AB31" s="197">
        <f>ROUND(N(data!AF82), 0)</f>
        <v>0</v>
      </c>
      <c r="AC31" s="197">
        <f>ROUND(N(data!AF83), 0)</f>
        <v>0</v>
      </c>
      <c r="AD31" s="197">
        <f>ROUND(N(data!AF84), 0)</f>
        <v>0</v>
      </c>
      <c r="AE31" s="197">
        <f>ROUND(N(data!AF89), 0)</f>
        <v>0</v>
      </c>
      <c r="AF31" s="197">
        <f>ROUND(N(data!AF87), 0)</f>
        <v>0</v>
      </c>
      <c r="AG31" s="197">
        <f>ROUND(N(data!AF90), 0)</f>
        <v>0</v>
      </c>
      <c r="AH31" s="197">
        <f>ROUND(N(data!AF91), 0)</f>
        <v>0</v>
      </c>
      <c r="AI31" s="197">
        <f>ROUND(N(data!AF92), 0)</f>
        <v>0</v>
      </c>
      <c r="AJ31" s="197">
        <f>ROUND(N(data!AF93), 0)</f>
        <v>0</v>
      </c>
      <c r="AK31" s="316">
        <f>ROUND(N(data!AF94), 2)</f>
        <v>0</v>
      </c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</row>
    <row r="32" spans="1:89" s="10" customFormat="1" ht="12.6" customHeight="1">
      <c r="A32" s="11" t="str">
        <f>RIGHT(data!$C$97,3)</f>
        <v>145</v>
      </c>
      <c r="B32" s="199" t="str">
        <f>RIGHT(data!$C$96,4)</f>
        <v>2024</v>
      </c>
      <c r="C32" s="11" t="str">
        <f>data!AG$55</f>
        <v>7230</v>
      </c>
      <c r="D32" s="11" t="s">
        <v>1156</v>
      </c>
      <c r="E32" s="197">
        <f>ROUND(N(data!AG59), 0)</f>
        <v>77162</v>
      </c>
      <c r="F32" s="316">
        <f>ROUND(N(data!AG60), 2)</f>
        <v>126.51</v>
      </c>
      <c r="G32" s="197">
        <f>ROUND(N(data!AG61), 0)</f>
        <v>14170299</v>
      </c>
      <c r="H32" s="197">
        <f>ROUND(N(data!AG62), 0)</f>
        <v>3807963</v>
      </c>
      <c r="I32" s="197">
        <f>ROUND(N(data!AG63), 0)</f>
        <v>1200064</v>
      </c>
      <c r="J32" s="197">
        <f>ROUND(N(data!AG64), 0)</f>
        <v>2532459</v>
      </c>
      <c r="K32" s="197">
        <f>ROUND(N(data!AG65), 0)</f>
        <v>0</v>
      </c>
      <c r="L32" s="197">
        <f>ROUND(N(data!AG66), 0)</f>
        <v>16183</v>
      </c>
      <c r="M32" s="197">
        <f>ROUND(N(data!AG67), 0)</f>
        <v>162089</v>
      </c>
      <c r="N32" s="197">
        <f>ROUND(N(data!AG68), 0)</f>
        <v>10331</v>
      </c>
      <c r="O32" s="197">
        <f>ROUND(N(data!AG69), 0)</f>
        <v>59298</v>
      </c>
      <c r="P32" s="197">
        <f>ROUND(N(data!AG70), 0)</f>
        <v>439</v>
      </c>
      <c r="Q32" s="197">
        <f>ROUND(N(data!AG71), 0)</f>
        <v>0</v>
      </c>
      <c r="R32" s="197">
        <f>ROUND(N(data!AG72), 0)</f>
        <v>0</v>
      </c>
      <c r="S32" s="197">
        <f>ROUND(N(data!AG73), 0)</f>
        <v>0</v>
      </c>
      <c r="T32" s="197">
        <f>ROUND(N(data!AG74), 0)</f>
        <v>0</v>
      </c>
      <c r="U32" s="197">
        <f>ROUND(N(data!AG75), 0)</f>
        <v>0</v>
      </c>
      <c r="V32" s="197">
        <f>ROUND(N(data!AG76), 0)</f>
        <v>0</v>
      </c>
      <c r="W32" s="197">
        <f>ROUND(N(data!AG77), 0)</f>
        <v>7443</v>
      </c>
      <c r="X32" s="197">
        <f>ROUND(N(data!AG78), 0)</f>
        <v>0</v>
      </c>
      <c r="Y32" s="197">
        <f>ROUND(N(data!AG79), 0)</f>
        <v>0</v>
      </c>
      <c r="Z32" s="197">
        <f>ROUND(N(data!AG80), 0)</f>
        <v>510</v>
      </c>
      <c r="AA32" s="197">
        <f>ROUND(N(data!AG81), 0)</f>
        <v>0</v>
      </c>
      <c r="AB32" s="197">
        <f>ROUND(N(data!AG82), 0)</f>
        <v>0</v>
      </c>
      <c r="AC32" s="197">
        <f>ROUND(N(data!AG83), 0)</f>
        <v>50907</v>
      </c>
      <c r="AD32" s="197">
        <f>ROUND(N(data!AG84), 0)</f>
        <v>7839</v>
      </c>
      <c r="AE32" s="197">
        <f>ROUND(N(data!AG89), 0)</f>
        <v>283865963</v>
      </c>
      <c r="AF32" s="197">
        <f>ROUND(N(data!AG87), 0)</f>
        <v>71669284</v>
      </c>
      <c r="AG32" s="197">
        <f>ROUND(N(data!AG90), 0)</f>
        <v>36036</v>
      </c>
      <c r="AH32" s="197">
        <f>ROUND(N(data!AG91), 0)</f>
        <v>5274</v>
      </c>
      <c r="AI32" s="197">
        <f>ROUND(N(data!AG92), 0)</f>
        <v>8719</v>
      </c>
      <c r="AJ32" s="197">
        <f>ROUND(N(data!AG93), 0)</f>
        <v>422259</v>
      </c>
      <c r="AK32" s="316">
        <f>ROUND(N(data!AG94), 2)</f>
        <v>88.39</v>
      </c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</row>
    <row r="33" spans="1:89" s="10" customFormat="1" ht="12.6" customHeight="1">
      <c r="A33" s="11" t="str">
        <f>RIGHT(data!$C$97,3)</f>
        <v>145</v>
      </c>
      <c r="B33" s="199" t="str">
        <f>RIGHT(data!$C$96,4)</f>
        <v>2024</v>
      </c>
      <c r="C33" s="11" t="str">
        <f>data!AH$55</f>
        <v>7240</v>
      </c>
      <c r="D33" s="11" t="s">
        <v>1156</v>
      </c>
      <c r="E33" s="197">
        <f>ROUND(N(data!AH59), 0)</f>
        <v>0</v>
      </c>
      <c r="F33" s="316">
        <f>ROUND(N(data!AH60), 2)</f>
        <v>0</v>
      </c>
      <c r="G33" s="197">
        <f>ROUND(N(data!AH61), 0)</f>
        <v>0</v>
      </c>
      <c r="H33" s="197">
        <f>ROUND(N(data!AH62), 0)</f>
        <v>0</v>
      </c>
      <c r="I33" s="197">
        <f>ROUND(N(data!AH63), 0)</f>
        <v>0</v>
      </c>
      <c r="J33" s="197">
        <f>ROUND(N(data!AH64), 0)</f>
        <v>0</v>
      </c>
      <c r="K33" s="197">
        <f>ROUND(N(data!AH65), 0)</f>
        <v>0</v>
      </c>
      <c r="L33" s="197">
        <f>ROUND(N(data!AH66), 0)</f>
        <v>0</v>
      </c>
      <c r="M33" s="197">
        <f>ROUND(N(data!AH67), 0)</f>
        <v>0</v>
      </c>
      <c r="N33" s="197">
        <f>ROUND(N(data!AH68), 0)</f>
        <v>0</v>
      </c>
      <c r="O33" s="197">
        <f>ROUND(N(data!AH69), 0)</f>
        <v>0</v>
      </c>
      <c r="P33" s="197">
        <f>ROUND(N(data!AH70), 0)</f>
        <v>0</v>
      </c>
      <c r="Q33" s="197">
        <f>ROUND(N(data!AH71), 0)</f>
        <v>0</v>
      </c>
      <c r="R33" s="197">
        <f>ROUND(N(data!AH72), 0)</f>
        <v>0</v>
      </c>
      <c r="S33" s="197">
        <f>ROUND(N(data!AH73), 0)</f>
        <v>0</v>
      </c>
      <c r="T33" s="197">
        <f>ROUND(N(data!AH74), 0)</f>
        <v>0</v>
      </c>
      <c r="U33" s="197">
        <f>ROUND(N(data!AH75), 0)</f>
        <v>0</v>
      </c>
      <c r="V33" s="197">
        <f>ROUND(N(data!AH76), 0)</f>
        <v>0</v>
      </c>
      <c r="W33" s="197">
        <f>ROUND(N(data!AH77), 0)</f>
        <v>0</v>
      </c>
      <c r="X33" s="197">
        <f>ROUND(N(data!AH78), 0)</f>
        <v>0</v>
      </c>
      <c r="Y33" s="197">
        <f>ROUND(N(data!AH79), 0)</f>
        <v>0</v>
      </c>
      <c r="Z33" s="197">
        <f>ROUND(N(data!AH80), 0)</f>
        <v>0</v>
      </c>
      <c r="AA33" s="197">
        <f>ROUND(N(data!AH81), 0)</f>
        <v>0</v>
      </c>
      <c r="AB33" s="197">
        <f>ROUND(N(data!AH82), 0)</f>
        <v>0</v>
      </c>
      <c r="AC33" s="197">
        <f>ROUND(N(data!AH83), 0)</f>
        <v>0</v>
      </c>
      <c r="AD33" s="197">
        <f>ROUND(N(data!AH84), 0)</f>
        <v>0</v>
      </c>
      <c r="AE33" s="197">
        <f>ROUND(N(data!AH89), 0)</f>
        <v>0</v>
      </c>
      <c r="AF33" s="197">
        <f>ROUND(N(data!AH87), 0)</f>
        <v>0</v>
      </c>
      <c r="AG33" s="197">
        <f>ROUND(N(data!AH90), 0)</f>
        <v>0</v>
      </c>
      <c r="AH33" s="197">
        <f>ROUND(N(data!AH91), 0)</f>
        <v>0</v>
      </c>
      <c r="AI33" s="197">
        <f>ROUND(N(data!AH92), 0)</f>
        <v>0</v>
      </c>
      <c r="AJ33" s="197">
        <f>ROUND(N(data!AH93), 0)</f>
        <v>0</v>
      </c>
      <c r="AK33" s="316">
        <f>ROUND(N(data!AH94), 2)</f>
        <v>0</v>
      </c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</row>
    <row r="34" spans="1:89" s="10" customFormat="1" ht="12.6" customHeight="1">
      <c r="A34" s="11" t="str">
        <f>RIGHT(data!$C$97,3)</f>
        <v>145</v>
      </c>
      <c r="B34" s="199" t="str">
        <f>RIGHT(data!$C$96,4)</f>
        <v>2024</v>
      </c>
      <c r="C34" s="11" t="str">
        <f>data!AI$55</f>
        <v>7250</v>
      </c>
      <c r="D34" s="11" t="s">
        <v>1156</v>
      </c>
      <c r="E34" s="197">
        <f>ROUND(N(data!AI59), 0)</f>
        <v>15624</v>
      </c>
      <c r="F34" s="316">
        <f>ROUND(N(data!AI60), 2)</f>
        <v>75.62</v>
      </c>
      <c r="G34" s="197">
        <f>ROUND(N(data!AI61), 0)</f>
        <v>8542001</v>
      </c>
      <c r="H34" s="197">
        <f>ROUND(N(data!AI62), 0)</f>
        <v>2561652</v>
      </c>
      <c r="I34" s="197">
        <f>ROUND(N(data!AI63), 0)</f>
        <v>0</v>
      </c>
      <c r="J34" s="197">
        <f>ROUND(N(data!AI64), 0)</f>
        <v>2168011</v>
      </c>
      <c r="K34" s="197">
        <f>ROUND(N(data!AI65), 0)</f>
        <v>0</v>
      </c>
      <c r="L34" s="197">
        <f>ROUND(N(data!AI66), 0)</f>
        <v>12081</v>
      </c>
      <c r="M34" s="197">
        <f>ROUND(N(data!AI67), 0)</f>
        <v>246695</v>
      </c>
      <c r="N34" s="197">
        <f>ROUND(N(data!AI68), 0)</f>
        <v>13493</v>
      </c>
      <c r="O34" s="197">
        <f>ROUND(N(data!AI69), 0)</f>
        <v>15544</v>
      </c>
      <c r="P34" s="197">
        <f>ROUND(N(data!AI70), 0)</f>
        <v>1418</v>
      </c>
      <c r="Q34" s="197">
        <f>ROUND(N(data!AI71), 0)</f>
        <v>0</v>
      </c>
      <c r="R34" s="197">
        <f>ROUND(N(data!AI72), 0)</f>
        <v>0</v>
      </c>
      <c r="S34" s="197">
        <f>ROUND(N(data!AI73), 0)</f>
        <v>0</v>
      </c>
      <c r="T34" s="197">
        <f>ROUND(N(data!AI74), 0)</f>
        <v>0</v>
      </c>
      <c r="U34" s="197">
        <f>ROUND(N(data!AI75), 0)</f>
        <v>0</v>
      </c>
      <c r="V34" s="197">
        <f>ROUND(N(data!AI76), 0)</f>
        <v>0</v>
      </c>
      <c r="W34" s="197">
        <f>ROUND(N(data!AI77), 0)</f>
        <v>392</v>
      </c>
      <c r="X34" s="197">
        <f>ROUND(N(data!AI78), 0)</f>
        <v>0</v>
      </c>
      <c r="Y34" s="197">
        <f>ROUND(N(data!AI79), 0)</f>
        <v>0</v>
      </c>
      <c r="Z34" s="197">
        <f>ROUND(N(data!AI80), 0)</f>
        <v>0</v>
      </c>
      <c r="AA34" s="197">
        <f>ROUND(N(data!AI81), 0)</f>
        <v>0</v>
      </c>
      <c r="AB34" s="197">
        <f>ROUND(N(data!AI82), 0)</f>
        <v>0</v>
      </c>
      <c r="AC34" s="197">
        <f>ROUND(N(data!AI83), 0)</f>
        <v>13735</v>
      </c>
      <c r="AD34" s="197">
        <f>ROUND(N(data!AI84), 0)</f>
        <v>0</v>
      </c>
      <c r="AE34" s="197">
        <f>ROUND(N(data!AI89), 0)</f>
        <v>19859908</v>
      </c>
      <c r="AF34" s="197">
        <f>ROUND(N(data!AI87), 0)</f>
        <v>7793058</v>
      </c>
      <c r="AG34" s="197">
        <f>ROUND(N(data!AI90), 0)</f>
        <v>15342</v>
      </c>
      <c r="AH34" s="197">
        <f>ROUND(N(data!AI91), 0)</f>
        <v>0</v>
      </c>
      <c r="AI34" s="197">
        <f>ROUND(N(data!AI92), 0)</f>
        <v>3712</v>
      </c>
      <c r="AJ34" s="197">
        <f>ROUND(N(data!AI93), 0)</f>
        <v>77152</v>
      </c>
      <c r="AK34" s="316">
        <f>ROUND(N(data!AI94), 2)</f>
        <v>45.16</v>
      </c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</row>
    <row r="35" spans="1:89" s="10" customFormat="1" ht="12.6" customHeight="1">
      <c r="A35" s="11" t="str">
        <f>RIGHT(data!$C$97,3)</f>
        <v>145</v>
      </c>
      <c r="B35" s="199" t="str">
        <f>RIGHT(data!$C$96,4)</f>
        <v>2024</v>
      </c>
      <c r="C35" s="11" t="str">
        <f>data!AJ$55</f>
        <v>7260</v>
      </c>
      <c r="D35" s="11" t="s">
        <v>1156</v>
      </c>
      <c r="E35" s="197">
        <f>ROUND(N(data!AJ59), 0)</f>
        <v>511066</v>
      </c>
      <c r="F35" s="316">
        <f>ROUND(N(data!AJ60), 2)</f>
        <v>735.65</v>
      </c>
      <c r="G35" s="197">
        <f>ROUND(N(data!AJ61), 0)</f>
        <v>119878733</v>
      </c>
      <c r="H35" s="197">
        <f>ROUND(N(data!AJ62), 0)</f>
        <v>27188514</v>
      </c>
      <c r="I35" s="197">
        <f>ROUND(N(data!AJ63), 0)</f>
        <v>3437413</v>
      </c>
      <c r="J35" s="197">
        <f>ROUND(N(data!AJ64), 0)</f>
        <v>8416873</v>
      </c>
      <c r="K35" s="197">
        <f>ROUND(N(data!AJ65), 0)</f>
        <v>93164</v>
      </c>
      <c r="L35" s="197">
        <f>ROUND(N(data!AJ66), 0)</f>
        <v>3880805</v>
      </c>
      <c r="M35" s="197">
        <f>ROUND(N(data!AJ67), 0)</f>
        <v>598890</v>
      </c>
      <c r="N35" s="197">
        <f>ROUND(N(data!AJ68), 0)</f>
        <v>2258161</v>
      </c>
      <c r="O35" s="197">
        <f>ROUND(N(data!AJ69), 0)</f>
        <v>4697734</v>
      </c>
      <c r="P35" s="197">
        <f>ROUND(N(data!AJ70), 0)</f>
        <v>0</v>
      </c>
      <c r="Q35" s="197">
        <f>ROUND(N(data!AJ71), 0)</f>
        <v>1882683</v>
      </c>
      <c r="R35" s="197">
        <f>ROUND(N(data!AJ72), 0)</f>
        <v>0</v>
      </c>
      <c r="S35" s="197">
        <f>ROUND(N(data!AJ73), 0)</f>
        <v>866907</v>
      </c>
      <c r="T35" s="197">
        <f>ROUND(N(data!AJ74), 0)</f>
        <v>2842</v>
      </c>
      <c r="U35" s="197">
        <f>ROUND(N(data!AJ75), 0)</f>
        <v>0</v>
      </c>
      <c r="V35" s="197">
        <f>ROUND(N(data!AJ76), 0)</f>
        <v>0</v>
      </c>
      <c r="W35" s="197">
        <f>ROUND(N(data!AJ77), 0)</f>
        <v>92920</v>
      </c>
      <c r="X35" s="197">
        <f>ROUND(N(data!AJ78), 0)</f>
        <v>1150343</v>
      </c>
      <c r="Y35" s="197">
        <f>ROUND(N(data!AJ79), 0)</f>
        <v>115</v>
      </c>
      <c r="Z35" s="197">
        <f>ROUND(N(data!AJ80), 0)</f>
        <v>773</v>
      </c>
      <c r="AA35" s="197">
        <f>ROUND(N(data!AJ81), 0)</f>
        <v>9076</v>
      </c>
      <c r="AB35" s="197">
        <f>ROUND(N(data!AJ82), 0)</f>
        <v>0</v>
      </c>
      <c r="AC35" s="197">
        <f>ROUND(N(data!AJ83), 0)</f>
        <v>692075</v>
      </c>
      <c r="AD35" s="197">
        <f>ROUND(N(data!AJ84), 0)</f>
        <v>1288284</v>
      </c>
      <c r="AE35" s="197">
        <f>ROUND(N(data!AJ89), 0)</f>
        <v>254037310</v>
      </c>
      <c r="AF35" s="197">
        <f>ROUND(N(data!AJ87), 0)</f>
        <v>35115</v>
      </c>
      <c r="AG35" s="197">
        <f>ROUND(N(data!AJ90), 0)</f>
        <v>116081</v>
      </c>
      <c r="AH35" s="197">
        <f>ROUND(N(data!AJ91), 0)</f>
        <v>0</v>
      </c>
      <c r="AI35" s="197">
        <f>ROUND(N(data!AJ92), 0)</f>
        <v>14472</v>
      </c>
      <c r="AJ35" s="197">
        <f>ROUND(N(data!AJ93), 0)</f>
        <v>65446</v>
      </c>
      <c r="AK35" s="316">
        <f>ROUND(N(data!AJ94), 2)</f>
        <v>116.14</v>
      </c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</row>
    <row r="36" spans="1:89" s="10" customFormat="1" ht="12.6" customHeight="1">
      <c r="A36" s="11" t="str">
        <f>RIGHT(data!$C$97,3)</f>
        <v>145</v>
      </c>
      <c r="B36" s="199" t="str">
        <f>RIGHT(data!$C$96,4)</f>
        <v>2024</v>
      </c>
      <c r="C36" s="11" t="str">
        <f>data!AK$55</f>
        <v>7310</v>
      </c>
      <c r="D36" s="11" t="s">
        <v>1156</v>
      </c>
      <c r="E36" s="197">
        <f>ROUND(N(data!AK59), 0)</f>
        <v>0</v>
      </c>
      <c r="F36" s="316">
        <f>ROUND(N(data!AK60), 2)</f>
        <v>0</v>
      </c>
      <c r="G36" s="197">
        <f>ROUND(N(data!AK61), 0)</f>
        <v>0</v>
      </c>
      <c r="H36" s="197">
        <f>ROUND(N(data!AK62), 0)</f>
        <v>0</v>
      </c>
      <c r="I36" s="197">
        <f>ROUND(N(data!AK63), 0)</f>
        <v>0</v>
      </c>
      <c r="J36" s="197">
        <f>ROUND(N(data!AK64), 0)</f>
        <v>0</v>
      </c>
      <c r="K36" s="197">
        <f>ROUND(N(data!AK65), 0)</f>
        <v>0</v>
      </c>
      <c r="L36" s="197">
        <f>ROUND(N(data!AK66), 0)</f>
        <v>0</v>
      </c>
      <c r="M36" s="197">
        <f>ROUND(N(data!AK67), 0)</f>
        <v>0</v>
      </c>
      <c r="N36" s="197">
        <f>ROUND(N(data!AK68), 0)</f>
        <v>0</v>
      </c>
      <c r="O36" s="197">
        <f>ROUND(N(data!AK69), 0)</f>
        <v>0</v>
      </c>
      <c r="P36" s="197">
        <f>ROUND(N(data!AK70), 0)</f>
        <v>0</v>
      </c>
      <c r="Q36" s="197">
        <f>ROUND(N(data!AK71), 0)</f>
        <v>0</v>
      </c>
      <c r="R36" s="197">
        <f>ROUND(N(data!AK72), 0)</f>
        <v>0</v>
      </c>
      <c r="S36" s="197">
        <f>ROUND(N(data!AK73), 0)</f>
        <v>0</v>
      </c>
      <c r="T36" s="197">
        <f>ROUND(N(data!AK74), 0)</f>
        <v>0</v>
      </c>
      <c r="U36" s="197">
        <f>ROUND(N(data!AK75), 0)</f>
        <v>0</v>
      </c>
      <c r="V36" s="197">
        <f>ROUND(N(data!AK76), 0)</f>
        <v>0</v>
      </c>
      <c r="W36" s="197">
        <f>ROUND(N(data!AK77), 0)</f>
        <v>0</v>
      </c>
      <c r="X36" s="197">
        <f>ROUND(N(data!AK78), 0)</f>
        <v>0</v>
      </c>
      <c r="Y36" s="197">
        <f>ROUND(N(data!AK79), 0)</f>
        <v>0</v>
      </c>
      <c r="Z36" s="197">
        <f>ROUND(N(data!AK80), 0)</f>
        <v>0</v>
      </c>
      <c r="AA36" s="197">
        <f>ROUND(N(data!AK81), 0)</f>
        <v>0</v>
      </c>
      <c r="AB36" s="197">
        <f>ROUND(N(data!AK82), 0)</f>
        <v>0</v>
      </c>
      <c r="AC36" s="197">
        <f>ROUND(N(data!AK83), 0)</f>
        <v>0</v>
      </c>
      <c r="AD36" s="197">
        <f>ROUND(N(data!AK84), 0)</f>
        <v>0</v>
      </c>
      <c r="AE36" s="197">
        <f>ROUND(N(data!AK89), 0)</f>
        <v>0</v>
      </c>
      <c r="AF36" s="197">
        <f>ROUND(N(data!AK87), 0)</f>
        <v>0</v>
      </c>
      <c r="AG36" s="197">
        <f>ROUND(N(data!AK90), 0)</f>
        <v>0</v>
      </c>
      <c r="AH36" s="197">
        <f>ROUND(N(data!AK91), 0)</f>
        <v>0</v>
      </c>
      <c r="AI36" s="197">
        <f>ROUND(N(data!AK92), 0)</f>
        <v>0</v>
      </c>
      <c r="AJ36" s="197">
        <f>ROUND(N(data!AK93), 0)</f>
        <v>0</v>
      </c>
      <c r="AK36" s="316">
        <f>ROUND(N(data!AK94), 2)</f>
        <v>0</v>
      </c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</row>
    <row r="37" spans="1:89" s="10" customFormat="1" ht="12.6" customHeight="1">
      <c r="A37" s="11" t="str">
        <f>RIGHT(data!$C$97,3)</f>
        <v>145</v>
      </c>
      <c r="B37" s="199" t="str">
        <f>RIGHT(data!$C$96,4)</f>
        <v>2024</v>
      </c>
      <c r="C37" s="11" t="str">
        <f>data!AL$55</f>
        <v>7320</v>
      </c>
      <c r="D37" s="11" t="s">
        <v>1156</v>
      </c>
      <c r="E37" s="197">
        <f>ROUND(N(data!AL59), 0)</f>
        <v>0</v>
      </c>
      <c r="F37" s="316">
        <f>ROUND(N(data!AL60), 2)</f>
        <v>0</v>
      </c>
      <c r="G37" s="197">
        <f>ROUND(N(data!AL61), 0)</f>
        <v>0</v>
      </c>
      <c r="H37" s="197">
        <f>ROUND(N(data!AL62), 0)</f>
        <v>0</v>
      </c>
      <c r="I37" s="197">
        <f>ROUND(N(data!AL63), 0)</f>
        <v>0</v>
      </c>
      <c r="J37" s="197">
        <f>ROUND(N(data!AL64), 0)</f>
        <v>0</v>
      </c>
      <c r="K37" s="197">
        <f>ROUND(N(data!AL65), 0)</f>
        <v>0</v>
      </c>
      <c r="L37" s="197">
        <f>ROUND(N(data!AL66), 0)</f>
        <v>0</v>
      </c>
      <c r="M37" s="197">
        <f>ROUND(N(data!AL67), 0)</f>
        <v>0</v>
      </c>
      <c r="N37" s="197">
        <f>ROUND(N(data!AL68), 0)</f>
        <v>0</v>
      </c>
      <c r="O37" s="197">
        <f>ROUND(N(data!AL69), 0)</f>
        <v>0</v>
      </c>
      <c r="P37" s="197">
        <f>ROUND(N(data!AL70), 0)</f>
        <v>0</v>
      </c>
      <c r="Q37" s="197">
        <f>ROUND(N(data!AL71), 0)</f>
        <v>0</v>
      </c>
      <c r="R37" s="197">
        <f>ROUND(N(data!AL72), 0)</f>
        <v>0</v>
      </c>
      <c r="S37" s="197">
        <f>ROUND(N(data!AL73), 0)</f>
        <v>0</v>
      </c>
      <c r="T37" s="197">
        <f>ROUND(N(data!AL74), 0)</f>
        <v>0</v>
      </c>
      <c r="U37" s="197">
        <f>ROUND(N(data!AL75), 0)</f>
        <v>0</v>
      </c>
      <c r="V37" s="197">
        <f>ROUND(N(data!AL76), 0)</f>
        <v>0</v>
      </c>
      <c r="W37" s="197">
        <f>ROUND(N(data!AL77), 0)</f>
        <v>0</v>
      </c>
      <c r="X37" s="197">
        <f>ROUND(N(data!AL78), 0)</f>
        <v>0</v>
      </c>
      <c r="Y37" s="197">
        <f>ROUND(N(data!AL79), 0)</f>
        <v>0</v>
      </c>
      <c r="Z37" s="197">
        <f>ROUND(N(data!AL80), 0)</f>
        <v>0</v>
      </c>
      <c r="AA37" s="197">
        <f>ROUND(N(data!AL81), 0)</f>
        <v>0</v>
      </c>
      <c r="AB37" s="197">
        <f>ROUND(N(data!AL82), 0)</f>
        <v>0</v>
      </c>
      <c r="AC37" s="197">
        <f>ROUND(N(data!AL83), 0)</f>
        <v>0</v>
      </c>
      <c r="AD37" s="197">
        <f>ROUND(N(data!AL84), 0)</f>
        <v>0</v>
      </c>
      <c r="AE37" s="197">
        <f>ROUND(N(data!AL89), 0)</f>
        <v>0</v>
      </c>
      <c r="AF37" s="197">
        <f>ROUND(N(data!AL87), 0)</f>
        <v>0</v>
      </c>
      <c r="AG37" s="197">
        <f>ROUND(N(data!AL90), 0)</f>
        <v>0</v>
      </c>
      <c r="AH37" s="197">
        <f>ROUND(N(data!AL91), 0)</f>
        <v>0</v>
      </c>
      <c r="AI37" s="197">
        <f>ROUND(N(data!AL92), 0)</f>
        <v>0</v>
      </c>
      <c r="AJ37" s="197">
        <f>ROUND(N(data!AL93), 0)</f>
        <v>0</v>
      </c>
      <c r="AK37" s="316">
        <f>ROUND(N(data!AL94), 2)</f>
        <v>0</v>
      </c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</row>
    <row r="38" spans="1:89" s="10" customFormat="1" ht="12.6" customHeight="1">
      <c r="A38" s="11" t="str">
        <f>RIGHT(data!$C$97,3)</f>
        <v>145</v>
      </c>
      <c r="B38" s="199" t="str">
        <f>RIGHT(data!$C$96,4)</f>
        <v>2024</v>
      </c>
      <c r="C38" s="11" t="str">
        <f>data!AM$55</f>
        <v>7330</v>
      </c>
      <c r="D38" s="11" t="s">
        <v>1156</v>
      </c>
      <c r="E38" s="197">
        <f>ROUND(N(data!AM59), 0)</f>
        <v>0</v>
      </c>
      <c r="F38" s="316">
        <f>ROUND(N(data!AM60), 2)</f>
        <v>0</v>
      </c>
      <c r="G38" s="197">
        <f>ROUND(N(data!AM61), 0)</f>
        <v>0</v>
      </c>
      <c r="H38" s="197">
        <f>ROUND(N(data!AM62), 0)</f>
        <v>0</v>
      </c>
      <c r="I38" s="197">
        <f>ROUND(N(data!AM63), 0)</f>
        <v>0</v>
      </c>
      <c r="J38" s="197">
        <f>ROUND(N(data!AM64), 0)</f>
        <v>0</v>
      </c>
      <c r="K38" s="197">
        <f>ROUND(N(data!AM65), 0)</f>
        <v>0</v>
      </c>
      <c r="L38" s="197">
        <f>ROUND(N(data!AM66), 0)</f>
        <v>0</v>
      </c>
      <c r="M38" s="197">
        <f>ROUND(N(data!AM67), 0)</f>
        <v>0</v>
      </c>
      <c r="N38" s="197">
        <f>ROUND(N(data!AM68), 0)</f>
        <v>0</v>
      </c>
      <c r="O38" s="197">
        <f>ROUND(N(data!AM69), 0)</f>
        <v>0</v>
      </c>
      <c r="P38" s="197">
        <f>ROUND(N(data!AM70), 0)</f>
        <v>0</v>
      </c>
      <c r="Q38" s="197">
        <f>ROUND(N(data!AM71), 0)</f>
        <v>0</v>
      </c>
      <c r="R38" s="197">
        <f>ROUND(N(data!AM72), 0)</f>
        <v>0</v>
      </c>
      <c r="S38" s="197">
        <f>ROUND(N(data!AM73), 0)</f>
        <v>0</v>
      </c>
      <c r="T38" s="197">
        <f>ROUND(N(data!AM74), 0)</f>
        <v>0</v>
      </c>
      <c r="U38" s="197">
        <f>ROUND(N(data!AM75), 0)</f>
        <v>0</v>
      </c>
      <c r="V38" s="197">
        <f>ROUND(N(data!AM76), 0)</f>
        <v>0</v>
      </c>
      <c r="W38" s="197">
        <f>ROUND(N(data!AM77), 0)</f>
        <v>0</v>
      </c>
      <c r="X38" s="197">
        <f>ROUND(N(data!AM78), 0)</f>
        <v>0</v>
      </c>
      <c r="Y38" s="197">
        <f>ROUND(N(data!AM79), 0)</f>
        <v>0</v>
      </c>
      <c r="Z38" s="197">
        <f>ROUND(N(data!AM80), 0)</f>
        <v>0</v>
      </c>
      <c r="AA38" s="197">
        <f>ROUND(N(data!AM81), 0)</f>
        <v>0</v>
      </c>
      <c r="AB38" s="197">
        <f>ROUND(N(data!AM82), 0)</f>
        <v>0</v>
      </c>
      <c r="AC38" s="197">
        <f>ROUND(N(data!AM83), 0)</f>
        <v>0</v>
      </c>
      <c r="AD38" s="197">
        <f>ROUND(N(data!AM84), 0)</f>
        <v>0</v>
      </c>
      <c r="AE38" s="197">
        <f>ROUND(N(data!AM89), 0)</f>
        <v>0</v>
      </c>
      <c r="AF38" s="197">
        <f>ROUND(N(data!AM87), 0)</f>
        <v>0</v>
      </c>
      <c r="AG38" s="197">
        <f>ROUND(N(data!AM90), 0)</f>
        <v>0</v>
      </c>
      <c r="AH38" s="197">
        <f>ROUND(N(data!AM91), 0)</f>
        <v>0</v>
      </c>
      <c r="AI38" s="197">
        <f>ROUND(N(data!AM92), 0)</f>
        <v>0</v>
      </c>
      <c r="AJ38" s="197">
        <f>ROUND(N(data!AM93), 0)</f>
        <v>0</v>
      </c>
      <c r="AK38" s="316">
        <f>ROUND(N(data!AM94), 2)</f>
        <v>0</v>
      </c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</row>
    <row r="39" spans="1:89" s="10" customFormat="1" ht="12.6" customHeight="1">
      <c r="A39" s="11" t="str">
        <f>RIGHT(data!$C$97,3)</f>
        <v>145</v>
      </c>
      <c r="B39" s="199" t="str">
        <f>RIGHT(data!$C$96,4)</f>
        <v>2024</v>
      </c>
      <c r="C39" s="11" t="str">
        <f>data!AN$55</f>
        <v>7340</v>
      </c>
      <c r="D39" s="11" t="s">
        <v>1156</v>
      </c>
      <c r="E39" s="197">
        <f>ROUND(N(data!AN59), 0)</f>
        <v>0</v>
      </c>
      <c r="F39" s="316">
        <f>ROUND(N(data!AN60), 2)</f>
        <v>0</v>
      </c>
      <c r="G39" s="197">
        <f>ROUND(N(data!AN61), 0)</f>
        <v>0</v>
      </c>
      <c r="H39" s="197">
        <f>ROUND(N(data!AN62), 0)</f>
        <v>0</v>
      </c>
      <c r="I39" s="197">
        <f>ROUND(N(data!AN63), 0)</f>
        <v>0</v>
      </c>
      <c r="J39" s="197">
        <f>ROUND(N(data!AN64), 0)</f>
        <v>0</v>
      </c>
      <c r="K39" s="197">
        <f>ROUND(N(data!AN65), 0)</f>
        <v>0</v>
      </c>
      <c r="L39" s="197">
        <f>ROUND(N(data!AN66), 0)</f>
        <v>0</v>
      </c>
      <c r="M39" s="197">
        <f>ROUND(N(data!AN67), 0)</f>
        <v>0</v>
      </c>
      <c r="N39" s="197">
        <f>ROUND(N(data!AN68), 0)</f>
        <v>0</v>
      </c>
      <c r="O39" s="197">
        <f>ROUND(N(data!AN69), 0)</f>
        <v>0</v>
      </c>
      <c r="P39" s="197">
        <f>ROUND(N(data!AN70), 0)</f>
        <v>0</v>
      </c>
      <c r="Q39" s="197">
        <f>ROUND(N(data!AN71), 0)</f>
        <v>0</v>
      </c>
      <c r="R39" s="197">
        <f>ROUND(N(data!AN72), 0)</f>
        <v>0</v>
      </c>
      <c r="S39" s="197">
        <f>ROUND(N(data!AN73), 0)</f>
        <v>0</v>
      </c>
      <c r="T39" s="197">
        <f>ROUND(N(data!AN74), 0)</f>
        <v>0</v>
      </c>
      <c r="U39" s="197">
        <f>ROUND(N(data!AN75), 0)</f>
        <v>0</v>
      </c>
      <c r="V39" s="197">
        <f>ROUND(N(data!AN76), 0)</f>
        <v>0</v>
      </c>
      <c r="W39" s="197">
        <f>ROUND(N(data!AN77), 0)</f>
        <v>0</v>
      </c>
      <c r="X39" s="197">
        <f>ROUND(N(data!AN78), 0)</f>
        <v>0</v>
      </c>
      <c r="Y39" s="197">
        <f>ROUND(N(data!AN79), 0)</f>
        <v>0</v>
      </c>
      <c r="Z39" s="197">
        <f>ROUND(N(data!AN80), 0)</f>
        <v>0</v>
      </c>
      <c r="AA39" s="197">
        <f>ROUND(N(data!AN81), 0)</f>
        <v>0</v>
      </c>
      <c r="AB39" s="197">
        <f>ROUND(N(data!AN82), 0)</f>
        <v>0</v>
      </c>
      <c r="AC39" s="197">
        <f>ROUND(N(data!AN83), 0)</f>
        <v>0</v>
      </c>
      <c r="AD39" s="197">
        <f>ROUND(N(data!AN84), 0)</f>
        <v>0</v>
      </c>
      <c r="AE39" s="197">
        <f>ROUND(N(data!AN89), 0)</f>
        <v>0</v>
      </c>
      <c r="AF39" s="197">
        <f>ROUND(N(data!AN87), 0)</f>
        <v>0</v>
      </c>
      <c r="AG39" s="197">
        <f>ROUND(N(data!AN90), 0)</f>
        <v>0</v>
      </c>
      <c r="AH39" s="197">
        <f>ROUND(N(data!AN91), 0)</f>
        <v>0</v>
      </c>
      <c r="AI39" s="197">
        <f>ROUND(N(data!AN92), 0)</f>
        <v>0</v>
      </c>
      <c r="AJ39" s="197">
        <f>ROUND(N(data!AN93), 0)</f>
        <v>0</v>
      </c>
      <c r="AK39" s="316">
        <f>ROUND(N(data!AN94), 2)</f>
        <v>0</v>
      </c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</row>
    <row r="40" spans="1:89" s="10" customFormat="1" ht="12.6" customHeight="1">
      <c r="A40" s="11" t="str">
        <f>RIGHT(data!$C$97,3)</f>
        <v>145</v>
      </c>
      <c r="B40" s="199" t="str">
        <f>RIGHT(data!$C$96,4)</f>
        <v>2024</v>
      </c>
      <c r="C40" s="11" t="str">
        <f>data!AO$55</f>
        <v>7350</v>
      </c>
      <c r="D40" s="11" t="s">
        <v>1156</v>
      </c>
      <c r="E40" s="197">
        <f>ROUND(N(data!AO59), 0)</f>
        <v>0</v>
      </c>
      <c r="F40" s="316">
        <f>ROUND(N(data!AO60), 2)</f>
        <v>0</v>
      </c>
      <c r="G40" s="197">
        <f>ROUND(N(data!AO61), 0)</f>
        <v>0</v>
      </c>
      <c r="H40" s="197">
        <f>ROUND(N(data!AO62), 0)</f>
        <v>0</v>
      </c>
      <c r="I40" s="197">
        <f>ROUND(N(data!AO63), 0)</f>
        <v>0</v>
      </c>
      <c r="J40" s="197">
        <f>ROUND(N(data!AO64), 0)</f>
        <v>0</v>
      </c>
      <c r="K40" s="197">
        <f>ROUND(N(data!AO65), 0)</f>
        <v>0</v>
      </c>
      <c r="L40" s="197">
        <f>ROUND(N(data!AO66), 0)</f>
        <v>0</v>
      </c>
      <c r="M40" s="197">
        <f>ROUND(N(data!AO67), 0)</f>
        <v>0</v>
      </c>
      <c r="N40" s="197">
        <f>ROUND(N(data!AO68), 0)</f>
        <v>0</v>
      </c>
      <c r="O40" s="197">
        <f>ROUND(N(data!AO69), 0)</f>
        <v>0</v>
      </c>
      <c r="P40" s="197">
        <f>ROUND(N(data!AO70), 0)</f>
        <v>0</v>
      </c>
      <c r="Q40" s="197">
        <f>ROUND(N(data!AO71), 0)</f>
        <v>0</v>
      </c>
      <c r="R40" s="197">
        <f>ROUND(N(data!AO72), 0)</f>
        <v>0</v>
      </c>
      <c r="S40" s="197">
        <f>ROUND(N(data!AO73), 0)</f>
        <v>0</v>
      </c>
      <c r="T40" s="197">
        <f>ROUND(N(data!AO74), 0)</f>
        <v>0</v>
      </c>
      <c r="U40" s="197">
        <f>ROUND(N(data!AO75), 0)</f>
        <v>0</v>
      </c>
      <c r="V40" s="197">
        <f>ROUND(N(data!AO76), 0)</f>
        <v>0</v>
      </c>
      <c r="W40" s="197">
        <f>ROUND(N(data!AO77), 0)</f>
        <v>0</v>
      </c>
      <c r="X40" s="197">
        <f>ROUND(N(data!AO78), 0)</f>
        <v>0</v>
      </c>
      <c r="Y40" s="197">
        <f>ROUND(N(data!AO79), 0)</f>
        <v>0</v>
      </c>
      <c r="Z40" s="197">
        <f>ROUND(N(data!AO80), 0)</f>
        <v>0</v>
      </c>
      <c r="AA40" s="197">
        <f>ROUND(N(data!AO81), 0)</f>
        <v>0</v>
      </c>
      <c r="AB40" s="197">
        <f>ROUND(N(data!AO82), 0)</f>
        <v>0</v>
      </c>
      <c r="AC40" s="197">
        <f>ROUND(N(data!AO83), 0)</f>
        <v>0</v>
      </c>
      <c r="AD40" s="197">
        <f>ROUND(N(data!AO84), 0)</f>
        <v>0</v>
      </c>
      <c r="AE40" s="197">
        <f>ROUND(N(data!AO89), 0)</f>
        <v>0</v>
      </c>
      <c r="AF40" s="197">
        <f>ROUND(N(data!AO87), 0)</f>
        <v>0</v>
      </c>
      <c r="AG40" s="197">
        <f>ROUND(N(data!AO90), 0)</f>
        <v>0</v>
      </c>
      <c r="AH40" s="197">
        <f>ROUND(N(data!AO91), 0)</f>
        <v>0</v>
      </c>
      <c r="AI40" s="197">
        <f>ROUND(N(data!AO92), 0)</f>
        <v>0</v>
      </c>
      <c r="AJ40" s="197">
        <f>ROUND(N(data!AO93), 0)</f>
        <v>0</v>
      </c>
      <c r="AK40" s="316">
        <f>ROUND(N(data!AO94), 2)</f>
        <v>0</v>
      </c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</row>
    <row r="41" spans="1:89" s="10" customFormat="1" ht="12.6" customHeight="1">
      <c r="A41" s="11" t="str">
        <f>RIGHT(data!$C$97,3)</f>
        <v>145</v>
      </c>
      <c r="B41" s="199" t="str">
        <f>RIGHT(data!$C$96,4)</f>
        <v>2024</v>
      </c>
      <c r="C41" s="11" t="str">
        <f>data!AP$55</f>
        <v>7380</v>
      </c>
      <c r="D41" s="11" t="s">
        <v>1156</v>
      </c>
      <c r="E41" s="197">
        <f>ROUND(N(data!AP59), 0)</f>
        <v>12511</v>
      </c>
      <c r="F41" s="316">
        <f>ROUND(N(data!AP60), 2)</f>
        <v>10.14</v>
      </c>
      <c r="G41" s="197">
        <f>ROUND(N(data!AP61), 0)</f>
        <v>1484808</v>
      </c>
      <c r="H41" s="197">
        <f>ROUND(N(data!AP62), 0)</f>
        <v>327069</v>
      </c>
      <c r="I41" s="197">
        <f>ROUND(N(data!AP63), 0)</f>
        <v>0</v>
      </c>
      <c r="J41" s="197">
        <f>ROUND(N(data!AP64), 0)</f>
        <v>307117</v>
      </c>
      <c r="K41" s="197">
        <f>ROUND(N(data!AP65), 0)</f>
        <v>5566</v>
      </c>
      <c r="L41" s="197">
        <f>ROUND(N(data!AP66), 0)</f>
        <v>19210</v>
      </c>
      <c r="M41" s="197">
        <f>ROUND(N(data!AP67), 0)</f>
        <v>52049</v>
      </c>
      <c r="N41" s="197">
        <f>ROUND(N(data!AP68), 0)</f>
        <v>235978</v>
      </c>
      <c r="O41" s="197">
        <f>ROUND(N(data!AP69), 0)</f>
        <v>5335</v>
      </c>
      <c r="P41" s="197">
        <f>ROUND(N(data!AP70), 0)</f>
        <v>0</v>
      </c>
      <c r="Q41" s="197">
        <f>ROUND(N(data!AP71), 0)</f>
        <v>0</v>
      </c>
      <c r="R41" s="197">
        <f>ROUND(N(data!AP72), 0)</f>
        <v>0</v>
      </c>
      <c r="S41" s="197">
        <f>ROUND(N(data!AP73), 0)</f>
        <v>0</v>
      </c>
      <c r="T41" s="197">
        <f>ROUND(N(data!AP74), 0)</f>
        <v>0</v>
      </c>
      <c r="U41" s="197">
        <f>ROUND(N(data!AP75), 0)</f>
        <v>0</v>
      </c>
      <c r="V41" s="197">
        <f>ROUND(N(data!AP76), 0)</f>
        <v>0</v>
      </c>
      <c r="W41" s="197">
        <f>ROUND(N(data!AP77), 0)</f>
        <v>0</v>
      </c>
      <c r="X41" s="197">
        <f>ROUND(N(data!AP78), 0)</f>
        <v>0</v>
      </c>
      <c r="Y41" s="197">
        <f>ROUND(N(data!AP79), 0)</f>
        <v>0</v>
      </c>
      <c r="Z41" s="197">
        <f>ROUND(N(data!AP80), 0)</f>
        <v>0</v>
      </c>
      <c r="AA41" s="197">
        <f>ROUND(N(data!AP81), 0)</f>
        <v>0</v>
      </c>
      <c r="AB41" s="197">
        <f>ROUND(N(data!AP82), 0)</f>
        <v>0</v>
      </c>
      <c r="AC41" s="197">
        <f>ROUND(N(data!AP83), 0)</f>
        <v>5335</v>
      </c>
      <c r="AD41" s="197">
        <f>ROUND(N(data!AP84), 0)</f>
        <v>2057</v>
      </c>
      <c r="AE41" s="197">
        <f>ROUND(N(data!AP89), 0)</f>
        <v>6353566</v>
      </c>
      <c r="AF41" s="197">
        <f>ROUND(N(data!AP87), 0)</f>
        <v>18568</v>
      </c>
      <c r="AG41" s="197">
        <f>ROUND(N(data!AP90), 0)</f>
        <v>7341</v>
      </c>
      <c r="AH41" s="197">
        <f>ROUND(N(data!AP91), 0)</f>
        <v>0</v>
      </c>
      <c r="AI41" s="197">
        <f>ROUND(N(data!AP92), 0)</f>
        <v>454</v>
      </c>
      <c r="AJ41" s="197">
        <f>ROUND(N(data!AP93), 0)</f>
        <v>7889</v>
      </c>
      <c r="AK41" s="316">
        <f>ROUND(N(data!AP94), 2)</f>
        <v>5.36</v>
      </c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</row>
    <row r="42" spans="1:89" s="10" customFormat="1" ht="12.6" customHeight="1">
      <c r="A42" s="11" t="str">
        <f>RIGHT(data!$C$97,3)</f>
        <v>145</v>
      </c>
      <c r="B42" s="199" t="str">
        <f>RIGHT(data!$C$96,4)</f>
        <v>2024</v>
      </c>
      <c r="C42" s="11" t="str">
        <f>data!AQ$55</f>
        <v>7390</v>
      </c>
      <c r="D42" s="11" t="s">
        <v>1156</v>
      </c>
      <c r="E42" s="197">
        <f>ROUND(N(data!AQ59), 0)</f>
        <v>511</v>
      </c>
      <c r="F42" s="316">
        <f>ROUND(N(data!AQ60), 2)</f>
        <v>0</v>
      </c>
      <c r="G42" s="197">
        <f>ROUND(N(data!AQ61), 0)</f>
        <v>0</v>
      </c>
      <c r="H42" s="197">
        <f>ROUND(N(data!AQ62), 0)</f>
        <v>0</v>
      </c>
      <c r="I42" s="197">
        <f>ROUND(N(data!AQ63), 0)</f>
        <v>0</v>
      </c>
      <c r="J42" s="197">
        <f>ROUND(N(data!AQ64), 0)</f>
        <v>88</v>
      </c>
      <c r="K42" s="197">
        <f>ROUND(N(data!AQ65), 0)</f>
        <v>770</v>
      </c>
      <c r="L42" s="197">
        <f>ROUND(N(data!AQ66), 0)</f>
        <v>115</v>
      </c>
      <c r="M42" s="197">
        <f>ROUND(N(data!AQ67), 0)</f>
        <v>2147</v>
      </c>
      <c r="N42" s="197">
        <f>ROUND(N(data!AQ68), 0)</f>
        <v>0</v>
      </c>
      <c r="O42" s="197">
        <f>ROUND(N(data!AQ69), 0)</f>
        <v>0</v>
      </c>
      <c r="P42" s="197">
        <f>ROUND(N(data!AQ70), 0)</f>
        <v>0</v>
      </c>
      <c r="Q42" s="197">
        <f>ROUND(N(data!AQ71), 0)</f>
        <v>0</v>
      </c>
      <c r="R42" s="197">
        <f>ROUND(N(data!AQ72), 0)</f>
        <v>0</v>
      </c>
      <c r="S42" s="197">
        <f>ROUND(N(data!AQ73), 0)</f>
        <v>0</v>
      </c>
      <c r="T42" s="197">
        <f>ROUND(N(data!AQ74), 0)</f>
        <v>0</v>
      </c>
      <c r="U42" s="197">
        <f>ROUND(N(data!AQ75), 0)</f>
        <v>0</v>
      </c>
      <c r="V42" s="197">
        <f>ROUND(N(data!AQ76), 0)</f>
        <v>0</v>
      </c>
      <c r="W42" s="197">
        <f>ROUND(N(data!AQ77), 0)</f>
        <v>0</v>
      </c>
      <c r="X42" s="197">
        <f>ROUND(N(data!AQ78), 0)</f>
        <v>0</v>
      </c>
      <c r="Y42" s="197">
        <f>ROUND(N(data!AQ79), 0)</f>
        <v>0</v>
      </c>
      <c r="Z42" s="197">
        <f>ROUND(N(data!AQ80), 0)</f>
        <v>0</v>
      </c>
      <c r="AA42" s="197">
        <f>ROUND(N(data!AQ81), 0)</f>
        <v>0</v>
      </c>
      <c r="AB42" s="197">
        <f>ROUND(N(data!AQ82), 0)</f>
        <v>0</v>
      </c>
      <c r="AC42" s="197">
        <f>ROUND(N(data!AQ83), 0)</f>
        <v>0</v>
      </c>
      <c r="AD42" s="197">
        <f>ROUND(N(data!AQ84), 0)</f>
        <v>0</v>
      </c>
      <c r="AE42" s="197">
        <f>ROUND(N(data!AQ89), 0)</f>
        <v>0</v>
      </c>
      <c r="AF42" s="197">
        <f>ROUND(N(data!AQ87), 0)</f>
        <v>0</v>
      </c>
      <c r="AG42" s="197">
        <f>ROUND(N(data!AQ90), 0)</f>
        <v>987</v>
      </c>
      <c r="AH42" s="197">
        <f>ROUND(N(data!AQ91), 0)</f>
        <v>0</v>
      </c>
      <c r="AI42" s="197">
        <f>ROUND(N(data!AQ92), 0)</f>
        <v>31</v>
      </c>
      <c r="AJ42" s="197">
        <f>ROUND(N(data!AQ93), 0)</f>
        <v>0</v>
      </c>
      <c r="AK42" s="316">
        <f>ROUND(N(data!AQ94), 2)</f>
        <v>0</v>
      </c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</row>
    <row r="43" spans="1:89" s="10" customFormat="1" ht="12.6" customHeight="1">
      <c r="A43" s="11" t="str">
        <f>RIGHT(data!$C$97,3)</f>
        <v>145</v>
      </c>
      <c r="B43" s="199" t="str">
        <f>RIGHT(data!$C$96,4)</f>
        <v>2024</v>
      </c>
      <c r="C43" s="11" t="str">
        <f>data!AR$55</f>
        <v>7400</v>
      </c>
      <c r="D43" s="11" t="s">
        <v>1156</v>
      </c>
      <c r="E43" s="197">
        <f>ROUND(N(data!AR59), 0)</f>
        <v>13391</v>
      </c>
      <c r="F43" s="316">
        <f>ROUND(N(data!AR60), 2)</f>
        <v>28.53</v>
      </c>
      <c r="G43" s="197">
        <f>ROUND(N(data!AR61), 0)</f>
        <v>3053549</v>
      </c>
      <c r="H43" s="197">
        <f>ROUND(N(data!AR62), 0)</f>
        <v>733356</v>
      </c>
      <c r="I43" s="197">
        <f>ROUND(N(data!AR63), 0)</f>
        <v>0</v>
      </c>
      <c r="J43" s="197">
        <f>ROUND(N(data!AR64), 0)</f>
        <v>78946</v>
      </c>
      <c r="K43" s="197">
        <f>ROUND(N(data!AR65), 0)</f>
        <v>0</v>
      </c>
      <c r="L43" s="197">
        <f>ROUND(N(data!AR66), 0)</f>
        <v>24795</v>
      </c>
      <c r="M43" s="197">
        <f>ROUND(N(data!AR67), 0)</f>
        <v>0</v>
      </c>
      <c r="N43" s="197">
        <f>ROUND(N(data!AR68), 0)</f>
        <v>0</v>
      </c>
      <c r="O43" s="197">
        <f>ROUND(N(data!AR69), 0)</f>
        <v>92217</v>
      </c>
      <c r="P43" s="197">
        <f>ROUND(N(data!AR70), 0)</f>
        <v>0</v>
      </c>
      <c r="Q43" s="197">
        <f>ROUND(N(data!AR71), 0)</f>
        <v>0</v>
      </c>
      <c r="R43" s="197">
        <f>ROUND(N(data!AR72), 0)</f>
        <v>0</v>
      </c>
      <c r="S43" s="197">
        <f>ROUND(N(data!AR73), 0)</f>
        <v>0</v>
      </c>
      <c r="T43" s="197">
        <f>ROUND(N(data!AR74), 0)</f>
        <v>0</v>
      </c>
      <c r="U43" s="197">
        <f>ROUND(N(data!AR75), 0)</f>
        <v>0</v>
      </c>
      <c r="V43" s="197">
        <f>ROUND(N(data!AR76), 0)</f>
        <v>0</v>
      </c>
      <c r="W43" s="197">
        <f>ROUND(N(data!AR77), 0)</f>
        <v>239</v>
      </c>
      <c r="X43" s="197">
        <f>ROUND(N(data!AR78), 0)</f>
        <v>0</v>
      </c>
      <c r="Y43" s="197">
        <f>ROUND(N(data!AR79), 0)</f>
        <v>0</v>
      </c>
      <c r="Z43" s="197">
        <f>ROUND(N(data!AR80), 0)</f>
        <v>0</v>
      </c>
      <c r="AA43" s="197">
        <f>ROUND(N(data!AR81), 0)</f>
        <v>0</v>
      </c>
      <c r="AB43" s="197">
        <f>ROUND(N(data!AR82), 0)</f>
        <v>0</v>
      </c>
      <c r="AC43" s="197">
        <f>ROUND(N(data!AR83), 0)</f>
        <v>91978</v>
      </c>
      <c r="AD43" s="197">
        <f>ROUND(N(data!AR84), 0)</f>
        <v>0</v>
      </c>
      <c r="AE43" s="197">
        <f>ROUND(N(data!AR89), 0)</f>
        <v>4425761</v>
      </c>
      <c r="AF43" s="197">
        <f>ROUND(N(data!AR87), 0)</f>
        <v>0</v>
      </c>
      <c r="AG43" s="197">
        <f>ROUND(N(data!AR90), 0)</f>
        <v>0</v>
      </c>
      <c r="AH43" s="197">
        <f>ROUND(N(data!AR91), 0)</f>
        <v>0</v>
      </c>
      <c r="AI43" s="197">
        <f>ROUND(N(data!AR92), 0)</f>
        <v>0</v>
      </c>
      <c r="AJ43" s="197">
        <f>ROUND(N(data!AR93), 0)</f>
        <v>0</v>
      </c>
      <c r="AK43" s="316">
        <f>ROUND(N(data!AR94), 2)</f>
        <v>6.06</v>
      </c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</row>
    <row r="44" spans="1:89" s="10" customFormat="1" ht="12.6" customHeight="1">
      <c r="A44" s="11" t="str">
        <f>RIGHT(data!$C$97,3)</f>
        <v>145</v>
      </c>
      <c r="B44" s="199" t="str">
        <f>RIGHT(data!$C$96,4)</f>
        <v>2024</v>
      </c>
      <c r="C44" s="11" t="str">
        <f>data!AS$55</f>
        <v>7410</v>
      </c>
      <c r="D44" s="11" t="s">
        <v>1156</v>
      </c>
      <c r="E44" s="197">
        <f>ROUND(N(data!AS59), 0)</f>
        <v>0</v>
      </c>
      <c r="F44" s="316">
        <f>ROUND(N(data!AS60), 2)</f>
        <v>0</v>
      </c>
      <c r="G44" s="197">
        <f>ROUND(N(data!AS61), 0)</f>
        <v>0</v>
      </c>
      <c r="H44" s="197">
        <f>ROUND(N(data!AS62), 0)</f>
        <v>0</v>
      </c>
      <c r="I44" s="197">
        <f>ROUND(N(data!AS63), 0)</f>
        <v>0</v>
      </c>
      <c r="J44" s="197">
        <f>ROUND(N(data!AS64), 0)</f>
        <v>0</v>
      </c>
      <c r="K44" s="197">
        <f>ROUND(N(data!AS65), 0)</f>
        <v>0</v>
      </c>
      <c r="L44" s="197">
        <f>ROUND(N(data!AS66), 0)</f>
        <v>0</v>
      </c>
      <c r="M44" s="197">
        <f>ROUND(N(data!AS67), 0)</f>
        <v>0</v>
      </c>
      <c r="N44" s="197">
        <f>ROUND(N(data!AS68), 0)</f>
        <v>0</v>
      </c>
      <c r="O44" s="197">
        <f>ROUND(N(data!AS69), 0)</f>
        <v>0</v>
      </c>
      <c r="P44" s="197">
        <f>ROUND(N(data!AS70), 0)</f>
        <v>0</v>
      </c>
      <c r="Q44" s="197">
        <f>ROUND(N(data!AS71), 0)</f>
        <v>0</v>
      </c>
      <c r="R44" s="197">
        <f>ROUND(N(data!AS72), 0)</f>
        <v>0</v>
      </c>
      <c r="S44" s="197">
        <f>ROUND(N(data!AS73), 0)</f>
        <v>0</v>
      </c>
      <c r="T44" s="197">
        <f>ROUND(N(data!AS74), 0)</f>
        <v>0</v>
      </c>
      <c r="U44" s="197">
        <f>ROUND(N(data!AS75), 0)</f>
        <v>0</v>
      </c>
      <c r="V44" s="197">
        <f>ROUND(N(data!AS76), 0)</f>
        <v>0</v>
      </c>
      <c r="W44" s="197">
        <f>ROUND(N(data!AS77), 0)</f>
        <v>0</v>
      </c>
      <c r="X44" s="197">
        <f>ROUND(N(data!AS78), 0)</f>
        <v>0</v>
      </c>
      <c r="Y44" s="197">
        <f>ROUND(N(data!AS79), 0)</f>
        <v>0</v>
      </c>
      <c r="Z44" s="197">
        <f>ROUND(N(data!AS80), 0)</f>
        <v>0</v>
      </c>
      <c r="AA44" s="197">
        <f>ROUND(N(data!AS81), 0)</f>
        <v>0</v>
      </c>
      <c r="AB44" s="197">
        <f>ROUND(N(data!AS82), 0)</f>
        <v>0</v>
      </c>
      <c r="AC44" s="197">
        <f>ROUND(N(data!AS83), 0)</f>
        <v>0</v>
      </c>
      <c r="AD44" s="197">
        <f>ROUND(N(data!AS84), 0)</f>
        <v>0</v>
      </c>
      <c r="AE44" s="197">
        <f>ROUND(N(data!AS89), 0)</f>
        <v>0</v>
      </c>
      <c r="AF44" s="197">
        <f>ROUND(N(data!AS87), 0)</f>
        <v>0</v>
      </c>
      <c r="AG44" s="197">
        <f>ROUND(N(data!AS90), 0)</f>
        <v>0</v>
      </c>
      <c r="AH44" s="197">
        <f>ROUND(N(data!AS91), 0)</f>
        <v>0</v>
      </c>
      <c r="AI44" s="197">
        <f>ROUND(N(data!AS92), 0)</f>
        <v>0</v>
      </c>
      <c r="AJ44" s="197">
        <f>ROUND(N(data!AS93), 0)</f>
        <v>0</v>
      </c>
      <c r="AK44" s="316">
        <f>ROUND(N(data!AS94), 2)</f>
        <v>0</v>
      </c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</row>
    <row r="45" spans="1:89" s="10" customFormat="1" ht="12.6" customHeight="1">
      <c r="A45" s="11" t="str">
        <f>RIGHT(data!$C$97,3)</f>
        <v>145</v>
      </c>
      <c r="B45" s="199" t="str">
        <f>RIGHT(data!$C$96,4)</f>
        <v>2024</v>
      </c>
      <c r="C45" s="11" t="str">
        <f>data!AT$55</f>
        <v>7420</v>
      </c>
      <c r="D45" s="11" t="s">
        <v>1156</v>
      </c>
      <c r="E45" s="197">
        <f>ROUND(N(data!AT59), 0)</f>
        <v>0</v>
      </c>
      <c r="F45" s="316">
        <f>ROUND(N(data!AT60), 2)</f>
        <v>0</v>
      </c>
      <c r="G45" s="197">
        <f>ROUND(N(data!AT61), 0)</f>
        <v>0</v>
      </c>
      <c r="H45" s="197">
        <f>ROUND(N(data!AT62), 0)</f>
        <v>0</v>
      </c>
      <c r="I45" s="197">
        <f>ROUND(N(data!AT63), 0)</f>
        <v>0</v>
      </c>
      <c r="J45" s="197">
        <f>ROUND(N(data!AT64), 0)</f>
        <v>0</v>
      </c>
      <c r="K45" s="197">
        <f>ROUND(N(data!AT65), 0)</f>
        <v>0</v>
      </c>
      <c r="L45" s="197">
        <f>ROUND(N(data!AT66), 0)</f>
        <v>0</v>
      </c>
      <c r="M45" s="197">
        <f>ROUND(N(data!AT67), 0)</f>
        <v>0</v>
      </c>
      <c r="N45" s="197">
        <f>ROUND(N(data!AT68), 0)</f>
        <v>0</v>
      </c>
      <c r="O45" s="197">
        <f>ROUND(N(data!AT69), 0)</f>
        <v>0</v>
      </c>
      <c r="P45" s="197">
        <f>ROUND(N(data!AT70), 0)</f>
        <v>0</v>
      </c>
      <c r="Q45" s="197">
        <f>ROUND(N(data!AT71), 0)</f>
        <v>0</v>
      </c>
      <c r="R45" s="197">
        <f>ROUND(N(data!AT72), 0)</f>
        <v>0</v>
      </c>
      <c r="S45" s="197">
        <f>ROUND(N(data!AT73), 0)</f>
        <v>0</v>
      </c>
      <c r="T45" s="197">
        <f>ROUND(N(data!AT74), 0)</f>
        <v>0</v>
      </c>
      <c r="U45" s="197">
        <f>ROUND(N(data!AT75), 0)</f>
        <v>0</v>
      </c>
      <c r="V45" s="197">
        <f>ROUND(N(data!AT76), 0)</f>
        <v>0</v>
      </c>
      <c r="W45" s="197">
        <f>ROUND(N(data!AT77), 0)</f>
        <v>0</v>
      </c>
      <c r="X45" s="197">
        <f>ROUND(N(data!AT78), 0)</f>
        <v>0</v>
      </c>
      <c r="Y45" s="197">
        <f>ROUND(N(data!AT79), 0)</f>
        <v>0</v>
      </c>
      <c r="Z45" s="197">
        <f>ROUND(N(data!AT80), 0)</f>
        <v>0</v>
      </c>
      <c r="AA45" s="197">
        <f>ROUND(N(data!AT81), 0)</f>
        <v>0</v>
      </c>
      <c r="AB45" s="197">
        <f>ROUND(N(data!AT82), 0)</f>
        <v>0</v>
      </c>
      <c r="AC45" s="197">
        <f>ROUND(N(data!AT83), 0)</f>
        <v>0</v>
      </c>
      <c r="AD45" s="197">
        <f>ROUND(N(data!AT84), 0)</f>
        <v>0</v>
      </c>
      <c r="AE45" s="197">
        <f>ROUND(N(data!AT89), 0)</f>
        <v>0</v>
      </c>
      <c r="AF45" s="197">
        <f>ROUND(N(data!AT87), 0)</f>
        <v>0</v>
      </c>
      <c r="AG45" s="197">
        <f>ROUND(N(data!AT90), 0)</f>
        <v>0</v>
      </c>
      <c r="AH45" s="197">
        <f>ROUND(N(data!AT91), 0)</f>
        <v>0</v>
      </c>
      <c r="AI45" s="197">
        <f>ROUND(N(data!AT92), 0)</f>
        <v>0</v>
      </c>
      <c r="AJ45" s="197">
        <f>ROUND(N(data!AT93), 0)</f>
        <v>0</v>
      </c>
      <c r="AK45" s="316">
        <f>ROUND(N(data!AT94), 2)</f>
        <v>0</v>
      </c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</row>
    <row r="46" spans="1:89" s="10" customFormat="1" ht="12.6" customHeight="1">
      <c r="A46" s="11" t="str">
        <f>RIGHT(data!$C$97,3)</f>
        <v>145</v>
      </c>
      <c r="B46" s="199" t="str">
        <f>RIGHT(data!$C$96,4)</f>
        <v>2024</v>
      </c>
      <c r="C46" s="11" t="str">
        <f>data!AU$55</f>
        <v>7430</v>
      </c>
      <c r="D46" s="11" t="s">
        <v>1156</v>
      </c>
      <c r="E46" s="197">
        <f>ROUND(N(data!AU59), 0)</f>
        <v>0</v>
      </c>
      <c r="F46" s="316">
        <f>ROUND(N(data!AU60), 2)</f>
        <v>0</v>
      </c>
      <c r="G46" s="197">
        <f>ROUND(N(data!AU61), 0)</f>
        <v>0</v>
      </c>
      <c r="H46" s="197">
        <f>ROUND(N(data!AU62), 0)</f>
        <v>0</v>
      </c>
      <c r="I46" s="197">
        <f>ROUND(N(data!AU63), 0)</f>
        <v>0</v>
      </c>
      <c r="J46" s="197">
        <f>ROUND(N(data!AU64), 0)</f>
        <v>0</v>
      </c>
      <c r="K46" s="197">
        <f>ROUND(N(data!AU65), 0)</f>
        <v>0</v>
      </c>
      <c r="L46" s="197">
        <f>ROUND(N(data!AU66), 0)</f>
        <v>0</v>
      </c>
      <c r="M46" s="197">
        <f>ROUND(N(data!AU67), 0)</f>
        <v>0</v>
      </c>
      <c r="N46" s="197">
        <f>ROUND(N(data!AU68), 0)</f>
        <v>0</v>
      </c>
      <c r="O46" s="197">
        <f>ROUND(N(data!AU69), 0)</f>
        <v>0</v>
      </c>
      <c r="P46" s="197">
        <f>ROUND(N(data!AU70), 0)</f>
        <v>0</v>
      </c>
      <c r="Q46" s="197">
        <f>ROUND(N(data!AU71), 0)</f>
        <v>0</v>
      </c>
      <c r="R46" s="197">
        <f>ROUND(N(data!AU72), 0)</f>
        <v>0</v>
      </c>
      <c r="S46" s="197">
        <f>ROUND(N(data!AU73), 0)</f>
        <v>0</v>
      </c>
      <c r="T46" s="197">
        <f>ROUND(N(data!AU74), 0)</f>
        <v>0</v>
      </c>
      <c r="U46" s="197">
        <f>ROUND(N(data!AU75), 0)</f>
        <v>0</v>
      </c>
      <c r="V46" s="197">
        <f>ROUND(N(data!AU76), 0)</f>
        <v>0</v>
      </c>
      <c r="W46" s="197">
        <f>ROUND(N(data!AU77), 0)</f>
        <v>0</v>
      </c>
      <c r="X46" s="197">
        <f>ROUND(N(data!AU78), 0)</f>
        <v>0</v>
      </c>
      <c r="Y46" s="197">
        <f>ROUND(N(data!AU79), 0)</f>
        <v>0</v>
      </c>
      <c r="Z46" s="197">
        <f>ROUND(N(data!AU80), 0)</f>
        <v>0</v>
      </c>
      <c r="AA46" s="197">
        <f>ROUND(N(data!AU81), 0)</f>
        <v>0</v>
      </c>
      <c r="AB46" s="197">
        <f>ROUND(N(data!AU82), 0)</f>
        <v>0</v>
      </c>
      <c r="AC46" s="197">
        <f>ROUND(N(data!AU83), 0)</f>
        <v>0</v>
      </c>
      <c r="AD46" s="197">
        <f>ROUND(N(data!AU84), 0)</f>
        <v>0</v>
      </c>
      <c r="AE46" s="197">
        <f>ROUND(N(data!AU89), 0)</f>
        <v>0</v>
      </c>
      <c r="AF46" s="197">
        <f>ROUND(N(data!AU87), 0)</f>
        <v>0</v>
      </c>
      <c r="AG46" s="197">
        <f>ROUND(N(data!AU90), 0)</f>
        <v>0</v>
      </c>
      <c r="AH46" s="197">
        <f>ROUND(N(data!AU91), 0)</f>
        <v>0</v>
      </c>
      <c r="AI46" s="197">
        <f>ROUND(N(data!AU92), 0)</f>
        <v>0</v>
      </c>
      <c r="AJ46" s="197">
        <f>ROUND(N(data!AU93), 0)</f>
        <v>0</v>
      </c>
      <c r="AK46" s="316">
        <f>ROUND(N(data!AU94), 2)</f>
        <v>0</v>
      </c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</row>
    <row r="47" spans="1:89" s="10" customFormat="1" ht="12.6" customHeight="1">
      <c r="A47" s="11" t="str">
        <f>RIGHT(data!$C$97,3)</f>
        <v>145</v>
      </c>
      <c r="B47" s="199" t="str">
        <f>RIGHT(data!$C$96,4)</f>
        <v>2024</v>
      </c>
      <c r="C47" s="11" t="str">
        <f>data!AV$55</f>
        <v>7490</v>
      </c>
      <c r="D47" s="11" t="s">
        <v>1156</v>
      </c>
      <c r="E47" s="197">
        <f>ROUND(N(data!AV59), 0)</f>
        <v>0</v>
      </c>
      <c r="F47" s="316">
        <f>ROUND(N(data!AV60), 2)</f>
        <v>4.76</v>
      </c>
      <c r="G47" s="197">
        <f>ROUND(N(data!AV61), 0)</f>
        <v>422186</v>
      </c>
      <c r="H47" s="197">
        <f>ROUND(N(data!AV62), 0)</f>
        <v>133272</v>
      </c>
      <c r="I47" s="197">
        <f>ROUND(N(data!AV63), 0)</f>
        <v>0</v>
      </c>
      <c r="J47" s="197">
        <f>ROUND(N(data!AV64), 0)</f>
        <v>1707</v>
      </c>
      <c r="K47" s="197">
        <f>ROUND(N(data!AV65), 0)</f>
        <v>0</v>
      </c>
      <c r="L47" s="197">
        <f>ROUND(N(data!AV66), 0)</f>
        <v>5886</v>
      </c>
      <c r="M47" s="197">
        <f>ROUND(N(data!AV67), 0)</f>
        <v>3929</v>
      </c>
      <c r="N47" s="197">
        <f>ROUND(N(data!AV68), 0)</f>
        <v>9710</v>
      </c>
      <c r="O47" s="197">
        <f>ROUND(N(data!AV69), 0)</f>
        <v>973</v>
      </c>
      <c r="P47" s="197">
        <f>ROUND(N(data!AV70), 0)</f>
        <v>0</v>
      </c>
      <c r="Q47" s="197">
        <f>ROUND(N(data!AV71), 0)</f>
        <v>0</v>
      </c>
      <c r="R47" s="197">
        <f>ROUND(N(data!AV72), 0)</f>
        <v>0</v>
      </c>
      <c r="S47" s="197">
        <f>ROUND(N(data!AV73), 0)</f>
        <v>0</v>
      </c>
      <c r="T47" s="197">
        <f>ROUND(N(data!AV74), 0)</f>
        <v>0</v>
      </c>
      <c r="U47" s="197">
        <f>ROUND(N(data!AV75), 0)</f>
        <v>0</v>
      </c>
      <c r="V47" s="197">
        <f>ROUND(N(data!AV76), 0)</f>
        <v>0</v>
      </c>
      <c r="W47" s="197">
        <f>ROUND(N(data!AV77), 0)</f>
        <v>0</v>
      </c>
      <c r="X47" s="197">
        <f>ROUND(N(data!AV78), 0)</f>
        <v>0</v>
      </c>
      <c r="Y47" s="197">
        <f>ROUND(N(data!AV79), 0)</f>
        <v>0</v>
      </c>
      <c r="Z47" s="197">
        <f>ROUND(N(data!AV80), 0)</f>
        <v>0</v>
      </c>
      <c r="AA47" s="197">
        <f>ROUND(N(data!AV81), 0)</f>
        <v>0</v>
      </c>
      <c r="AB47" s="197">
        <f>ROUND(N(data!AV82), 0)</f>
        <v>0</v>
      </c>
      <c r="AC47" s="197">
        <f>ROUND(N(data!AV83), 0)</f>
        <v>973</v>
      </c>
      <c r="AD47" s="197">
        <f>ROUND(N(data!AV84), 0)</f>
        <v>622883</v>
      </c>
      <c r="AE47" s="197">
        <f>ROUND(N(data!AV89), 0)</f>
        <v>40793</v>
      </c>
      <c r="AF47" s="197">
        <f>ROUND(N(data!AV87), 0)</f>
        <v>0</v>
      </c>
      <c r="AG47" s="197">
        <f>ROUND(N(data!AV90), 0)</f>
        <v>1806</v>
      </c>
      <c r="AH47" s="197">
        <f>ROUND(N(data!AV91), 0)</f>
        <v>0</v>
      </c>
      <c r="AI47" s="197">
        <f>ROUND(N(data!AV92), 0)</f>
        <v>183</v>
      </c>
      <c r="AJ47" s="197">
        <f>ROUND(N(data!AV93), 0)</f>
        <v>0</v>
      </c>
      <c r="AK47" s="316">
        <f>ROUND(N(data!AV94), 2)</f>
        <v>0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</row>
    <row r="48" spans="1:89" s="10" customFormat="1" ht="12.6" customHeight="1">
      <c r="A48" s="11" t="str">
        <f>RIGHT(data!$C$97,3)</f>
        <v>145</v>
      </c>
      <c r="B48" s="199" t="str">
        <f>RIGHT(data!$C$96,4)</f>
        <v>2024</v>
      </c>
      <c r="C48" s="11" t="str">
        <f>data!AW$55</f>
        <v>8200</v>
      </c>
      <c r="D48" s="11" t="s">
        <v>1156</v>
      </c>
      <c r="E48" s="197">
        <f>ROUND(N(data!AW59), 0)</f>
        <v>0</v>
      </c>
      <c r="F48" s="316">
        <f>ROUND(N(data!AW60), 2)</f>
        <v>0</v>
      </c>
      <c r="G48" s="197">
        <f>ROUND(N(data!AW61), 0)</f>
        <v>0</v>
      </c>
      <c r="H48" s="197">
        <f>ROUND(N(data!AW62), 0)</f>
        <v>0</v>
      </c>
      <c r="I48" s="197">
        <f>ROUND(N(data!AW63), 0)</f>
        <v>0</v>
      </c>
      <c r="J48" s="197">
        <f>ROUND(N(data!AW64), 0)</f>
        <v>0</v>
      </c>
      <c r="K48" s="197">
        <f>ROUND(N(data!AW65), 0)</f>
        <v>0</v>
      </c>
      <c r="L48" s="197">
        <f>ROUND(N(data!AW66), 0)</f>
        <v>0</v>
      </c>
      <c r="M48" s="197">
        <f>ROUND(N(data!AW67), 0)</f>
        <v>831</v>
      </c>
      <c r="N48" s="197">
        <f>ROUND(N(data!AW68), 0)</f>
        <v>0</v>
      </c>
      <c r="O48" s="197">
        <f>ROUND(N(data!AW69), 0)</f>
        <v>0</v>
      </c>
      <c r="P48" s="197">
        <f>ROUND(N(data!AW70), 0)</f>
        <v>0</v>
      </c>
      <c r="Q48" s="197">
        <f>ROUND(N(data!AW71), 0)</f>
        <v>0</v>
      </c>
      <c r="R48" s="197">
        <f>ROUND(N(data!AW72), 0)</f>
        <v>0</v>
      </c>
      <c r="S48" s="197">
        <f>ROUND(N(data!AW73), 0)</f>
        <v>0</v>
      </c>
      <c r="T48" s="197">
        <f>ROUND(N(data!AW74), 0)</f>
        <v>0</v>
      </c>
      <c r="U48" s="197">
        <f>ROUND(N(data!AW75), 0)</f>
        <v>0</v>
      </c>
      <c r="V48" s="197">
        <f>ROUND(N(data!AW76), 0)</f>
        <v>0</v>
      </c>
      <c r="W48" s="197">
        <f>ROUND(N(data!AW77), 0)</f>
        <v>0</v>
      </c>
      <c r="X48" s="197">
        <f>ROUND(N(data!AW78), 0)</f>
        <v>0</v>
      </c>
      <c r="Y48" s="197">
        <f>ROUND(N(data!AW79), 0)</f>
        <v>0</v>
      </c>
      <c r="Z48" s="197">
        <f>ROUND(N(data!AW80), 0)</f>
        <v>0</v>
      </c>
      <c r="AA48" s="197">
        <f>ROUND(N(data!AW81), 0)</f>
        <v>0</v>
      </c>
      <c r="AB48" s="197">
        <f>ROUND(N(data!AW82), 0)</f>
        <v>0</v>
      </c>
      <c r="AC48" s="197">
        <f>ROUND(N(data!AW83), 0)</f>
        <v>0</v>
      </c>
      <c r="AD48" s="197">
        <f>ROUND(N(data!AW84), 0)</f>
        <v>0</v>
      </c>
      <c r="AE48" s="197">
        <f>ROUND(N(data!AW89), 0)</f>
        <v>0</v>
      </c>
      <c r="AF48" s="197">
        <f>ROUND(N(data!AW87), 0)</f>
        <v>0</v>
      </c>
      <c r="AG48" s="197">
        <f>ROUND(N(data!AW90), 0)</f>
        <v>382</v>
      </c>
      <c r="AH48" s="197">
        <f>ROUND(N(data!AW91), 0)</f>
        <v>0</v>
      </c>
      <c r="AI48" s="197">
        <f>ROUND(N(data!AW92), 0)</f>
        <v>0</v>
      </c>
      <c r="AJ48" s="197">
        <f>ROUND(N(data!AW93), 0)</f>
        <v>0</v>
      </c>
      <c r="AK48" s="316">
        <f>ROUND(N(data!AW94), 2)</f>
        <v>0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</row>
    <row r="49" spans="1:89" s="10" customFormat="1" ht="12.6" customHeight="1">
      <c r="A49" s="11" t="str">
        <f>RIGHT(data!$C$97,3)</f>
        <v>145</v>
      </c>
      <c r="B49" s="199" t="str">
        <f>RIGHT(data!$C$96,4)</f>
        <v>2024</v>
      </c>
      <c r="C49" s="11" t="str">
        <f>data!AX$55</f>
        <v>8310</v>
      </c>
      <c r="D49" s="11" t="s">
        <v>1156</v>
      </c>
      <c r="E49" s="197">
        <f>ROUND(N(data!AX59), 0)</f>
        <v>0</v>
      </c>
      <c r="F49" s="316">
        <f>ROUND(N(data!AX60), 2)</f>
        <v>0</v>
      </c>
      <c r="G49" s="197">
        <f>ROUND(N(data!AX61), 0)</f>
        <v>0</v>
      </c>
      <c r="H49" s="197">
        <f>ROUND(N(data!AX62), 0)</f>
        <v>0</v>
      </c>
      <c r="I49" s="197">
        <f>ROUND(N(data!AX63), 0)</f>
        <v>0</v>
      </c>
      <c r="J49" s="197">
        <f>ROUND(N(data!AX64), 0)</f>
        <v>0</v>
      </c>
      <c r="K49" s="197">
        <f>ROUND(N(data!AX65), 0)</f>
        <v>0</v>
      </c>
      <c r="L49" s="197">
        <f>ROUND(N(data!AX66), 0)</f>
        <v>0</v>
      </c>
      <c r="M49" s="197">
        <f>ROUND(N(data!AX67), 0)</f>
        <v>0</v>
      </c>
      <c r="N49" s="197">
        <f>ROUND(N(data!AX68), 0)</f>
        <v>0</v>
      </c>
      <c r="O49" s="197">
        <f>ROUND(N(data!AX69), 0)</f>
        <v>0</v>
      </c>
      <c r="P49" s="197">
        <f>ROUND(N(data!AX70), 0)</f>
        <v>0</v>
      </c>
      <c r="Q49" s="197">
        <f>ROUND(N(data!AX71), 0)</f>
        <v>0</v>
      </c>
      <c r="R49" s="197">
        <f>ROUND(N(data!AX72), 0)</f>
        <v>0</v>
      </c>
      <c r="S49" s="197">
        <f>ROUND(N(data!AX73), 0)</f>
        <v>0</v>
      </c>
      <c r="T49" s="197">
        <f>ROUND(N(data!AX74), 0)</f>
        <v>0</v>
      </c>
      <c r="U49" s="197">
        <f>ROUND(N(data!AX75), 0)</f>
        <v>0</v>
      </c>
      <c r="V49" s="197">
        <f>ROUND(N(data!AX76), 0)</f>
        <v>0</v>
      </c>
      <c r="W49" s="197">
        <f>ROUND(N(data!AX77), 0)</f>
        <v>0</v>
      </c>
      <c r="X49" s="197">
        <f>ROUND(N(data!AX78), 0)</f>
        <v>0</v>
      </c>
      <c r="Y49" s="197">
        <f>ROUND(N(data!AX79), 0)</f>
        <v>0</v>
      </c>
      <c r="Z49" s="197">
        <f>ROUND(N(data!AX80), 0)</f>
        <v>0</v>
      </c>
      <c r="AA49" s="197">
        <f>ROUND(N(data!AX81), 0)</f>
        <v>0</v>
      </c>
      <c r="AB49" s="197">
        <f>ROUND(N(data!AX82), 0)</f>
        <v>0</v>
      </c>
      <c r="AC49" s="197">
        <f>ROUND(N(data!AX83), 0)</f>
        <v>0</v>
      </c>
      <c r="AD49" s="197">
        <f>ROUND(N(data!AX84), 0)</f>
        <v>0</v>
      </c>
      <c r="AE49" s="197">
        <f>ROUND(N(data!AX89), 0)</f>
        <v>0</v>
      </c>
      <c r="AF49" s="197">
        <f>ROUND(N(data!AX87), 0)</f>
        <v>0</v>
      </c>
      <c r="AG49" s="197">
        <f>ROUND(N(data!AX90), 0)</f>
        <v>0</v>
      </c>
      <c r="AH49" s="197">
        <f>ROUND(N(data!AX91), 0)</f>
        <v>0</v>
      </c>
      <c r="AI49" s="197">
        <f>ROUND(N(data!AX92), 0)</f>
        <v>0</v>
      </c>
      <c r="AJ49" s="197">
        <f>ROUND(N(data!AX93), 0)</f>
        <v>0</v>
      </c>
      <c r="AK49" s="316">
        <f>ROUND(N(data!AX94), 2)</f>
        <v>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</row>
    <row r="50" spans="1:89" s="10" customFormat="1" ht="12.6" customHeight="1">
      <c r="A50" s="11" t="str">
        <f>RIGHT(data!$C$97,3)</f>
        <v>145</v>
      </c>
      <c r="B50" s="199" t="str">
        <f>RIGHT(data!$C$96,4)</f>
        <v>2024</v>
      </c>
      <c r="C50" s="11" t="str">
        <f>data!AY$55</f>
        <v>8320</v>
      </c>
      <c r="D50" s="11" t="s">
        <v>1156</v>
      </c>
      <c r="E50" s="197">
        <f>ROUND(N(data!AY59), 0)</f>
        <v>209498</v>
      </c>
      <c r="F50" s="316">
        <f>ROUND(N(data!AY60), 2)</f>
        <v>70.489999999999995</v>
      </c>
      <c r="G50" s="197">
        <f>ROUND(N(data!AY61), 0)</f>
        <v>4073966</v>
      </c>
      <c r="H50" s="197">
        <f>ROUND(N(data!AY62), 0)</f>
        <v>1495432</v>
      </c>
      <c r="I50" s="197">
        <f>ROUND(N(data!AY63), 0)</f>
        <v>0</v>
      </c>
      <c r="J50" s="197">
        <f>ROUND(N(data!AY64), 0)</f>
        <v>10533</v>
      </c>
      <c r="K50" s="197">
        <f>ROUND(N(data!AY65), 0)</f>
        <v>517</v>
      </c>
      <c r="L50" s="197">
        <f>ROUND(N(data!AY66), 0)</f>
        <v>857231</v>
      </c>
      <c r="M50" s="197">
        <f>ROUND(N(data!AY67), 0)</f>
        <v>92621</v>
      </c>
      <c r="N50" s="197">
        <f>ROUND(N(data!AY68), 0)</f>
        <v>0</v>
      </c>
      <c r="O50" s="197">
        <f>ROUND(N(data!AY69), 0)</f>
        <v>6191</v>
      </c>
      <c r="P50" s="197">
        <f>ROUND(N(data!AY70), 0)</f>
        <v>0</v>
      </c>
      <c r="Q50" s="197">
        <f>ROUND(N(data!AY71), 0)</f>
        <v>0</v>
      </c>
      <c r="R50" s="197">
        <f>ROUND(N(data!AY72), 0)</f>
        <v>0</v>
      </c>
      <c r="S50" s="197">
        <f>ROUND(N(data!AY73), 0)</f>
        <v>0</v>
      </c>
      <c r="T50" s="197">
        <f>ROUND(N(data!AY74), 0)</f>
        <v>0</v>
      </c>
      <c r="U50" s="197">
        <f>ROUND(N(data!AY75), 0)</f>
        <v>0</v>
      </c>
      <c r="V50" s="197">
        <f>ROUND(N(data!AY76), 0)</f>
        <v>0</v>
      </c>
      <c r="W50" s="197">
        <f>ROUND(N(data!AY77), 0)</f>
        <v>5929</v>
      </c>
      <c r="X50" s="197">
        <f>ROUND(N(data!AY78), 0)</f>
        <v>0</v>
      </c>
      <c r="Y50" s="197">
        <f>ROUND(N(data!AY79), 0)</f>
        <v>0</v>
      </c>
      <c r="Z50" s="197">
        <f>ROUND(N(data!AY80), 0)</f>
        <v>0</v>
      </c>
      <c r="AA50" s="197">
        <f>ROUND(N(data!AY81), 0)</f>
        <v>0</v>
      </c>
      <c r="AB50" s="197">
        <f>ROUND(N(data!AY82), 0)</f>
        <v>0</v>
      </c>
      <c r="AC50" s="197">
        <f>ROUND(N(data!AY83), 0)</f>
        <v>262</v>
      </c>
      <c r="AD50" s="197">
        <f>ROUND(N(data!AY84), 0)</f>
        <v>-2403</v>
      </c>
      <c r="AE50" s="197">
        <f>ROUND(N(data!AY89), 0)</f>
        <v>0</v>
      </c>
      <c r="AF50" s="197">
        <f>ROUND(N(data!AY87), 0)</f>
        <v>0</v>
      </c>
      <c r="AG50" s="197">
        <f>ROUND(N(data!AY90), 0)</f>
        <v>11101</v>
      </c>
      <c r="AH50" s="197">
        <f>ROUND(N(data!AY91), 0)</f>
        <v>0</v>
      </c>
      <c r="AI50" s="197">
        <f>ROUND(N(data!AY92), 0)</f>
        <v>0</v>
      </c>
      <c r="AJ50" s="197">
        <f>ROUND(N(data!AY93), 0)</f>
        <v>0</v>
      </c>
      <c r="AK50" s="316">
        <f>ROUND(N(data!AY94), 2)</f>
        <v>0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</row>
    <row r="51" spans="1:89" s="10" customFormat="1" ht="12.6" customHeight="1">
      <c r="A51" s="11" t="str">
        <f>RIGHT(data!$C$97,3)</f>
        <v>145</v>
      </c>
      <c r="B51" s="199" t="str">
        <f>RIGHT(data!$C$96,4)</f>
        <v>2024</v>
      </c>
      <c r="C51" s="11" t="str">
        <f>data!AZ$55</f>
        <v>8330</v>
      </c>
      <c r="D51" s="11" t="s">
        <v>1156</v>
      </c>
      <c r="E51" s="197">
        <f>ROUND(N(data!AZ59), 0)</f>
        <v>0</v>
      </c>
      <c r="F51" s="316">
        <f>ROUND(N(data!AZ60), 2)</f>
        <v>0</v>
      </c>
      <c r="G51" s="197">
        <f>ROUND(N(data!AZ61), 0)</f>
        <v>0</v>
      </c>
      <c r="H51" s="197">
        <f>ROUND(N(data!AZ62), 0)</f>
        <v>0</v>
      </c>
      <c r="I51" s="197">
        <f>ROUND(N(data!AZ63), 0)</f>
        <v>0</v>
      </c>
      <c r="J51" s="197">
        <f>ROUND(N(data!AZ64), 0)</f>
        <v>0</v>
      </c>
      <c r="K51" s="197">
        <f>ROUND(N(data!AZ65), 0)</f>
        <v>0</v>
      </c>
      <c r="L51" s="197">
        <f>ROUND(N(data!AZ66), 0)</f>
        <v>0</v>
      </c>
      <c r="M51" s="197">
        <f>ROUND(N(data!AZ67), 0)</f>
        <v>0</v>
      </c>
      <c r="N51" s="197">
        <f>ROUND(N(data!AZ68), 0)</f>
        <v>0</v>
      </c>
      <c r="O51" s="197">
        <f>ROUND(N(data!AZ69), 0)</f>
        <v>0</v>
      </c>
      <c r="P51" s="197">
        <f>ROUND(N(data!AZ70), 0)</f>
        <v>0</v>
      </c>
      <c r="Q51" s="197">
        <f>ROUND(N(data!AZ71), 0)</f>
        <v>0</v>
      </c>
      <c r="R51" s="197">
        <f>ROUND(N(data!AZ72), 0)</f>
        <v>0</v>
      </c>
      <c r="S51" s="197">
        <f>ROUND(N(data!AZ73), 0)</f>
        <v>0</v>
      </c>
      <c r="T51" s="197">
        <f>ROUND(N(data!AZ74), 0)</f>
        <v>0</v>
      </c>
      <c r="U51" s="197">
        <f>ROUND(N(data!AZ75), 0)</f>
        <v>0</v>
      </c>
      <c r="V51" s="197">
        <f>ROUND(N(data!AZ76), 0)</f>
        <v>0</v>
      </c>
      <c r="W51" s="197">
        <f>ROUND(N(data!AZ77), 0)</f>
        <v>0</v>
      </c>
      <c r="X51" s="197">
        <f>ROUND(N(data!AZ78), 0)</f>
        <v>0</v>
      </c>
      <c r="Y51" s="197">
        <f>ROUND(N(data!AZ79), 0)</f>
        <v>0</v>
      </c>
      <c r="Z51" s="197">
        <f>ROUND(N(data!AZ80), 0)</f>
        <v>0</v>
      </c>
      <c r="AA51" s="197">
        <f>ROUND(N(data!AZ81), 0)</f>
        <v>0</v>
      </c>
      <c r="AB51" s="197">
        <f>ROUND(N(data!AZ82), 0)</f>
        <v>0</v>
      </c>
      <c r="AC51" s="197">
        <f>ROUND(N(data!AZ83), 0)</f>
        <v>0</v>
      </c>
      <c r="AD51" s="197">
        <f>ROUND(N(data!AZ84), 0)</f>
        <v>0</v>
      </c>
      <c r="AE51" s="197">
        <f>ROUND(N(data!AZ89), 0)</f>
        <v>0</v>
      </c>
      <c r="AF51" s="197">
        <f>ROUND(N(data!AZ87), 0)</f>
        <v>0</v>
      </c>
      <c r="AG51" s="197">
        <f>ROUND(N(data!AZ90), 0)</f>
        <v>0</v>
      </c>
      <c r="AH51" s="197">
        <f>ROUND(N(data!AZ91), 0)</f>
        <v>0</v>
      </c>
      <c r="AI51" s="197">
        <f>ROUND(N(data!AZ92), 0)</f>
        <v>0</v>
      </c>
      <c r="AJ51" s="197">
        <f>ROUND(N(data!AZ93), 0)</f>
        <v>0</v>
      </c>
      <c r="AK51" s="316">
        <f>ROUND(N(data!AZ94), 2)</f>
        <v>0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</row>
    <row r="52" spans="1:89" s="10" customFormat="1" ht="12.6" customHeight="1">
      <c r="A52" s="11" t="str">
        <f>RIGHT(data!$C$97,3)</f>
        <v>145</v>
      </c>
      <c r="B52" s="199" t="str">
        <f>RIGHT(data!$C$96,4)</f>
        <v>2024</v>
      </c>
      <c r="C52" s="11" t="str">
        <f>data!BA$55</f>
        <v>8350</v>
      </c>
      <c r="D52" s="11" t="s">
        <v>1156</v>
      </c>
      <c r="E52" s="197">
        <f>ROUND(N(data!BA59), 0)</f>
        <v>0</v>
      </c>
      <c r="F52" s="316">
        <f>ROUND(N(data!BA60), 2)</f>
        <v>0</v>
      </c>
      <c r="G52" s="197">
        <f>ROUND(N(data!BA61), 0)</f>
        <v>0</v>
      </c>
      <c r="H52" s="197">
        <f>ROUND(N(data!BA62), 0)</f>
        <v>0</v>
      </c>
      <c r="I52" s="197">
        <f>ROUND(N(data!BA63), 0)</f>
        <v>0</v>
      </c>
      <c r="J52" s="197">
        <f>ROUND(N(data!BA64), 0)</f>
        <v>0</v>
      </c>
      <c r="K52" s="197">
        <f>ROUND(N(data!BA65), 0)</f>
        <v>0</v>
      </c>
      <c r="L52" s="197">
        <f>ROUND(N(data!BA66), 0)</f>
        <v>0</v>
      </c>
      <c r="M52" s="197">
        <f>ROUND(N(data!BA67), 0)</f>
        <v>1706</v>
      </c>
      <c r="N52" s="197">
        <f>ROUND(N(data!BA68), 0)</f>
        <v>0</v>
      </c>
      <c r="O52" s="197">
        <f>ROUND(N(data!BA69), 0)</f>
        <v>0</v>
      </c>
      <c r="P52" s="197">
        <f>ROUND(N(data!BA70), 0)</f>
        <v>0</v>
      </c>
      <c r="Q52" s="197">
        <f>ROUND(N(data!BA71), 0)</f>
        <v>0</v>
      </c>
      <c r="R52" s="197">
        <f>ROUND(N(data!BA72), 0)</f>
        <v>0</v>
      </c>
      <c r="S52" s="197">
        <f>ROUND(N(data!BA73), 0)</f>
        <v>0</v>
      </c>
      <c r="T52" s="197">
        <f>ROUND(N(data!BA74), 0)</f>
        <v>0</v>
      </c>
      <c r="U52" s="197">
        <f>ROUND(N(data!BA75), 0)</f>
        <v>0</v>
      </c>
      <c r="V52" s="197">
        <f>ROUND(N(data!BA76), 0)</f>
        <v>0</v>
      </c>
      <c r="W52" s="197">
        <f>ROUND(N(data!BA77), 0)</f>
        <v>0</v>
      </c>
      <c r="X52" s="197">
        <f>ROUND(N(data!BA78), 0)</f>
        <v>0</v>
      </c>
      <c r="Y52" s="197">
        <f>ROUND(N(data!BA79), 0)</f>
        <v>0</v>
      </c>
      <c r="Z52" s="197">
        <f>ROUND(N(data!BA80), 0)</f>
        <v>0</v>
      </c>
      <c r="AA52" s="197">
        <f>ROUND(N(data!BA81), 0)</f>
        <v>0</v>
      </c>
      <c r="AB52" s="197">
        <f>ROUND(N(data!BA82), 0)</f>
        <v>0</v>
      </c>
      <c r="AC52" s="197">
        <f>ROUND(N(data!BA83), 0)</f>
        <v>0</v>
      </c>
      <c r="AD52" s="197">
        <f>ROUND(N(data!BA84), 0)</f>
        <v>0</v>
      </c>
      <c r="AE52" s="197">
        <f>ROUND(N(data!BA89), 0)</f>
        <v>0</v>
      </c>
      <c r="AF52" s="197">
        <f>ROUND(N(data!BA87), 0)</f>
        <v>0</v>
      </c>
      <c r="AG52" s="197">
        <f>ROUND(N(data!BA90), 0)</f>
        <v>784</v>
      </c>
      <c r="AH52" s="197">
        <f>ROUND(N(data!BA91), 0)</f>
        <v>0</v>
      </c>
      <c r="AI52" s="197">
        <f>ROUND(N(data!BA92), 0)</f>
        <v>66</v>
      </c>
      <c r="AJ52" s="197">
        <f>ROUND(N(data!BA93), 0)</f>
        <v>0</v>
      </c>
      <c r="AK52" s="316">
        <f>ROUND(N(data!BA94), 2)</f>
        <v>0</v>
      </c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</row>
    <row r="53" spans="1:89" s="10" customFormat="1" ht="12.6" customHeight="1">
      <c r="A53" s="11" t="str">
        <f>RIGHT(data!$C$97,3)</f>
        <v>145</v>
      </c>
      <c r="B53" s="199" t="str">
        <f>RIGHT(data!$C$96,4)</f>
        <v>2024</v>
      </c>
      <c r="C53" s="11" t="str">
        <f>data!BB$55</f>
        <v>8360</v>
      </c>
      <c r="D53" s="11" t="s">
        <v>1156</v>
      </c>
      <c r="E53" s="197">
        <f>ROUND(N(data!BB59), 0)</f>
        <v>0</v>
      </c>
      <c r="F53" s="316">
        <f>ROUND(N(data!BB60), 2)</f>
        <v>0</v>
      </c>
      <c r="G53" s="197">
        <f>ROUND(N(data!BB61), 0)</f>
        <v>0</v>
      </c>
      <c r="H53" s="197">
        <f>ROUND(N(data!BB62), 0)</f>
        <v>0</v>
      </c>
      <c r="I53" s="197">
        <f>ROUND(N(data!BB63), 0)</f>
        <v>0</v>
      </c>
      <c r="J53" s="197">
        <f>ROUND(N(data!BB64), 0)</f>
        <v>0</v>
      </c>
      <c r="K53" s="197">
        <f>ROUND(N(data!BB65), 0)</f>
        <v>0</v>
      </c>
      <c r="L53" s="197">
        <f>ROUND(N(data!BB66), 0)</f>
        <v>0</v>
      </c>
      <c r="M53" s="197">
        <f>ROUND(N(data!BB67), 0)</f>
        <v>0</v>
      </c>
      <c r="N53" s="197">
        <f>ROUND(N(data!BB68), 0)</f>
        <v>0</v>
      </c>
      <c r="O53" s="197">
        <f>ROUND(N(data!BB69), 0)</f>
        <v>0</v>
      </c>
      <c r="P53" s="197">
        <f>ROUND(N(data!BB70), 0)</f>
        <v>0</v>
      </c>
      <c r="Q53" s="197">
        <f>ROUND(N(data!BB71), 0)</f>
        <v>0</v>
      </c>
      <c r="R53" s="197">
        <f>ROUND(N(data!BB72), 0)</f>
        <v>0</v>
      </c>
      <c r="S53" s="197">
        <f>ROUND(N(data!BB73), 0)</f>
        <v>0</v>
      </c>
      <c r="T53" s="197">
        <f>ROUND(N(data!BB74), 0)</f>
        <v>0</v>
      </c>
      <c r="U53" s="197">
        <f>ROUND(N(data!BB75), 0)</f>
        <v>0</v>
      </c>
      <c r="V53" s="197">
        <f>ROUND(N(data!BB76), 0)</f>
        <v>0</v>
      </c>
      <c r="W53" s="197">
        <f>ROUND(N(data!BB77), 0)</f>
        <v>0</v>
      </c>
      <c r="X53" s="197">
        <f>ROUND(N(data!BB78), 0)</f>
        <v>0</v>
      </c>
      <c r="Y53" s="197">
        <f>ROUND(N(data!BB79), 0)</f>
        <v>0</v>
      </c>
      <c r="Z53" s="197">
        <f>ROUND(N(data!BB80), 0)</f>
        <v>0</v>
      </c>
      <c r="AA53" s="197">
        <f>ROUND(N(data!BB81), 0)</f>
        <v>0</v>
      </c>
      <c r="AB53" s="197">
        <f>ROUND(N(data!BB82), 0)</f>
        <v>0</v>
      </c>
      <c r="AC53" s="197">
        <f>ROUND(N(data!BB83), 0)</f>
        <v>0</v>
      </c>
      <c r="AD53" s="197">
        <f>ROUND(N(data!BB84), 0)</f>
        <v>0</v>
      </c>
      <c r="AE53" s="197">
        <f>ROUND(N(data!BB89), 0)</f>
        <v>0</v>
      </c>
      <c r="AF53" s="197">
        <f>ROUND(N(data!BB87), 0)</f>
        <v>0</v>
      </c>
      <c r="AG53" s="197">
        <f>ROUND(N(data!BB90), 0)</f>
        <v>0</v>
      </c>
      <c r="AH53" s="197">
        <f>ROUND(N(data!BB91), 0)</f>
        <v>0</v>
      </c>
      <c r="AI53" s="197">
        <f>ROUND(N(data!BB92), 0)</f>
        <v>0</v>
      </c>
      <c r="AJ53" s="197">
        <f>ROUND(N(data!BB93), 0)</f>
        <v>0</v>
      </c>
      <c r="AK53" s="316">
        <f>ROUND(N(data!BB94), 2)</f>
        <v>0</v>
      </c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</row>
    <row r="54" spans="1:89" s="10" customFormat="1" ht="12.6" customHeight="1">
      <c r="A54" s="11" t="str">
        <f>RIGHT(data!$C$97,3)</f>
        <v>145</v>
      </c>
      <c r="B54" s="199" t="str">
        <f>RIGHT(data!$C$96,4)</f>
        <v>2024</v>
      </c>
      <c r="C54" s="11" t="str">
        <f>data!BC$55</f>
        <v>8370</v>
      </c>
      <c r="D54" s="11" t="s">
        <v>1156</v>
      </c>
      <c r="E54" s="197">
        <f>ROUND(N(data!BC59), 0)</f>
        <v>0</v>
      </c>
      <c r="F54" s="316">
        <f>ROUND(N(data!BC60), 2)</f>
        <v>0</v>
      </c>
      <c r="G54" s="197">
        <f>ROUND(N(data!BC61), 0)</f>
        <v>0</v>
      </c>
      <c r="H54" s="197">
        <f>ROUND(N(data!BC62), 0)</f>
        <v>0</v>
      </c>
      <c r="I54" s="197">
        <f>ROUND(N(data!BC63), 0)</f>
        <v>0</v>
      </c>
      <c r="J54" s="197">
        <f>ROUND(N(data!BC64), 0)</f>
        <v>0</v>
      </c>
      <c r="K54" s="197">
        <f>ROUND(N(data!BC65), 0)</f>
        <v>0</v>
      </c>
      <c r="L54" s="197">
        <f>ROUND(N(data!BC66), 0)</f>
        <v>0</v>
      </c>
      <c r="M54" s="197">
        <f>ROUND(N(data!BC67), 0)</f>
        <v>0</v>
      </c>
      <c r="N54" s="197">
        <f>ROUND(N(data!BC68), 0)</f>
        <v>0</v>
      </c>
      <c r="O54" s="197">
        <f>ROUND(N(data!BC69), 0)</f>
        <v>0</v>
      </c>
      <c r="P54" s="197">
        <f>ROUND(N(data!BC70), 0)</f>
        <v>0</v>
      </c>
      <c r="Q54" s="197">
        <f>ROUND(N(data!BC71), 0)</f>
        <v>0</v>
      </c>
      <c r="R54" s="197">
        <f>ROUND(N(data!BC72), 0)</f>
        <v>0</v>
      </c>
      <c r="S54" s="197">
        <f>ROUND(N(data!BC73), 0)</f>
        <v>0</v>
      </c>
      <c r="T54" s="197">
        <f>ROUND(N(data!BC74), 0)</f>
        <v>0</v>
      </c>
      <c r="U54" s="197">
        <f>ROUND(N(data!BC75), 0)</f>
        <v>0</v>
      </c>
      <c r="V54" s="197">
        <f>ROUND(N(data!BC76), 0)</f>
        <v>0</v>
      </c>
      <c r="W54" s="197">
        <f>ROUND(N(data!BC77), 0)</f>
        <v>0</v>
      </c>
      <c r="X54" s="197">
        <f>ROUND(N(data!BC78), 0)</f>
        <v>0</v>
      </c>
      <c r="Y54" s="197">
        <f>ROUND(N(data!BC79), 0)</f>
        <v>0</v>
      </c>
      <c r="Z54" s="197">
        <f>ROUND(N(data!BC80), 0)</f>
        <v>0</v>
      </c>
      <c r="AA54" s="197">
        <f>ROUND(N(data!BC81), 0)</f>
        <v>0</v>
      </c>
      <c r="AB54" s="197">
        <f>ROUND(N(data!BC82), 0)</f>
        <v>0</v>
      </c>
      <c r="AC54" s="197">
        <f>ROUND(N(data!BC83), 0)</f>
        <v>0</v>
      </c>
      <c r="AD54" s="197">
        <f>ROUND(N(data!BC84), 0)</f>
        <v>0</v>
      </c>
      <c r="AE54" s="197">
        <f>ROUND(N(data!BC89), 0)</f>
        <v>0</v>
      </c>
      <c r="AF54" s="197">
        <f>ROUND(N(data!BC87), 0)</f>
        <v>0</v>
      </c>
      <c r="AG54" s="197">
        <f>ROUND(N(data!BC90), 0)</f>
        <v>0</v>
      </c>
      <c r="AH54" s="197">
        <f>ROUND(N(data!BC91), 0)</f>
        <v>0</v>
      </c>
      <c r="AI54" s="197">
        <f>ROUND(N(data!BC92), 0)</f>
        <v>0</v>
      </c>
      <c r="AJ54" s="197">
        <f>ROUND(N(data!BC93), 0)</f>
        <v>0</v>
      </c>
      <c r="AK54" s="316">
        <f>ROUND(N(data!BC94), 2)</f>
        <v>0</v>
      </c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</row>
    <row r="55" spans="1:89" s="10" customFormat="1" ht="12.6" customHeight="1">
      <c r="A55" s="11" t="str">
        <f>RIGHT(data!$C$97,3)</f>
        <v>145</v>
      </c>
      <c r="B55" s="199" t="str">
        <f>RIGHT(data!$C$96,4)</f>
        <v>2024</v>
      </c>
      <c r="C55" s="11" t="str">
        <f>data!BD$55</f>
        <v>8420</v>
      </c>
      <c r="D55" s="11" t="s">
        <v>1156</v>
      </c>
      <c r="E55" s="197">
        <f>ROUND(N(data!BD59), 0)</f>
        <v>0</v>
      </c>
      <c r="F55" s="316">
        <f>ROUND(N(data!BD60), 2)</f>
        <v>0</v>
      </c>
      <c r="G55" s="197">
        <f>ROUND(N(data!BD61), 0)</f>
        <v>0</v>
      </c>
      <c r="H55" s="197">
        <f>ROUND(N(data!BD62), 0)</f>
        <v>0</v>
      </c>
      <c r="I55" s="197">
        <f>ROUND(N(data!BD63), 0)</f>
        <v>0</v>
      </c>
      <c r="J55" s="197">
        <f>ROUND(N(data!BD64), 0)</f>
        <v>0</v>
      </c>
      <c r="K55" s="197">
        <f>ROUND(N(data!BD65), 0)</f>
        <v>0</v>
      </c>
      <c r="L55" s="197">
        <f>ROUND(N(data!BD66), 0)</f>
        <v>0</v>
      </c>
      <c r="M55" s="197">
        <f>ROUND(N(data!BD67), 0)</f>
        <v>5786</v>
      </c>
      <c r="N55" s="197">
        <f>ROUND(N(data!BD68), 0)</f>
        <v>0</v>
      </c>
      <c r="O55" s="197">
        <f>ROUND(N(data!BD69), 0)</f>
        <v>0</v>
      </c>
      <c r="P55" s="197">
        <f>ROUND(N(data!BD70), 0)</f>
        <v>0</v>
      </c>
      <c r="Q55" s="197">
        <f>ROUND(N(data!BD71), 0)</f>
        <v>0</v>
      </c>
      <c r="R55" s="197">
        <f>ROUND(N(data!BD72), 0)</f>
        <v>0</v>
      </c>
      <c r="S55" s="197">
        <f>ROUND(N(data!BD73), 0)</f>
        <v>0</v>
      </c>
      <c r="T55" s="197">
        <f>ROUND(N(data!BD74), 0)</f>
        <v>0</v>
      </c>
      <c r="U55" s="197">
        <f>ROUND(N(data!BD75), 0)</f>
        <v>0</v>
      </c>
      <c r="V55" s="197">
        <f>ROUND(N(data!BD76), 0)</f>
        <v>0</v>
      </c>
      <c r="W55" s="197">
        <f>ROUND(N(data!BD77), 0)</f>
        <v>0</v>
      </c>
      <c r="X55" s="197">
        <f>ROUND(N(data!BD78), 0)</f>
        <v>0</v>
      </c>
      <c r="Y55" s="197">
        <f>ROUND(N(data!BD79), 0)</f>
        <v>0</v>
      </c>
      <c r="Z55" s="197">
        <f>ROUND(N(data!BD80), 0)</f>
        <v>0</v>
      </c>
      <c r="AA55" s="197">
        <f>ROUND(N(data!BD81), 0)</f>
        <v>0</v>
      </c>
      <c r="AB55" s="197">
        <f>ROUND(N(data!BD82), 0)</f>
        <v>0</v>
      </c>
      <c r="AC55" s="197">
        <f>ROUND(N(data!BD83), 0)</f>
        <v>0</v>
      </c>
      <c r="AD55" s="197">
        <f>ROUND(N(data!BD84), 0)</f>
        <v>0</v>
      </c>
      <c r="AE55" s="197">
        <f>ROUND(N(data!BD89), 0)</f>
        <v>0</v>
      </c>
      <c r="AF55" s="197">
        <f>ROUND(N(data!BD87), 0)</f>
        <v>0</v>
      </c>
      <c r="AG55" s="197">
        <f>ROUND(N(data!BD90), 0)</f>
        <v>2660</v>
      </c>
      <c r="AH55" s="197">
        <f>ROUND(N(data!BD91), 0)</f>
        <v>0</v>
      </c>
      <c r="AI55" s="197">
        <f>ROUND(N(data!BD92), 0)</f>
        <v>0</v>
      </c>
      <c r="AJ55" s="197">
        <f>ROUND(N(data!BD93), 0)</f>
        <v>0</v>
      </c>
      <c r="AK55" s="316">
        <f>ROUND(N(data!BD94), 2)</f>
        <v>0</v>
      </c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</row>
    <row r="56" spans="1:89" s="10" customFormat="1" ht="12.6" customHeight="1">
      <c r="A56" s="11" t="str">
        <f>RIGHT(data!$C$97,3)</f>
        <v>145</v>
      </c>
      <c r="B56" s="199" t="str">
        <f>RIGHT(data!$C$96,4)</f>
        <v>2024</v>
      </c>
      <c r="C56" s="11" t="str">
        <f>data!BE$55</f>
        <v>8430</v>
      </c>
      <c r="D56" s="11" t="s">
        <v>1156</v>
      </c>
      <c r="E56" s="197">
        <f>ROUND(N(data!BE59), 0)</f>
        <v>744457</v>
      </c>
      <c r="F56" s="316">
        <f>ROUND(N(data!BE60), 2)</f>
        <v>46.61</v>
      </c>
      <c r="G56" s="197">
        <f>ROUND(N(data!BE61), 0)</f>
        <v>3401566</v>
      </c>
      <c r="H56" s="197">
        <f>ROUND(N(data!BE62), 0)</f>
        <v>1071716</v>
      </c>
      <c r="I56" s="197">
        <f>ROUND(N(data!BE63), 0)</f>
        <v>0</v>
      </c>
      <c r="J56" s="197">
        <f>ROUND(N(data!BE64), 0)</f>
        <v>811315</v>
      </c>
      <c r="K56" s="197">
        <f>ROUND(N(data!BE65), 0)</f>
        <v>2696966</v>
      </c>
      <c r="L56" s="197">
        <f>ROUND(N(data!BE66), 0)</f>
        <v>8775098</v>
      </c>
      <c r="M56" s="197">
        <f>ROUND(N(data!BE67), 0)</f>
        <v>903578</v>
      </c>
      <c r="N56" s="197">
        <f>ROUND(N(data!BE68), 0)</f>
        <v>150295</v>
      </c>
      <c r="O56" s="197">
        <f>ROUND(N(data!BE69), 0)</f>
        <v>6140992</v>
      </c>
      <c r="P56" s="197">
        <f>ROUND(N(data!BE70), 0)</f>
        <v>0</v>
      </c>
      <c r="Q56" s="197">
        <f>ROUND(N(data!BE71), 0)</f>
        <v>0</v>
      </c>
      <c r="R56" s="197">
        <f>ROUND(N(data!BE72), 0)</f>
        <v>15798</v>
      </c>
      <c r="S56" s="197">
        <f>ROUND(N(data!BE73), 0)</f>
        <v>0</v>
      </c>
      <c r="T56" s="197">
        <f>ROUND(N(data!BE74), 0)</f>
        <v>0</v>
      </c>
      <c r="U56" s="197">
        <f>ROUND(N(data!BE75), 0)</f>
        <v>0</v>
      </c>
      <c r="V56" s="197">
        <f>ROUND(N(data!BE76), 0)</f>
        <v>0</v>
      </c>
      <c r="W56" s="197">
        <f>ROUND(N(data!BE77), 0)</f>
        <v>6089007</v>
      </c>
      <c r="X56" s="197">
        <f>ROUND(N(data!BE78), 0)</f>
        <v>0</v>
      </c>
      <c r="Y56" s="197">
        <f>ROUND(N(data!BE79), 0)</f>
        <v>0</v>
      </c>
      <c r="Z56" s="197">
        <f>ROUND(N(data!BE80), 0)</f>
        <v>927</v>
      </c>
      <c r="AA56" s="197">
        <f>ROUND(N(data!BE81), 0)</f>
        <v>0</v>
      </c>
      <c r="AB56" s="197">
        <f>ROUND(N(data!BE82), 0)</f>
        <v>0</v>
      </c>
      <c r="AC56" s="197">
        <f>ROUND(N(data!BE83), 0)</f>
        <v>35261</v>
      </c>
      <c r="AD56" s="197">
        <f>ROUND(N(data!BE84), 0)</f>
        <v>8834</v>
      </c>
      <c r="AE56" s="197">
        <f>ROUND(N(data!BE89), 0)</f>
        <v>0</v>
      </c>
      <c r="AF56" s="197">
        <f>ROUND(N(data!BE87), 0)</f>
        <v>0</v>
      </c>
      <c r="AG56" s="197">
        <f>ROUND(N(data!BE90), 0)</f>
        <v>87952</v>
      </c>
      <c r="AH56" s="197">
        <f>ROUND(N(data!BE91), 0)</f>
        <v>0</v>
      </c>
      <c r="AI56" s="197">
        <f>ROUND(N(data!BE92), 0)</f>
        <v>0</v>
      </c>
      <c r="AJ56" s="197">
        <f>ROUND(N(data!BE93), 0)</f>
        <v>0</v>
      </c>
      <c r="AK56" s="316">
        <f>ROUND(N(data!BE94), 2)</f>
        <v>0</v>
      </c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</row>
    <row r="57" spans="1:89" s="10" customFormat="1" ht="12.6" customHeight="1">
      <c r="A57" s="11" t="str">
        <f>RIGHT(data!$C$97,3)</f>
        <v>145</v>
      </c>
      <c r="B57" s="199" t="str">
        <f>RIGHT(data!$C$96,4)</f>
        <v>2024</v>
      </c>
      <c r="C57" s="11" t="str">
        <f>data!BF$55</f>
        <v>8460</v>
      </c>
      <c r="D57" s="11" t="s">
        <v>1156</v>
      </c>
      <c r="E57" s="197">
        <f>ROUND(N(data!BF59), 0)</f>
        <v>0</v>
      </c>
      <c r="F57" s="316">
        <f>ROUND(N(data!BF60), 2)</f>
        <v>44.78</v>
      </c>
      <c r="G57" s="197">
        <f>ROUND(N(data!BF61), 0)</f>
        <v>2322613</v>
      </c>
      <c r="H57" s="197">
        <f>ROUND(N(data!BF62), 0)</f>
        <v>858541</v>
      </c>
      <c r="I57" s="197">
        <f>ROUND(N(data!BF63), 0)</f>
        <v>0</v>
      </c>
      <c r="J57" s="197">
        <f>ROUND(N(data!BF64), 0)</f>
        <v>521029</v>
      </c>
      <c r="K57" s="197">
        <f>ROUND(N(data!BF65), 0)</f>
        <v>605160</v>
      </c>
      <c r="L57" s="197">
        <f>ROUND(N(data!BF66), 0)</f>
        <v>1663513</v>
      </c>
      <c r="M57" s="197">
        <f>ROUND(N(data!BF67), 0)</f>
        <v>100141</v>
      </c>
      <c r="N57" s="197">
        <f>ROUND(N(data!BF68), 0)</f>
        <v>12512</v>
      </c>
      <c r="O57" s="197">
        <f>ROUND(N(data!BF69), 0)</f>
        <v>15155</v>
      </c>
      <c r="P57" s="197">
        <f>ROUND(N(data!BF70), 0)</f>
        <v>0</v>
      </c>
      <c r="Q57" s="197">
        <f>ROUND(N(data!BF71), 0)</f>
        <v>0</v>
      </c>
      <c r="R57" s="197">
        <f>ROUND(N(data!BF72), 0)</f>
        <v>0</v>
      </c>
      <c r="S57" s="197">
        <f>ROUND(N(data!BF73), 0)</f>
        <v>0</v>
      </c>
      <c r="T57" s="197">
        <f>ROUND(N(data!BF74), 0)</f>
        <v>0</v>
      </c>
      <c r="U57" s="197">
        <f>ROUND(N(data!BF75), 0)</f>
        <v>0</v>
      </c>
      <c r="V57" s="197">
        <f>ROUND(N(data!BF76), 0)</f>
        <v>0</v>
      </c>
      <c r="W57" s="197">
        <f>ROUND(N(data!BF77), 0)</f>
        <v>8973</v>
      </c>
      <c r="X57" s="197">
        <f>ROUND(N(data!BF78), 0)</f>
        <v>0</v>
      </c>
      <c r="Y57" s="197">
        <f>ROUND(N(data!BF79), 0)</f>
        <v>0</v>
      </c>
      <c r="Z57" s="197">
        <f>ROUND(N(data!BF80), 0)</f>
        <v>0</v>
      </c>
      <c r="AA57" s="197">
        <f>ROUND(N(data!BF81), 0)</f>
        <v>0</v>
      </c>
      <c r="AB57" s="197">
        <f>ROUND(N(data!BF82), 0)</f>
        <v>0</v>
      </c>
      <c r="AC57" s="197">
        <f>ROUND(N(data!BF83), 0)</f>
        <v>6182</v>
      </c>
      <c r="AD57" s="197">
        <f>ROUND(N(data!BF84), 0)</f>
        <v>0</v>
      </c>
      <c r="AE57" s="197">
        <f>ROUND(N(data!BF89), 0)</f>
        <v>0</v>
      </c>
      <c r="AF57" s="197">
        <f>ROUND(N(data!BF87), 0)</f>
        <v>0</v>
      </c>
      <c r="AG57" s="197">
        <f>ROUND(N(data!BF90), 0)</f>
        <v>4116</v>
      </c>
      <c r="AH57" s="197">
        <f>ROUND(N(data!BF91), 0)</f>
        <v>0</v>
      </c>
      <c r="AI57" s="197">
        <f>ROUND(N(data!BF92), 0)</f>
        <v>0</v>
      </c>
      <c r="AJ57" s="197">
        <f>ROUND(N(data!BF93), 0)</f>
        <v>0</v>
      </c>
      <c r="AK57" s="316">
        <f>ROUND(N(data!BF94), 2)</f>
        <v>0</v>
      </c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</row>
    <row r="58" spans="1:89" s="10" customFormat="1" ht="12.6" customHeight="1">
      <c r="A58" s="11" t="str">
        <f>RIGHT(data!$C$97,3)</f>
        <v>145</v>
      </c>
      <c r="B58" s="199" t="str">
        <f>RIGHT(data!$C$96,4)</f>
        <v>2024</v>
      </c>
      <c r="C58" s="11" t="str">
        <f>data!BG$55</f>
        <v>8470</v>
      </c>
      <c r="D58" s="11" t="s">
        <v>1156</v>
      </c>
      <c r="E58" s="197">
        <f>ROUND(N(data!BG59), 0)</f>
        <v>0</v>
      </c>
      <c r="F58" s="316">
        <f>ROUND(N(data!BG60), 2)</f>
        <v>10.56</v>
      </c>
      <c r="G58" s="197">
        <f>ROUND(N(data!BG61), 0)</f>
        <v>599406</v>
      </c>
      <c r="H58" s="197">
        <f>ROUND(N(data!BG62), 0)</f>
        <v>211448</v>
      </c>
      <c r="I58" s="197">
        <f>ROUND(N(data!BG63), 0)</f>
        <v>0</v>
      </c>
      <c r="J58" s="197">
        <f>ROUND(N(data!BG64), 0)</f>
        <v>62261</v>
      </c>
      <c r="K58" s="197">
        <f>ROUND(N(data!BG65), 0)</f>
        <v>0</v>
      </c>
      <c r="L58" s="197">
        <f>ROUND(N(data!BG66), 0)</f>
        <v>1801</v>
      </c>
      <c r="M58" s="197">
        <f>ROUND(N(data!BG67), 0)</f>
        <v>2403</v>
      </c>
      <c r="N58" s="197">
        <f>ROUND(N(data!BG68), 0)</f>
        <v>0</v>
      </c>
      <c r="O58" s="197">
        <f>ROUND(N(data!BG69), 0)</f>
        <v>12951</v>
      </c>
      <c r="P58" s="197">
        <f>ROUND(N(data!BG70), 0)</f>
        <v>0</v>
      </c>
      <c r="Q58" s="197">
        <f>ROUND(N(data!BG71), 0)</f>
        <v>0</v>
      </c>
      <c r="R58" s="197">
        <f>ROUND(N(data!BG72), 0)</f>
        <v>0</v>
      </c>
      <c r="S58" s="197">
        <f>ROUND(N(data!BG73), 0)</f>
        <v>0</v>
      </c>
      <c r="T58" s="197">
        <f>ROUND(N(data!BG74), 0)</f>
        <v>0</v>
      </c>
      <c r="U58" s="197">
        <f>ROUND(N(data!BG75), 0)</f>
        <v>0</v>
      </c>
      <c r="V58" s="197">
        <f>ROUND(N(data!BG76), 0)</f>
        <v>0</v>
      </c>
      <c r="W58" s="197">
        <f>ROUND(N(data!BG77), 0)</f>
        <v>12830</v>
      </c>
      <c r="X58" s="197">
        <f>ROUND(N(data!BG78), 0)</f>
        <v>0</v>
      </c>
      <c r="Y58" s="197">
        <f>ROUND(N(data!BG79), 0)</f>
        <v>0</v>
      </c>
      <c r="Z58" s="197">
        <f>ROUND(N(data!BG80), 0)</f>
        <v>0</v>
      </c>
      <c r="AA58" s="197">
        <f>ROUND(N(data!BG81), 0)</f>
        <v>0</v>
      </c>
      <c r="AB58" s="197">
        <f>ROUND(N(data!BG82), 0)</f>
        <v>0</v>
      </c>
      <c r="AC58" s="197">
        <f>ROUND(N(data!BG83), 0)</f>
        <v>122</v>
      </c>
      <c r="AD58" s="197">
        <f>ROUND(N(data!BG84), 0)</f>
        <v>0</v>
      </c>
      <c r="AE58" s="197">
        <f>ROUND(N(data!BG89), 0)</f>
        <v>0</v>
      </c>
      <c r="AF58" s="197">
        <f>ROUND(N(data!BG87), 0)</f>
        <v>0</v>
      </c>
      <c r="AG58" s="197">
        <f>ROUND(N(data!BG90), 0)</f>
        <v>1105</v>
      </c>
      <c r="AH58" s="197">
        <f>ROUND(N(data!BG91), 0)</f>
        <v>0</v>
      </c>
      <c r="AI58" s="197">
        <f>ROUND(N(data!BG92), 0)</f>
        <v>0</v>
      </c>
      <c r="AJ58" s="197">
        <f>ROUND(N(data!BG93), 0)</f>
        <v>0</v>
      </c>
      <c r="AK58" s="316">
        <f>ROUND(N(data!BG94), 2)</f>
        <v>0</v>
      </c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</row>
    <row r="59" spans="1:89" s="10" customFormat="1" ht="12.6" customHeight="1">
      <c r="A59" s="11" t="str">
        <f>RIGHT(data!$C$97,3)</f>
        <v>145</v>
      </c>
      <c r="B59" s="199" t="str">
        <f>RIGHT(data!$C$96,4)</f>
        <v>2024</v>
      </c>
      <c r="C59" s="11" t="str">
        <f>data!BH$55</f>
        <v>8480</v>
      </c>
      <c r="D59" s="11" t="s">
        <v>1156</v>
      </c>
      <c r="E59" s="197">
        <f>ROUND(N(data!BH59), 0)</f>
        <v>0</v>
      </c>
      <c r="F59" s="316">
        <f>ROUND(N(data!BH60), 2)</f>
        <v>0</v>
      </c>
      <c r="G59" s="197">
        <f>ROUND(N(data!BH61), 0)</f>
        <v>0</v>
      </c>
      <c r="H59" s="197">
        <f>ROUND(N(data!BH62), 0)</f>
        <v>0</v>
      </c>
      <c r="I59" s="197">
        <f>ROUND(N(data!BH63), 0)</f>
        <v>0</v>
      </c>
      <c r="J59" s="197">
        <f>ROUND(N(data!BH64), 0)</f>
        <v>0</v>
      </c>
      <c r="K59" s="197">
        <f>ROUND(N(data!BH65), 0)</f>
        <v>0</v>
      </c>
      <c r="L59" s="197">
        <f>ROUND(N(data!BH66), 0)</f>
        <v>0</v>
      </c>
      <c r="M59" s="197">
        <f>ROUND(N(data!BH67), 0)</f>
        <v>23233</v>
      </c>
      <c r="N59" s="197">
        <f>ROUND(N(data!BH68), 0)</f>
        <v>0</v>
      </c>
      <c r="O59" s="197">
        <f>ROUND(N(data!BH69), 0)</f>
        <v>0</v>
      </c>
      <c r="P59" s="197">
        <f>ROUND(N(data!BH70), 0)</f>
        <v>0</v>
      </c>
      <c r="Q59" s="197">
        <f>ROUND(N(data!BH71), 0)</f>
        <v>0</v>
      </c>
      <c r="R59" s="197">
        <f>ROUND(N(data!BH72), 0)</f>
        <v>0</v>
      </c>
      <c r="S59" s="197">
        <f>ROUND(N(data!BH73), 0)</f>
        <v>0</v>
      </c>
      <c r="T59" s="197">
        <f>ROUND(N(data!BH74), 0)</f>
        <v>0</v>
      </c>
      <c r="U59" s="197">
        <f>ROUND(N(data!BH75), 0)</f>
        <v>0</v>
      </c>
      <c r="V59" s="197">
        <f>ROUND(N(data!BH76), 0)</f>
        <v>0</v>
      </c>
      <c r="W59" s="197">
        <f>ROUND(N(data!BH77), 0)</f>
        <v>0</v>
      </c>
      <c r="X59" s="197">
        <f>ROUND(N(data!BH78), 0)</f>
        <v>0</v>
      </c>
      <c r="Y59" s="197">
        <f>ROUND(N(data!BH79), 0)</f>
        <v>0</v>
      </c>
      <c r="Z59" s="197">
        <f>ROUND(N(data!BH80), 0)</f>
        <v>0</v>
      </c>
      <c r="AA59" s="197">
        <f>ROUND(N(data!BH81), 0)</f>
        <v>0</v>
      </c>
      <c r="AB59" s="197">
        <f>ROUND(N(data!BH82), 0)</f>
        <v>0</v>
      </c>
      <c r="AC59" s="197">
        <f>ROUND(N(data!BH83), 0)</f>
        <v>0</v>
      </c>
      <c r="AD59" s="197">
        <f>ROUND(N(data!BH84), 0)</f>
        <v>0</v>
      </c>
      <c r="AE59" s="197">
        <f>ROUND(N(data!BH89), 0)</f>
        <v>0</v>
      </c>
      <c r="AF59" s="197">
        <f>ROUND(N(data!BH87), 0)</f>
        <v>0</v>
      </c>
      <c r="AG59" s="197">
        <f>ROUND(N(data!BH90), 0)</f>
        <v>10682</v>
      </c>
      <c r="AH59" s="197">
        <f>ROUND(N(data!BH91), 0)</f>
        <v>0</v>
      </c>
      <c r="AI59" s="197">
        <f>ROUND(N(data!BH92), 0)</f>
        <v>42</v>
      </c>
      <c r="AJ59" s="197">
        <f>ROUND(N(data!BH93), 0)</f>
        <v>0</v>
      </c>
      <c r="AK59" s="316">
        <f>ROUND(N(data!BH94), 2)</f>
        <v>0</v>
      </c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</row>
    <row r="60" spans="1:89" s="10" customFormat="1" ht="12.6" customHeight="1">
      <c r="A60" s="11" t="str">
        <f>RIGHT(data!$C$97,3)</f>
        <v>145</v>
      </c>
      <c r="B60" s="199" t="str">
        <f>RIGHT(data!$C$96,4)</f>
        <v>2024</v>
      </c>
      <c r="C60" s="11" t="str">
        <f>data!BI$55</f>
        <v>8490</v>
      </c>
      <c r="D60" s="11" t="s">
        <v>1156</v>
      </c>
      <c r="E60" s="197">
        <f>ROUND(N(data!BI59), 0)</f>
        <v>0</v>
      </c>
      <c r="F60" s="316">
        <f>ROUND(N(data!BI60), 2)</f>
        <v>2.34</v>
      </c>
      <c r="G60" s="197">
        <f>ROUND(N(data!BI61), 0)</f>
        <v>295690</v>
      </c>
      <c r="H60" s="197">
        <f>ROUND(N(data!BI62), 0)</f>
        <v>88862</v>
      </c>
      <c r="I60" s="197">
        <f>ROUND(N(data!BI63), 0)</f>
        <v>0</v>
      </c>
      <c r="J60" s="197">
        <f>ROUND(N(data!BI64), 0)</f>
        <v>76113</v>
      </c>
      <c r="K60" s="197">
        <f>ROUND(N(data!BI65), 0)</f>
        <v>1452965</v>
      </c>
      <c r="L60" s="197">
        <f>ROUND(N(data!BI66), 0)</f>
        <v>641568</v>
      </c>
      <c r="M60" s="197">
        <f>ROUND(N(data!BI67), 0)</f>
        <v>882674</v>
      </c>
      <c r="N60" s="197">
        <f>ROUND(N(data!BI68), 0)</f>
        <v>3427441</v>
      </c>
      <c r="O60" s="197">
        <f>ROUND(N(data!BI69), 0)</f>
        <v>1417380</v>
      </c>
      <c r="P60" s="197">
        <f>ROUND(N(data!BI70), 0)</f>
        <v>0</v>
      </c>
      <c r="Q60" s="197">
        <f>ROUND(N(data!BI71), 0)</f>
        <v>0</v>
      </c>
      <c r="R60" s="197">
        <f>ROUND(N(data!BI72), 0)</f>
        <v>0</v>
      </c>
      <c r="S60" s="197">
        <f>ROUND(N(data!BI73), 0)</f>
        <v>0</v>
      </c>
      <c r="T60" s="197">
        <f>ROUND(N(data!BI74), 0)</f>
        <v>0</v>
      </c>
      <c r="U60" s="197">
        <f>ROUND(N(data!BI75), 0)</f>
        <v>0</v>
      </c>
      <c r="V60" s="197">
        <f>ROUND(N(data!BI76), 0)</f>
        <v>0</v>
      </c>
      <c r="W60" s="197">
        <f>ROUND(N(data!BI77), 0)</f>
        <v>1328696</v>
      </c>
      <c r="X60" s="197">
        <f>ROUND(N(data!BI78), 0)</f>
        <v>0</v>
      </c>
      <c r="Y60" s="197">
        <f>ROUND(N(data!BI79), 0)</f>
        <v>0</v>
      </c>
      <c r="Z60" s="197">
        <f>ROUND(N(data!BI80), 0)</f>
        <v>0</v>
      </c>
      <c r="AA60" s="197">
        <f>ROUND(N(data!BI81), 0)</f>
        <v>0</v>
      </c>
      <c r="AB60" s="197">
        <f>ROUND(N(data!BI82), 0)</f>
        <v>0</v>
      </c>
      <c r="AC60" s="197">
        <f>ROUND(N(data!BI83), 0)</f>
        <v>88684</v>
      </c>
      <c r="AD60" s="197">
        <f>ROUND(N(data!BI84), 0)</f>
        <v>1672951</v>
      </c>
      <c r="AE60" s="197">
        <f>ROUND(N(data!BI89), 0)</f>
        <v>0</v>
      </c>
      <c r="AF60" s="197">
        <f>ROUND(N(data!BI87), 0)</f>
        <v>0</v>
      </c>
      <c r="AG60" s="197">
        <f>ROUND(N(data!BI90), 0)</f>
        <v>68217</v>
      </c>
      <c r="AH60" s="197">
        <f>ROUND(N(data!BI91), 0)</f>
        <v>0</v>
      </c>
      <c r="AI60" s="197">
        <f>ROUND(N(data!BI92), 0)</f>
        <v>2656</v>
      </c>
      <c r="AJ60" s="197">
        <f>ROUND(N(data!BI93), 0)</f>
        <v>0</v>
      </c>
      <c r="AK60" s="316">
        <f>ROUND(N(data!BI94), 2)</f>
        <v>0</v>
      </c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</row>
    <row r="61" spans="1:89" s="10" customFormat="1" ht="12.6" customHeight="1">
      <c r="A61" s="11" t="str">
        <f>RIGHT(data!$C$97,3)</f>
        <v>145</v>
      </c>
      <c r="B61" s="199" t="str">
        <f>RIGHT(data!$C$96,4)</f>
        <v>2024</v>
      </c>
      <c r="C61" s="11" t="str">
        <f>data!BJ$55</f>
        <v>8510</v>
      </c>
      <c r="D61" s="11" t="s">
        <v>1156</v>
      </c>
      <c r="E61" s="197">
        <f>ROUND(N(data!BJ59), 0)</f>
        <v>0</v>
      </c>
      <c r="F61" s="316">
        <f>ROUND(N(data!BJ60), 2)</f>
        <v>0</v>
      </c>
      <c r="G61" s="197">
        <f>ROUND(N(data!BJ61), 0)</f>
        <v>0</v>
      </c>
      <c r="H61" s="197">
        <f>ROUND(N(data!BJ62), 0)</f>
        <v>0</v>
      </c>
      <c r="I61" s="197">
        <f>ROUND(N(data!BJ63), 0)</f>
        <v>0</v>
      </c>
      <c r="J61" s="197">
        <f>ROUND(N(data!BJ64), 0)</f>
        <v>0</v>
      </c>
      <c r="K61" s="197">
        <f>ROUND(N(data!BJ65), 0)</f>
        <v>0</v>
      </c>
      <c r="L61" s="197">
        <f>ROUND(N(data!BJ66), 0)</f>
        <v>0</v>
      </c>
      <c r="M61" s="197">
        <f>ROUND(N(data!BJ67), 0)</f>
        <v>5343</v>
      </c>
      <c r="N61" s="197">
        <f>ROUND(N(data!BJ68), 0)</f>
        <v>0</v>
      </c>
      <c r="O61" s="197">
        <f>ROUND(N(data!BJ69), 0)</f>
        <v>0</v>
      </c>
      <c r="P61" s="197">
        <f>ROUND(N(data!BJ70), 0)</f>
        <v>0</v>
      </c>
      <c r="Q61" s="197">
        <f>ROUND(N(data!BJ71), 0)</f>
        <v>0</v>
      </c>
      <c r="R61" s="197">
        <f>ROUND(N(data!BJ72), 0)</f>
        <v>0</v>
      </c>
      <c r="S61" s="197">
        <f>ROUND(N(data!BJ73), 0)</f>
        <v>0</v>
      </c>
      <c r="T61" s="197">
        <f>ROUND(N(data!BJ74), 0)</f>
        <v>0</v>
      </c>
      <c r="U61" s="197">
        <f>ROUND(N(data!BJ75), 0)</f>
        <v>0</v>
      </c>
      <c r="V61" s="197">
        <f>ROUND(N(data!BJ76), 0)</f>
        <v>0</v>
      </c>
      <c r="W61" s="197">
        <f>ROUND(N(data!BJ77), 0)</f>
        <v>0</v>
      </c>
      <c r="X61" s="197">
        <f>ROUND(N(data!BJ78), 0)</f>
        <v>0</v>
      </c>
      <c r="Y61" s="197">
        <f>ROUND(N(data!BJ79), 0)</f>
        <v>0</v>
      </c>
      <c r="Z61" s="197">
        <f>ROUND(N(data!BJ80), 0)</f>
        <v>0</v>
      </c>
      <c r="AA61" s="197">
        <f>ROUND(N(data!BJ81), 0)</f>
        <v>0</v>
      </c>
      <c r="AB61" s="197">
        <f>ROUND(N(data!BJ82), 0)</f>
        <v>0</v>
      </c>
      <c r="AC61" s="197">
        <f>ROUND(N(data!BJ83), 0)</f>
        <v>0</v>
      </c>
      <c r="AD61" s="197">
        <f>ROUND(N(data!BJ84), 0)</f>
        <v>0</v>
      </c>
      <c r="AE61" s="197">
        <f>ROUND(N(data!BJ89), 0)</f>
        <v>0</v>
      </c>
      <c r="AF61" s="197">
        <f>ROUND(N(data!BJ87), 0)</f>
        <v>0</v>
      </c>
      <c r="AG61" s="197">
        <f>ROUND(N(data!BJ90), 0)</f>
        <v>2457</v>
      </c>
      <c r="AH61" s="197">
        <f>ROUND(N(data!BJ91), 0)</f>
        <v>0</v>
      </c>
      <c r="AI61" s="197">
        <f>ROUND(N(data!BJ92), 0)</f>
        <v>0</v>
      </c>
      <c r="AJ61" s="197">
        <f>ROUND(N(data!BJ93), 0)</f>
        <v>0</v>
      </c>
      <c r="AK61" s="316">
        <f>ROUND(N(data!BJ94), 2)</f>
        <v>0</v>
      </c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</row>
    <row r="62" spans="1:89" s="10" customFormat="1" ht="12.6" customHeight="1">
      <c r="A62" s="11" t="str">
        <f>RIGHT(data!$C$97,3)</f>
        <v>145</v>
      </c>
      <c r="B62" s="199" t="str">
        <f>RIGHT(data!$C$96,4)</f>
        <v>2024</v>
      </c>
      <c r="C62" s="11" t="str">
        <f>data!BK$55</f>
        <v>8530</v>
      </c>
      <c r="D62" s="11" t="s">
        <v>1156</v>
      </c>
      <c r="E62" s="197">
        <f>ROUND(N(data!BK59), 0)</f>
        <v>0</v>
      </c>
      <c r="F62" s="316">
        <f>ROUND(N(data!BK60), 2)</f>
        <v>0</v>
      </c>
      <c r="G62" s="197">
        <f>ROUND(N(data!BK61), 0)</f>
        <v>0</v>
      </c>
      <c r="H62" s="197">
        <f>ROUND(N(data!BK62), 0)</f>
        <v>0</v>
      </c>
      <c r="I62" s="197">
        <f>ROUND(N(data!BK63), 0)</f>
        <v>0</v>
      </c>
      <c r="J62" s="197">
        <f>ROUND(N(data!BK64), 0)</f>
        <v>0</v>
      </c>
      <c r="K62" s="197">
        <f>ROUND(N(data!BK65), 0)</f>
        <v>0</v>
      </c>
      <c r="L62" s="197">
        <f>ROUND(N(data!BK66), 0)</f>
        <v>0</v>
      </c>
      <c r="M62" s="197">
        <f>ROUND(N(data!BK67), 0)</f>
        <v>0</v>
      </c>
      <c r="N62" s="197">
        <f>ROUND(N(data!BK68), 0)</f>
        <v>0</v>
      </c>
      <c r="O62" s="197">
        <f>ROUND(N(data!BK69), 0)</f>
        <v>0</v>
      </c>
      <c r="P62" s="197">
        <f>ROUND(N(data!BK70), 0)</f>
        <v>0</v>
      </c>
      <c r="Q62" s="197">
        <f>ROUND(N(data!BK71), 0)</f>
        <v>0</v>
      </c>
      <c r="R62" s="197">
        <f>ROUND(N(data!BK72), 0)</f>
        <v>0</v>
      </c>
      <c r="S62" s="197">
        <f>ROUND(N(data!BK73), 0)</f>
        <v>0</v>
      </c>
      <c r="T62" s="197">
        <f>ROUND(N(data!BK74), 0)</f>
        <v>0</v>
      </c>
      <c r="U62" s="197">
        <f>ROUND(N(data!BK75), 0)</f>
        <v>0</v>
      </c>
      <c r="V62" s="197">
        <f>ROUND(N(data!BK76), 0)</f>
        <v>0</v>
      </c>
      <c r="W62" s="197">
        <f>ROUND(N(data!BK77), 0)</f>
        <v>0</v>
      </c>
      <c r="X62" s="197">
        <f>ROUND(N(data!BK78), 0)</f>
        <v>0</v>
      </c>
      <c r="Y62" s="197">
        <f>ROUND(N(data!BK79), 0)</f>
        <v>0</v>
      </c>
      <c r="Z62" s="197">
        <f>ROUND(N(data!BK80), 0)</f>
        <v>0</v>
      </c>
      <c r="AA62" s="197">
        <f>ROUND(N(data!BK81), 0)</f>
        <v>0</v>
      </c>
      <c r="AB62" s="197">
        <f>ROUND(N(data!BK82), 0)</f>
        <v>0</v>
      </c>
      <c r="AC62" s="197">
        <f>ROUND(N(data!BK83), 0)</f>
        <v>0</v>
      </c>
      <c r="AD62" s="197">
        <f>ROUND(N(data!BK84), 0)</f>
        <v>0</v>
      </c>
      <c r="AE62" s="197">
        <f>ROUND(N(data!BK89), 0)</f>
        <v>0</v>
      </c>
      <c r="AF62" s="197">
        <f>ROUND(N(data!BK87), 0)</f>
        <v>0</v>
      </c>
      <c r="AG62" s="197">
        <f>ROUND(N(data!BK90), 0)</f>
        <v>0</v>
      </c>
      <c r="AH62" s="197">
        <f>ROUND(N(data!BK91), 0)</f>
        <v>0</v>
      </c>
      <c r="AI62" s="197">
        <f>ROUND(N(data!BK92), 0)</f>
        <v>0</v>
      </c>
      <c r="AJ62" s="197">
        <f>ROUND(N(data!BK93), 0)</f>
        <v>0</v>
      </c>
      <c r="AK62" s="316">
        <f>ROUND(N(data!BK94), 2)</f>
        <v>0</v>
      </c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</row>
    <row r="63" spans="1:89" s="10" customFormat="1" ht="12.6" customHeight="1">
      <c r="A63" s="11" t="str">
        <f>RIGHT(data!$C$97,3)</f>
        <v>145</v>
      </c>
      <c r="B63" s="199" t="str">
        <f>RIGHT(data!$C$96,4)</f>
        <v>2024</v>
      </c>
      <c r="C63" s="11" t="str">
        <f>data!BL$55</f>
        <v>8560</v>
      </c>
      <c r="D63" s="11" t="s">
        <v>1156</v>
      </c>
      <c r="E63" s="197">
        <f>ROUND(N(data!BL59), 0)</f>
        <v>0</v>
      </c>
      <c r="F63" s="316">
        <f>ROUND(N(data!BL60), 2)</f>
        <v>0</v>
      </c>
      <c r="G63" s="197">
        <f>ROUND(N(data!BL61), 0)</f>
        <v>0</v>
      </c>
      <c r="H63" s="197">
        <f>ROUND(N(data!BL62), 0)</f>
        <v>0</v>
      </c>
      <c r="I63" s="197">
        <f>ROUND(N(data!BL63), 0)</f>
        <v>0</v>
      </c>
      <c r="J63" s="197">
        <f>ROUND(N(data!BL64), 0)</f>
        <v>0</v>
      </c>
      <c r="K63" s="197">
        <f>ROUND(N(data!BL65), 0)</f>
        <v>0</v>
      </c>
      <c r="L63" s="197">
        <f>ROUND(N(data!BL66), 0)</f>
        <v>0</v>
      </c>
      <c r="M63" s="197">
        <f>ROUND(N(data!BL67), 0)</f>
        <v>3735</v>
      </c>
      <c r="N63" s="197">
        <f>ROUND(N(data!BL68), 0)</f>
        <v>0</v>
      </c>
      <c r="O63" s="197">
        <f>ROUND(N(data!BL69), 0)</f>
        <v>0</v>
      </c>
      <c r="P63" s="197">
        <f>ROUND(N(data!BL70), 0)</f>
        <v>0</v>
      </c>
      <c r="Q63" s="197">
        <f>ROUND(N(data!BL71), 0)</f>
        <v>0</v>
      </c>
      <c r="R63" s="197">
        <f>ROUND(N(data!BL72), 0)</f>
        <v>0</v>
      </c>
      <c r="S63" s="197">
        <f>ROUND(N(data!BL73), 0)</f>
        <v>0</v>
      </c>
      <c r="T63" s="197">
        <f>ROUND(N(data!BL74), 0)</f>
        <v>0</v>
      </c>
      <c r="U63" s="197">
        <f>ROUND(N(data!BL75), 0)</f>
        <v>0</v>
      </c>
      <c r="V63" s="197">
        <f>ROUND(N(data!BL76), 0)</f>
        <v>0</v>
      </c>
      <c r="W63" s="197">
        <f>ROUND(N(data!BL77), 0)</f>
        <v>0</v>
      </c>
      <c r="X63" s="197">
        <f>ROUND(N(data!BL78), 0)</f>
        <v>0</v>
      </c>
      <c r="Y63" s="197">
        <f>ROUND(N(data!BL79), 0)</f>
        <v>0</v>
      </c>
      <c r="Z63" s="197">
        <f>ROUND(N(data!BL80), 0)</f>
        <v>0</v>
      </c>
      <c r="AA63" s="197">
        <f>ROUND(N(data!BL81), 0)</f>
        <v>0</v>
      </c>
      <c r="AB63" s="197">
        <f>ROUND(N(data!BL82), 0)</f>
        <v>0</v>
      </c>
      <c r="AC63" s="197">
        <f>ROUND(N(data!BL83), 0)</f>
        <v>0</v>
      </c>
      <c r="AD63" s="197">
        <f>ROUND(N(data!BL84), 0)</f>
        <v>0</v>
      </c>
      <c r="AE63" s="197">
        <f>ROUND(N(data!BL89), 0)</f>
        <v>0</v>
      </c>
      <c r="AF63" s="197">
        <f>ROUND(N(data!BL87), 0)</f>
        <v>0</v>
      </c>
      <c r="AG63" s="197">
        <f>ROUND(N(data!BL90), 0)</f>
        <v>1717</v>
      </c>
      <c r="AH63" s="197">
        <f>ROUND(N(data!BL91), 0)</f>
        <v>0</v>
      </c>
      <c r="AI63" s="197">
        <f>ROUND(N(data!BL92), 0)</f>
        <v>0</v>
      </c>
      <c r="AJ63" s="197">
        <f>ROUND(N(data!BL93), 0)</f>
        <v>0</v>
      </c>
      <c r="AK63" s="316">
        <f>ROUND(N(data!BL94), 2)</f>
        <v>0</v>
      </c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</row>
    <row r="64" spans="1:89" s="10" customFormat="1" ht="12.6" customHeight="1">
      <c r="A64" s="11" t="str">
        <f>RIGHT(data!$C$97,3)</f>
        <v>145</v>
      </c>
      <c r="B64" s="199" t="str">
        <f>RIGHT(data!$C$96,4)</f>
        <v>2024</v>
      </c>
      <c r="C64" s="11" t="str">
        <f>data!BM$55</f>
        <v>8590</v>
      </c>
      <c r="D64" s="11" t="s">
        <v>1156</v>
      </c>
      <c r="E64" s="197">
        <f>ROUND(N(data!BM59), 0)</f>
        <v>0</v>
      </c>
      <c r="F64" s="316">
        <f>ROUND(N(data!BM60), 2)</f>
        <v>0</v>
      </c>
      <c r="G64" s="197">
        <f>ROUND(N(data!BM61), 0)</f>
        <v>0</v>
      </c>
      <c r="H64" s="197">
        <f>ROUND(N(data!BM62), 0)</f>
        <v>0</v>
      </c>
      <c r="I64" s="197">
        <f>ROUND(N(data!BM63), 0)</f>
        <v>0</v>
      </c>
      <c r="J64" s="197">
        <f>ROUND(N(data!BM64), 0)</f>
        <v>0</v>
      </c>
      <c r="K64" s="197">
        <f>ROUND(N(data!BM65), 0)</f>
        <v>0</v>
      </c>
      <c r="L64" s="197">
        <f>ROUND(N(data!BM66), 0)</f>
        <v>0</v>
      </c>
      <c r="M64" s="197">
        <f>ROUND(N(data!BM67), 0)</f>
        <v>0</v>
      </c>
      <c r="N64" s="197">
        <f>ROUND(N(data!BM68), 0)</f>
        <v>0</v>
      </c>
      <c r="O64" s="197">
        <f>ROUND(N(data!BM69), 0)</f>
        <v>0</v>
      </c>
      <c r="P64" s="197">
        <f>ROUND(N(data!BM70), 0)</f>
        <v>0</v>
      </c>
      <c r="Q64" s="197">
        <f>ROUND(N(data!BM71), 0)</f>
        <v>0</v>
      </c>
      <c r="R64" s="197">
        <f>ROUND(N(data!BM72), 0)</f>
        <v>0</v>
      </c>
      <c r="S64" s="197">
        <f>ROUND(N(data!BM73), 0)</f>
        <v>0</v>
      </c>
      <c r="T64" s="197">
        <f>ROUND(N(data!BM74), 0)</f>
        <v>0</v>
      </c>
      <c r="U64" s="197">
        <f>ROUND(N(data!BM75), 0)</f>
        <v>0</v>
      </c>
      <c r="V64" s="197">
        <f>ROUND(N(data!BM76), 0)</f>
        <v>0</v>
      </c>
      <c r="W64" s="197">
        <f>ROUND(N(data!BM77), 0)</f>
        <v>0</v>
      </c>
      <c r="X64" s="197">
        <f>ROUND(N(data!BM78), 0)</f>
        <v>0</v>
      </c>
      <c r="Y64" s="197">
        <f>ROUND(N(data!BM79), 0)</f>
        <v>0</v>
      </c>
      <c r="Z64" s="197">
        <f>ROUND(N(data!BM80), 0)</f>
        <v>0</v>
      </c>
      <c r="AA64" s="197">
        <f>ROUND(N(data!BM81), 0)</f>
        <v>0</v>
      </c>
      <c r="AB64" s="197">
        <f>ROUND(N(data!BM82), 0)</f>
        <v>0</v>
      </c>
      <c r="AC64" s="197">
        <f>ROUND(N(data!BM83), 0)</f>
        <v>0</v>
      </c>
      <c r="AD64" s="197">
        <f>ROUND(N(data!BM84), 0)</f>
        <v>0</v>
      </c>
      <c r="AE64" s="197">
        <f>ROUND(N(data!BM89), 0)</f>
        <v>0</v>
      </c>
      <c r="AF64" s="197">
        <f>ROUND(N(data!BM87), 0)</f>
        <v>0</v>
      </c>
      <c r="AG64" s="197">
        <f>ROUND(N(data!BM90), 0)</f>
        <v>0</v>
      </c>
      <c r="AH64" s="197">
        <f>ROUND(N(data!BM91), 0)</f>
        <v>0</v>
      </c>
      <c r="AI64" s="197">
        <f>ROUND(N(data!BM92), 0)</f>
        <v>0</v>
      </c>
      <c r="AJ64" s="197">
        <f>ROUND(N(data!BM93), 0)</f>
        <v>0</v>
      </c>
      <c r="AK64" s="316">
        <f>ROUND(N(data!BM94), 2)</f>
        <v>0</v>
      </c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</row>
    <row r="65" spans="1:89" s="10" customFormat="1" ht="12.6" customHeight="1">
      <c r="A65" s="11" t="str">
        <f>RIGHT(data!$C$97,3)</f>
        <v>145</v>
      </c>
      <c r="B65" s="199" t="str">
        <f>RIGHT(data!$C$96,4)</f>
        <v>2024</v>
      </c>
      <c r="C65" s="11" t="str">
        <f>data!BN$55</f>
        <v>8610</v>
      </c>
      <c r="D65" s="11" t="s">
        <v>1156</v>
      </c>
      <c r="E65" s="197">
        <f>ROUND(N(data!BN59), 0)</f>
        <v>0</v>
      </c>
      <c r="F65" s="316">
        <f>ROUND(N(data!BN60), 2)</f>
        <v>28.41</v>
      </c>
      <c r="G65" s="197">
        <f>ROUND(N(data!BN61), 0)</f>
        <v>6222011</v>
      </c>
      <c r="H65" s="197">
        <f>ROUND(N(data!BN62), 0)</f>
        <v>1350177</v>
      </c>
      <c r="I65" s="197">
        <f>ROUND(N(data!BN63), 0)</f>
        <v>18600</v>
      </c>
      <c r="J65" s="197">
        <f>ROUND(N(data!BN64), 0)</f>
        <v>400111</v>
      </c>
      <c r="K65" s="197">
        <f>ROUND(N(data!BN65), 0)</f>
        <v>6171</v>
      </c>
      <c r="L65" s="197">
        <f>ROUND(N(data!BN66), 0)</f>
        <v>1903331</v>
      </c>
      <c r="M65" s="197">
        <f>ROUND(N(data!BN67), 0)</f>
        <v>21418077</v>
      </c>
      <c r="N65" s="197">
        <f>ROUND(N(data!BN68), 0)</f>
        <v>76080</v>
      </c>
      <c r="O65" s="197">
        <f>ROUND(N(data!BN69), 0)</f>
        <v>94102207</v>
      </c>
      <c r="P65" s="197">
        <f>ROUND(N(data!BN70), 0)</f>
        <v>0</v>
      </c>
      <c r="Q65" s="197">
        <f>ROUND(N(data!BN71), 0)</f>
        <v>0</v>
      </c>
      <c r="R65" s="197">
        <f>ROUND(N(data!BN72), 0)</f>
        <v>0</v>
      </c>
      <c r="S65" s="197">
        <f>ROUND(N(data!BN73), 0)</f>
        <v>6497285</v>
      </c>
      <c r="T65" s="197">
        <f>ROUND(N(data!BN74), 0)</f>
        <v>0</v>
      </c>
      <c r="U65" s="197">
        <f>ROUND(N(data!BN75), 0)</f>
        <v>0</v>
      </c>
      <c r="V65" s="197">
        <f>ROUND(N(data!BN76), 0)</f>
        <v>0</v>
      </c>
      <c r="W65" s="197">
        <f>ROUND(N(data!BN77), 0)</f>
        <v>6187</v>
      </c>
      <c r="X65" s="197">
        <f>ROUND(N(data!BN78), 0)</f>
        <v>87139686</v>
      </c>
      <c r="Y65" s="197">
        <f>ROUND(N(data!BN79), 0)</f>
        <v>0</v>
      </c>
      <c r="Z65" s="197">
        <f>ROUND(N(data!BN80), 0)</f>
        <v>454</v>
      </c>
      <c r="AA65" s="197">
        <f>ROUND(N(data!BN81), 0)</f>
        <v>12454</v>
      </c>
      <c r="AB65" s="197">
        <f>ROUND(N(data!BN82), 0)</f>
        <v>0</v>
      </c>
      <c r="AC65" s="197">
        <f>ROUND(N(data!BN83), 0)</f>
        <v>446141</v>
      </c>
      <c r="AD65" s="197">
        <f>ROUND(N(data!BN84), 0)</f>
        <v>3557308</v>
      </c>
      <c r="AE65" s="197">
        <f>ROUND(N(data!BN89), 0)</f>
        <v>0</v>
      </c>
      <c r="AF65" s="197">
        <f>ROUND(N(data!BN87), 0)</f>
        <v>0</v>
      </c>
      <c r="AG65" s="197">
        <f>ROUND(N(data!BN90), 0)</f>
        <v>46491</v>
      </c>
      <c r="AH65" s="197">
        <f>ROUND(N(data!BN91), 0)</f>
        <v>0</v>
      </c>
      <c r="AI65" s="197">
        <f>ROUND(N(data!BN92), 0)</f>
        <v>0</v>
      </c>
      <c r="AJ65" s="197">
        <f>ROUND(N(data!BN93), 0)</f>
        <v>0</v>
      </c>
      <c r="AK65" s="316">
        <f>ROUND(N(data!BN94), 2)</f>
        <v>0</v>
      </c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</row>
    <row r="66" spans="1:89" s="10" customFormat="1" ht="12.6" customHeight="1">
      <c r="A66" s="11" t="str">
        <f>RIGHT(data!$C$97,3)</f>
        <v>145</v>
      </c>
      <c r="B66" s="199" t="str">
        <f>RIGHT(data!$C$96,4)</f>
        <v>2024</v>
      </c>
      <c r="C66" s="11" t="str">
        <f>data!BO$55</f>
        <v>8620</v>
      </c>
      <c r="D66" s="11" t="s">
        <v>1156</v>
      </c>
      <c r="E66" s="197">
        <f>ROUND(N(data!BO59), 0)</f>
        <v>0</v>
      </c>
      <c r="F66" s="316">
        <f>ROUND(N(data!BO60), 2)</f>
        <v>0</v>
      </c>
      <c r="G66" s="197">
        <f>ROUND(N(data!BO61), 0)</f>
        <v>0</v>
      </c>
      <c r="H66" s="197">
        <f>ROUND(N(data!BO62), 0)</f>
        <v>0</v>
      </c>
      <c r="I66" s="197">
        <f>ROUND(N(data!BO63), 0)</f>
        <v>0</v>
      </c>
      <c r="J66" s="197">
        <f>ROUND(N(data!BO64), 0)</f>
        <v>0</v>
      </c>
      <c r="K66" s="197">
        <f>ROUND(N(data!BO65), 0)</f>
        <v>0</v>
      </c>
      <c r="L66" s="197">
        <f>ROUND(N(data!BO66), 0)</f>
        <v>0</v>
      </c>
      <c r="M66" s="197">
        <f>ROUND(N(data!BO67), 0)</f>
        <v>3473</v>
      </c>
      <c r="N66" s="197">
        <f>ROUND(N(data!BO68), 0)</f>
        <v>0</v>
      </c>
      <c r="O66" s="197">
        <f>ROUND(N(data!BO69), 0)</f>
        <v>0</v>
      </c>
      <c r="P66" s="197">
        <f>ROUND(N(data!BO70), 0)</f>
        <v>0</v>
      </c>
      <c r="Q66" s="197">
        <f>ROUND(N(data!BO71), 0)</f>
        <v>0</v>
      </c>
      <c r="R66" s="197">
        <f>ROUND(N(data!BO72), 0)</f>
        <v>0</v>
      </c>
      <c r="S66" s="197">
        <f>ROUND(N(data!BO73), 0)</f>
        <v>0</v>
      </c>
      <c r="T66" s="197">
        <f>ROUND(N(data!BO74), 0)</f>
        <v>0</v>
      </c>
      <c r="U66" s="197">
        <f>ROUND(N(data!BO75), 0)</f>
        <v>0</v>
      </c>
      <c r="V66" s="197">
        <f>ROUND(N(data!BO76), 0)</f>
        <v>0</v>
      </c>
      <c r="W66" s="197">
        <f>ROUND(N(data!BO77), 0)</f>
        <v>0</v>
      </c>
      <c r="X66" s="197">
        <f>ROUND(N(data!BO78), 0)</f>
        <v>0</v>
      </c>
      <c r="Y66" s="197">
        <f>ROUND(N(data!BO79), 0)</f>
        <v>0</v>
      </c>
      <c r="Z66" s="197">
        <f>ROUND(N(data!BO80), 0)</f>
        <v>0</v>
      </c>
      <c r="AA66" s="197">
        <f>ROUND(N(data!BO81), 0)</f>
        <v>0</v>
      </c>
      <c r="AB66" s="197">
        <f>ROUND(N(data!BO82), 0)</f>
        <v>0</v>
      </c>
      <c r="AC66" s="197">
        <f>ROUND(N(data!BO83), 0)</f>
        <v>0</v>
      </c>
      <c r="AD66" s="197">
        <f>ROUND(N(data!BO84), 0)</f>
        <v>0</v>
      </c>
      <c r="AE66" s="197">
        <f>ROUND(N(data!BO89), 0)</f>
        <v>0</v>
      </c>
      <c r="AF66" s="197">
        <f>ROUND(N(data!BO87), 0)</f>
        <v>0</v>
      </c>
      <c r="AG66" s="197">
        <f>ROUND(N(data!BO90), 0)</f>
        <v>1597</v>
      </c>
      <c r="AH66" s="197">
        <f>ROUND(N(data!BO91), 0)</f>
        <v>0</v>
      </c>
      <c r="AI66" s="197">
        <f>ROUND(N(data!BO92), 0)</f>
        <v>0</v>
      </c>
      <c r="AJ66" s="197">
        <f>ROUND(N(data!BO93), 0)</f>
        <v>0</v>
      </c>
      <c r="AK66" s="316">
        <f>ROUND(N(data!BO94), 2)</f>
        <v>0</v>
      </c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</row>
    <row r="67" spans="1:89" s="10" customFormat="1" ht="12.6" customHeight="1">
      <c r="A67" s="11" t="str">
        <f>RIGHT(data!$C$97,3)</f>
        <v>145</v>
      </c>
      <c r="B67" s="199" t="str">
        <f>RIGHT(data!$C$96,4)</f>
        <v>2024</v>
      </c>
      <c r="C67" s="11" t="str">
        <f>data!BP$55</f>
        <v>8630</v>
      </c>
      <c r="D67" s="11" t="s">
        <v>1156</v>
      </c>
      <c r="E67" s="197">
        <f>ROUND(N(data!BP59), 0)</f>
        <v>0</v>
      </c>
      <c r="F67" s="316">
        <f>ROUND(N(data!BP60), 2)</f>
        <v>0</v>
      </c>
      <c r="G67" s="197">
        <f>ROUND(N(data!BP61), 0)</f>
        <v>0</v>
      </c>
      <c r="H67" s="197">
        <f>ROUND(N(data!BP62), 0)</f>
        <v>0</v>
      </c>
      <c r="I67" s="197">
        <f>ROUND(N(data!BP63), 0)</f>
        <v>0</v>
      </c>
      <c r="J67" s="197">
        <f>ROUND(N(data!BP64), 0)</f>
        <v>0</v>
      </c>
      <c r="K67" s="197">
        <f>ROUND(N(data!BP65), 0)</f>
        <v>0</v>
      </c>
      <c r="L67" s="197">
        <f>ROUND(N(data!BP66), 0)</f>
        <v>0</v>
      </c>
      <c r="M67" s="197">
        <f>ROUND(N(data!BP67), 0)</f>
        <v>3517</v>
      </c>
      <c r="N67" s="197">
        <f>ROUND(N(data!BP68), 0)</f>
        <v>0</v>
      </c>
      <c r="O67" s="197">
        <f>ROUND(N(data!BP69), 0)</f>
        <v>0</v>
      </c>
      <c r="P67" s="197">
        <f>ROUND(N(data!BP70), 0)</f>
        <v>0</v>
      </c>
      <c r="Q67" s="197">
        <f>ROUND(N(data!BP71), 0)</f>
        <v>0</v>
      </c>
      <c r="R67" s="197">
        <f>ROUND(N(data!BP72), 0)</f>
        <v>0</v>
      </c>
      <c r="S67" s="197">
        <f>ROUND(N(data!BP73), 0)</f>
        <v>0</v>
      </c>
      <c r="T67" s="197">
        <f>ROUND(N(data!BP74), 0)</f>
        <v>0</v>
      </c>
      <c r="U67" s="197">
        <f>ROUND(N(data!BP75), 0)</f>
        <v>0</v>
      </c>
      <c r="V67" s="197">
        <f>ROUND(N(data!BP76), 0)</f>
        <v>0</v>
      </c>
      <c r="W67" s="197">
        <f>ROUND(N(data!BP77), 0)</f>
        <v>0</v>
      </c>
      <c r="X67" s="197">
        <f>ROUND(N(data!BP78), 0)</f>
        <v>0</v>
      </c>
      <c r="Y67" s="197">
        <f>ROUND(N(data!BP79), 0)</f>
        <v>0</v>
      </c>
      <c r="Z67" s="197">
        <f>ROUND(N(data!BP80), 0)</f>
        <v>0</v>
      </c>
      <c r="AA67" s="197">
        <f>ROUND(N(data!BP81), 0)</f>
        <v>0</v>
      </c>
      <c r="AB67" s="197">
        <f>ROUND(N(data!BP82), 0)</f>
        <v>0</v>
      </c>
      <c r="AC67" s="197">
        <f>ROUND(N(data!BP83), 0)</f>
        <v>0</v>
      </c>
      <c r="AD67" s="197">
        <f>ROUND(N(data!BP84), 0)</f>
        <v>0</v>
      </c>
      <c r="AE67" s="197">
        <f>ROUND(N(data!BP89), 0)</f>
        <v>0</v>
      </c>
      <c r="AF67" s="197">
        <f>ROUND(N(data!BP87), 0)</f>
        <v>0</v>
      </c>
      <c r="AG67" s="197">
        <f>ROUND(N(data!BP90), 0)</f>
        <v>1617</v>
      </c>
      <c r="AH67" s="197">
        <f>ROUND(N(data!BP91), 0)</f>
        <v>0</v>
      </c>
      <c r="AI67" s="197">
        <f>ROUND(N(data!BP92), 0)</f>
        <v>0</v>
      </c>
      <c r="AJ67" s="197">
        <f>ROUND(N(data!BP93), 0)</f>
        <v>0</v>
      </c>
      <c r="AK67" s="316">
        <f>ROUND(N(data!BP94), 2)</f>
        <v>0</v>
      </c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</row>
    <row r="68" spans="1:89" s="10" customFormat="1" ht="12.6" customHeight="1">
      <c r="A68" s="11" t="str">
        <f>RIGHT(data!$C$97,3)</f>
        <v>145</v>
      </c>
      <c r="B68" s="199" t="str">
        <f>RIGHT(data!$C$96,4)</f>
        <v>2024</v>
      </c>
      <c r="C68" s="11" t="str">
        <f>data!BQ$55</f>
        <v>8640</v>
      </c>
      <c r="D68" s="11" t="s">
        <v>1156</v>
      </c>
      <c r="E68" s="197">
        <f>ROUND(N(data!BQ59), 0)</f>
        <v>0</v>
      </c>
      <c r="F68" s="316">
        <f>ROUND(N(data!BQ60), 2)</f>
        <v>0</v>
      </c>
      <c r="G68" s="197">
        <f>ROUND(N(data!BQ61), 0)</f>
        <v>0</v>
      </c>
      <c r="H68" s="197">
        <f>ROUND(N(data!BQ62), 0)</f>
        <v>0</v>
      </c>
      <c r="I68" s="197">
        <f>ROUND(N(data!BQ63), 0)</f>
        <v>0</v>
      </c>
      <c r="J68" s="197">
        <f>ROUND(N(data!BQ64), 0)</f>
        <v>0</v>
      </c>
      <c r="K68" s="197">
        <f>ROUND(N(data!BQ65), 0)</f>
        <v>0</v>
      </c>
      <c r="L68" s="197">
        <f>ROUND(N(data!BQ66), 0)</f>
        <v>0</v>
      </c>
      <c r="M68" s="197">
        <f>ROUND(N(data!BQ67), 0)</f>
        <v>0</v>
      </c>
      <c r="N68" s="197">
        <f>ROUND(N(data!BQ68), 0)</f>
        <v>0</v>
      </c>
      <c r="O68" s="197">
        <f>ROUND(N(data!BQ69), 0)</f>
        <v>0</v>
      </c>
      <c r="P68" s="197">
        <f>ROUND(N(data!BQ70), 0)</f>
        <v>0</v>
      </c>
      <c r="Q68" s="197">
        <f>ROUND(N(data!BQ71), 0)</f>
        <v>0</v>
      </c>
      <c r="R68" s="197">
        <f>ROUND(N(data!BQ72), 0)</f>
        <v>0</v>
      </c>
      <c r="S68" s="197">
        <f>ROUND(N(data!BQ73), 0)</f>
        <v>0</v>
      </c>
      <c r="T68" s="197">
        <f>ROUND(N(data!BQ74), 0)</f>
        <v>0</v>
      </c>
      <c r="U68" s="197">
        <f>ROUND(N(data!BQ75), 0)</f>
        <v>0</v>
      </c>
      <c r="V68" s="197">
        <f>ROUND(N(data!BQ76), 0)</f>
        <v>0</v>
      </c>
      <c r="W68" s="197">
        <f>ROUND(N(data!BQ77), 0)</f>
        <v>0</v>
      </c>
      <c r="X68" s="197">
        <f>ROUND(N(data!BQ78), 0)</f>
        <v>0</v>
      </c>
      <c r="Y68" s="197">
        <f>ROUND(N(data!BQ79), 0)</f>
        <v>0</v>
      </c>
      <c r="Z68" s="197">
        <f>ROUND(N(data!BQ80), 0)</f>
        <v>0</v>
      </c>
      <c r="AA68" s="197">
        <f>ROUND(N(data!BQ81), 0)</f>
        <v>0</v>
      </c>
      <c r="AB68" s="197">
        <f>ROUND(N(data!BQ82), 0)</f>
        <v>0</v>
      </c>
      <c r="AC68" s="197">
        <f>ROUND(N(data!BQ83), 0)</f>
        <v>0</v>
      </c>
      <c r="AD68" s="197">
        <f>ROUND(N(data!BQ84), 0)</f>
        <v>0</v>
      </c>
      <c r="AE68" s="197">
        <f>ROUND(N(data!BQ89), 0)</f>
        <v>0</v>
      </c>
      <c r="AF68" s="197">
        <f>ROUND(N(data!BQ87), 0)</f>
        <v>0</v>
      </c>
      <c r="AG68" s="197">
        <f>ROUND(N(data!BQ90), 0)</f>
        <v>0</v>
      </c>
      <c r="AH68" s="197">
        <f>ROUND(N(data!BQ91), 0)</f>
        <v>0</v>
      </c>
      <c r="AI68" s="197">
        <f>ROUND(N(data!BQ92), 0)</f>
        <v>0</v>
      </c>
      <c r="AJ68" s="197">
        <f>ROUND(N(data!BQ93), 0)</f>
        <v>0</v>
      </c>
      <c r="AK68" s="316">
        <f>ROUND(N(data!BQ94), 2)</f>
        <v>0</v>
      </c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</row>
    <row r="69" spans="1:89" s="10" customFormat="1" ht="12.6" customHeight="1">
      <c r="A69" s="11" t="str">
        <f>RIGHT(data!$C$97,3)</f>
        <v>145</v>
      </c>
      <c r="B69" s="199" t="str">
        <f>RIGHT(data!$C$96,4)</f>
        <v>2024</v>
      </c>
      <c r="C69" s="11" t="str">
        <f>data!BR$55</f>
        <v>8650</v>
      </c>
      <c r="D69" s="11" t="s">
        <v>1156</v>
      </c>
      <c r="E69" s="197">
        <f>ROUND(N(data!BR59), 0)</f>
        <v>0</v>
      </c>
      <c r="F69" s="316">
        <f>ROUND(N(data!BR60), 2)</f>
        <v>16.05</v>
      </c>
      <c r="G69" s="197">
        <f>ROUND(N(data!BR61), 0)</f>
        <v>881410</v>
      </c>
      <c r="H69" s="197">
        <f>ROUND(N(data!BR62), 0)</f>
        <v>278625</v>
      </c>
      <c r="I69" s="197">
        <f>ROUND(N(data!BR63), 0)</f>
        <v>0</v>
      </c>
      <c r="J69" s="197">
        <f>ROUND(N(data!BR64), 0)</f>
        <v>0</v>
      </c>
      <c r="K69" s="197">
        <f>ROUND(N(data!BR65), 0)</f>
        <v>0</v>
      </c>
      <c r="L69" s="197">
        <f>ROUND(N(data!BR66), 0)</f>
        <v>0</v>
      </c>
      <c r="M69" s="197">
        <f>ROUND(N(data!BR67), 0)</f>
        <v>2780</v>
      </c>
      <c r="N69" s="197">
        <f>ROUND(N(data!BR68), 0)</f>
        <v>0</v>
      </c>
      <c r="O69" s="197">
        <f>ROUND(N(data!BR69), 0)</f>
        <v>74073</v>
      </c>
      <c r="P69" s="197">
        <f>ROUND(N(data!BR70), 0)</f>
        <v>0</v>
      </c>
      <c r="Q69" s="197">
        <f>ROUND(N(data!BR71), 0)</f>
        <v>0</v>
      </c>
      <c r="R69" s="197">
        <f>ROUND(N(data!BR72), 0)</f>
        <v>0</v>
      </c>
      <c r="S69" s="197">
        <f>ROUND(N(data!BR73), 0)</f>
        <v>0</v>
      </c>
      <c r="T69" s="197">
        <f>ROUND(N(data!BR74), 0)</f>
        <v>0</v>
      </c>
      <c r="U69" s="197">
        <f>ROUND(N(data!BR75), 0)</f>
        <v>0</v>
      </c>
      <c r="V69" s="197">
        <f>ROUND(N(data!BR76), 0)</f>
        <v>0</v>
      </c>
      <c r="W69" s="197">
        <f>ROUND(N(data!BR77), 0)</f>
        <v>0</v>
      </c>
      <c r="X69" s="197">
        <f>ROUND(N(data!BR78), 0)</f>
        <v>0</v>
      </c>
      <c r="Y69" s="197">
        <f>ROUND(N(data!BR79), 0)</f>
        <v>0</v>
      </c>
      <c r="Z69" s="197">
        <f>ROUND(N(data!BR80), 0)</f>
        <v>67178</v>
      </c>
      <c r="AA69" s="197">
        <f>ROUND(N(data!BR81), 0)</f>
        <v>0</v>
      </c>
      <c r="AB69" s="197">
        <f>ROUND(N(data!BR82), 0)</f>
        <v>0</v>
      </c>
      <c r="AC69" s="197">
        <f>ROUND(N(data!BR83), 0)</f>
        <v>6895</v>
      </c>
      <c r="AD69" s="197">
        <f>ROUND(N(data!BR84), 0)</f>
        <v>0</v>
      </c>
      <c r="AE69" s="197">
        <f>ROUND(N(data!BR89), 0)</f>
        <v>0</v>
      </c>
      <c r="AF69" s="197">
        <f>ROUND(N(data!BR87), 0)</f>
        <v>0</v>
      </c>
      <c r="AG69" s="197">
        <f>ROUND(N(data!BR90), 0)</f>
        <v>1278</v>
      </c>
      <c r="AH69" s="197">
        <f>ROUND(N(data!BR91), 0)</f>
        <v>0</v>
      </c>
      <c r="AI69" s="197">
        <f>ROUND(N(data!BR92), 0)</f>
        <v>0</v>
      </c>
      <c r="AJ69" s="197">
        <f>ROUND(N(data!BR93), 0)</f>
        <v>0</v>
      </c>
      <c r="AK69" s="316">
        <f>ROUND(N(data!BR94), 2)</f>
        <v>0</v>
      </c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</row>
    <row r="70" spans="1:89" s="10" customFormat="1" ht="12.6" customHeight="1">
      <c r="A70" s="11" t="str">
        <f>RIGHT(data!$C$97,3)</f>
        <v>145</v>
      </c>
      <c r="B70" s="199" t="str">
        <f>RIGHT(data!$C$96,4)</f>
        <v>2024</v>
      </c>
      <c r="C70" s="11" t="str">
        <f>data!BS$55</f>
        <v>8660</v>
      </c>
      <c r="D70" s="11" t="s">
        <v>1156</v>
      </c>
      <c r="E70" s="197">
        <f>ROUND(N(data!BS59), 0)</f>
        <v>0</v>
      </c>
      <c r="F70" s="316">
        <f>ROUND(N(data!BS60), 2)</f>
        <v>2.54</v>
      </c>
      <c r="G70" s="197">
        <f>ROUND(N(data!BS61), 0)</f>
        <v>194885</v>
      </c>
      <c r="H70" s="197">
        <f>ROUND(N(data!BS62), 0)</f>
        <v>72379</v>
      </c>
      <c r="I70" s="197">
        <f>ROUND(N(data!BS63), 0)</f>
        <v>0</v>
      </c>
      <c r="J70" s="197">
        <f>ROUND(N(data!BS64), 0)</f>
        <v>24298</v>
      </c>
      <c r="K70" s="197">
        <f>ROUND(N(data!BS65), 0)</f>
        <v>0</v>
      </c>
      <c r="L70" s="197">
        <f>ROUND(N(data!BS66), 0)</f>
        <v>1924</v>
      </c>
      <c r="M70" s="197">
        <f>ROUND(N(data!BS67), 0)</f>
        <v>4069</v>
      </c>
      <c r="N70" s="197">
        <f>ROUND(N(data!BS68), 0)</f>
        <v>0</v>
      </c>
      <c r="O70" s="197">
        <f>ROUND(N(data!BS69), 0)</f>
        <v>3960</v>
      </c>
      <c r="P70" s="197">
        <f>ROUND(N(data!BS70), 0)</f>
        <v>0</v>
      </c>
      <c r="Q70" s="197">
        <f>ROUND(N(data!BS71), 0)</f>
        <v>0</v>
      </c>
      <c r="R70" s="197">
        <f>ROUND(N(data!BS72), 0)</f>
        <v>0</v>
      </c>
      <c r="S70" s="197">
        <f>ROUND(N(data!BS73), 0)</f>
        <v>0</v>
      </c>
      <c r="T70" s="197">
        <f>ROUND(N(data!BS74), 0)</f>
        <v>0</v>
      </c>
      <c r="U70" s="197">
        <f>ROUND(N(data!BS75), 0)</f>
        <v>0</v>
      </c>
      <c r="V70" s="197">
        <f>ROUND(N(data!BS76), 0)</f>
        <v>0</v>
      </c>
      <c r="W70" s="197">
        <f>ROUND(N(data!BS77), 0)</f>
        <v>0</v>
      </c>
      <c r="X70" s="197">
        <f>ROUND(N(data!BS78), 0)</f>
        <v>0</v>
      </c>
      <c r="Y70" s="197">
        <f>ROUND(N(data!BS79), 0)</f>
        <v>0</v>
      </c>
      <c r="Z70" s="197">
        <f>ROUND(N(data!BS80), 0)</f>
        <v>0</v>
      </c>
      <c r="AA70" s="197">
        <f>ROUND(N(data!BS81), 0)</f>
        <v>0</v>
      </c>
      <c r="AB70" s="197">
        <f>ROUND(N(data!BS82), 0)</f>
        <v>0</v>
      </c>
      <c r="AC70" s="197">
        <f>ROUND(N(data!BS83), 0)</f>
        <v>3960</v>
      </c>
      <c r="AD70" s="197">
        <f>ROUND(N(data!BS84), 0)</f>
        <v>0</v>
      </c>
      <c r="AE70" s="197">
        <f>ROUND(N(data!BS89), 0)</f>
        <v>0</v>
      </c>
      <c r="AF70" s="197">
        <f>ROUND(N(data!BS87), 0)</f>
        <v>0</v>
      </c>
      <c r="AG70" s="197">
        <f>ROUND(N(data!BS90), 0)</f>
        <v>1871</v>
      </c>
      <c r="AH70" s="197">
        <f>ROUND(N(data!BS91), 0)</f>
        <v>0</v>
      </c>
      <c r="AI70" s="197">
        <f>ROUND(N(data!BS92), 0)</f>
        <v>158</v>
      </c>
      <c r="AJ70" s="197">
        <f>ROUND(N(data!BS93), 0)</f>
        <v>0</v>
      </c>
      <c r="AK70" s="316">
        <f>ROUND(N(data!BS94), 2)</f>
        <v>0</v>
      </c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</row>
    <row r="71" spans="1:89" s="10" customFormat="1" ht="12.6" customHeight="1">
      <c r="A71" s="11" t="str">
        <f>RIGHT(data!$C$97,3)</f>
        <v>145</v>
      </c>
      <c r="B71" s="199" t="str">
        <f>RIGHT(data!$C$96,4)</f>
        <v>2024</v>
      </c>
      <c r="C71" s="11" t="str">
        <f>data!BT$55</f>
        <v>8670</v>
      </c>
      <c r="D71" s="11" t="s">
        <v>1156</v>
      </c>
      <c r="E71" s="197">
        <f>ROUND(N(data!BT59), 0)</f>
        <v>0</v>
      </c>
      <c r="F71" s="316">
        <f>ROUND(N(data!BT60), 2)</f>
        <v>6.21</v>
      </c>
      <c r="G71" s="197">
        <f>ROUND(N(data!BT61), 0)</f>
        <v>582348</v>
      </c>
      <c r="H71" s="197">
        <f>ROUND(N(data!BT62), 0)</f>
        <v>172698</v>
      </c>
      <c r="I71" s="197">
        <f>ROUND(N(data!BT63), 0)</f>
        <v>0</v>
      </c>
      <c r="J71" s="197">
        <f>ROUND(N(data!BT64), 0)</f>
        <v>16827</v>
      </c>
      <c r="K71" s="197">
        <f>ROUND(N(data!BT65), 0)</f>
        <v>0</v>
      </c>
      <c r="L71" s="197">
        <f>ROUND(N(data!BT66), 0)</f>
        <v>53952</v>
      </c>
      <c r="M71" s="197">
        <f>ROUND(N(data!BT67), 0)</f>
        <v>3914</v>
      </c>
      <c r="N71" s="197">
        <f>ROUND(N(data!BT68), 0)</f>
        <v>0</v>
      </c>
      <c r="O71" s="197">
        <f>ROUND(N(data!BT69), 0)</f>
        <v>48744</v>
      </c>
      <c r="P71" s="197">
        <f>ROUND(N(data!BT70), 0)</f>
        <v>0</v>
      </c>
      <c r="Q71" s="197">
        <f>ROUND(N(data!BT71), 0)</f>
        <v>0</v>
      </c>
      <c r="R71" s="197">
        <f>ROUND(N(data!BT72), 0)</f>
        <v>0</v>
      </c>
      <c r="S71" s="197">
        <f>ROUND(N(data!BT73), 0)</f>
        <v>0</v>
      </c>
      <c r="T71" s="197">
        <f>ROUND(N(data!BT74), 0)</f>
        <v>0</v>
      </c>
      <c r="U71" s="197">
        <f>ROUND(N(data!BT75), 0)</f>
        <v>0</v>
      </c>
      <c r="V71" s="197">
        <f>ROUND(N(data!BT76), 0)</f>
        <v>0</v>
      </c>
      <c r="W71" s="197">
        <f>ROUND(N(data!BT77), 0)</f>
        <v>0</v>
      </c>
      <c r="X71" s="197">
        <f>ROUND(N(data!BT78), 0)</f>
        <v>0</v>
      </c>
      <c r="Y71" s="197">
        <f>ROUND(N(data!BT79), 0)</f>
        <v>0</v>
      </c>
      <c r="Z71" s="197">
        <f>ROUND(N(data!BT80), 0)</f>
        <v>0</v>
      </c>
      <c r="AA71" s="197">
        <f>ROUND(N(data!BT81), 0)</f>
        <v>0</v>
      </c>
      <c r="AB71" s="197">
        <f>ROUND(N(data!BT82), 0)</f>
        <v>0</v>
      </c>
      <c r="AC71" s="197">
        <f>ROUND(N(data!BT83), 0)</f>
        <v>48744</v>
      </c>
      <c r="AD71" s="197">
        <f>ROUND(N(data!BT84), 0)</f>
        <v>71786</v>
      </c>
      <c r="AE71" s="197">
        <f>ROUND(N(data!BT89), 0)</f>
        <v>0</v>
      </c>
      <c r="AF71" s="197">
        <f>ROUND(N(data!BT87), 0)</f>
        <v>0</v>
      </c>
      <c r="AG71" s="197">
        <f>ROUND(N(data!BT90), 0)</f>
        <v>1790</v>
      </c>
      <c r="AH71" s="197">
        <f>ROUND(N(data!BT91), 0)</f>
        <v>0</v>
      </c>
      <c r="AI71" s="197">
        <f>ROUND(N(data!BT92), 0)</f>
        <v>151</v>
      </c>
      <c r="AJ71" s="197">
        <f>ROUND(N(data!BT93), 0)</f>
        <v>0</v>
      </c>
      <c r="AK71" s="316">
        <f>ROUND(N(data!BT94), 2)</f>
        <v>0</v>
      </c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</row>
    <row r="72" spans="1:89" s="10" customFormat="1" ht="12.6" customHeight="1">
      <c r="A72" s="11" t="str">
        <f>RIGHT(data!$C$97,3)</f>
        <v>145</v>
      </c>
      <c r="B72" s="199" t="str">
        <f>RIGHT(data!$C$96,4)</f>
        <v>2024</v>
      </c>
      <c r="C72" s="11" t="str">
        <f>data!BU$55</f>
        <v>8680</v>
      </c>
      <c r="D72" s="11" t="s">
        <v>1156</v>
      </c>
      <c r="E72" s="197">
        <f>ROUND(N(data!BU59), 0)</f>
        <v>0</v>
      </c>
      <c r="F72" s="316">
        <f>ROUND(N(data!BU60), 2)</f>
        <v>0.15</v>
      </c>
      <c r="G72" s="197">
        <f>ROUND(N(data!BU61), 0)</f>
        <v>14217</v>
      </c>
      <c r="H72" s="197">
        <f>ROUND(N(data!BU62), 0)</f>
        <v>3417</v>
      </c>
      <c r="I72" s="197">
        <f>ROUND(N(data!BU63), 0)</f>
        <v>0</v>
      </c>
      <c r="J72" s="197">
        <f>ROUND(N(data!BU64), 0)</f>
        <v>0</v>
      </c>
      <c r="K72" s="197">
        <f>ROUND(N(data!BU65), 0)</f>
        <v>0</v>
      </c>
      <c r="L72" s="197">
        <f>ROUND(N(data!BU66), 0)</f>
        <v>0</v>
      </c>
      <c r="M72" s="197">
        <f>ROUND(N(data!BU67), 0)</f>
        <v>2672</v>
      </c>
      <c r="N72" s="197">
        <f>ROUND(N(data!BU68), 0)</f>
        <v>0</v>
      </c>
      <c r="O72" s="197">
        <f>ROUND(N(data!BU69), 0)</f>
        <v>71577</v>
      </c>
      <c r="P72" s="197">
        <f>ROUND(N(data!BU70), 0)</f>
        <v>0</v>
      </c>
      <c r="Q72" s="197">
        <f>ROUND(N(data!BU71), 0)</f>
        <v>0</v>
      </c>
      <c r="R72" s="197">
        <f>ROUND(N(data!BU72), 0)</f>
        <v>0</v>
      </c>
      <c r="S72" s="197">
        <f>ROUND(N(data!BU73), 0)</f>
        <v>0</v>
      </c>
      <c r="T72" s="197">
        <f>ROUND(N(data!BU74), 0)</f>
        <v>0</v>
      </c>
      <c r="U72" s="197">
        <f>ROUND(N(data!BU75), 0)</f>
        <v>0</v>
      </c>
      <c r="V72" s="197">
        <f>ROUND(N(data!BU76), 0)</f>
        <v>0</v>
      </c>
      <c r="W72" s="197">
        <f>ROUND(N(data!BU77), 0)</f>
        <v>0</v>
      </c>
      <c r="X72" s="197">
        <f>ROUND(N(data!BU78), 0)</f>
        <v>0</v>
      </c>
      <c r="Y72" s="197">
        <f>ROUND(N(data!BU79), 0)</f>
        <v>0</v>
      </c>
      <c r="Z72" s="197">
        <f>ROUND(N(data!BU80), 0)</f>
        <v>0</v>
      </c>
      <c r="AA72" s="197">
        <f>ROUND(N(data!BU81), 0)</f>
        <v>0</v>
      </c>
      <c r="AB72" s="197">
        <f>ROUND(N(data!BU82), 0)</f>
        <v>0</v>
      </c>
      <c r="AC72" s="197">
        <f>ROUND(N(data!BU83), 0)</f>
        <v>71577</v>
      </c>
      <c r="AD72" s="197">
        <f>ROUND(N(data!BU84), 0)</f>
        <v>0</v>
      </c>
      <c r="AE72" s="197">
        <f>ROUND(N(data!BU89), 0)</f>
        <v>0</v>
      </c>
      <c r="AF72" s="197">
        <f>ROUND(N(data!BU87), 0)</f>
        <v>0</v>
      </c>
      <c r="AG72" s="197">
        <f>ROUND(N(data!BU90), 0)</f>
        <v>1052</v>
      </c>
      <c r="AH72" s="197">
        <f>ROUND(N(data!BU91), 0)</f>
        <v>0</v>
      </c>
      <c r="AI72" s="197">
        <f>ROUND(N(data!BU92), 0)</f>
        <v>89</v>
      </c>
      <c r="AJ72" s="197">
        <f>ROUND(N(data!BU93), 0)</f>
        <v>0</v>
      </c>
      <c r="AK72" s="316">
        <f>ROUND(N(data!BU94), 2)</f>
        <v>0</v>
      </c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</row>
    <row r="73" spans="1:89" s="10" customFormat="1" ht="12.6" customHeight="1">
      <c r="A73" s="11" t="str">
        <f>RIGHT(data!$C$97,3)</f>
        <v>145</v>
      </c>
      <c r="B73" s="199" t="str">
        <f>RIGHT(data!$C$96,4)</f>
        <v>2024</v>
      </c>
      <c r="C73" s="11" t="str">
        <f>data!BV$55</f>
        <v>8690</v>
      </c>
      <c r="D73" s="11" t="s">
        <v>1156</v>
      </c>
      <c r="E73" s="197">
        <f>ROUND(N(data!BV59), 0)</f>
        <v>0</v>
      </c>
      <c r="F73" s="316">
        <f>ROUND(N(data!BV60), 2)</f>
        <v>0</v>
      </c>
      <c r="G73" s="197">
        <f>ROUND(N(data!BV61), 0)</f>
        <v>0</v>
      </c>
      <c r="H73" s="197">
        <f>ROUND(N(data!BV62), 0)</f>
        <v>0</v>
      </c>
      <c r="I73" s="197">
        <f>ROUND(N(data!BV63), 0)</f>
        <v>0</v>
      </c>
      <c r="J73" s="197">
        <f>ROUND(N(data!BV64), 0)</f>
        <v>0</v>
      </c>
      <c r="K73" s="197">
        <f>ROUND(N(data!BV65), 0)</f>
        <v>0</v>
      </c>
      <c r="L73" s="197">
        <f>ROUND(N(data!BV66), 0)</f>
        <v>36043</v>
      </c>
      <c r="M73" s="197">
        <f>ROUND(N(data!BV67), 0)</f>
        <v>17767</v>
      </c>
      <c r="N73" s="197">
        <f>ROUND(N(data!BV68), 0)</f>
        <v>0</v>
      </c>
      <c r="O73" s="197">
        <f>ROUND(N(data!BV69), 0)</f>
        <v>0</v>
      </c>
      <c r="P73" s="197">
        <f>ROUND(N(data!BV70), 0)</f>
        <v>0</v>
      </c>
      <c r="Q73" s="197">
        <f>ROUND(N(data!BV71), 0)</f>
        <v>0</v>
      </c>
      <c r="R73" s="197">
        <f>ROUND(N(data!BV72), 0)</f>
        <v>0</v>
      </c>
      <c r="S73" s="197">
        <f>ROUND(N(data!BV73), 0)</f>
        <v>0</v>
      </c>
      <c r="T73" s="197">
        <f>ROUND(N(data!BV74), 0)</f>
        <v>0</v>
      </c>
      <c r="U73" s="197">
        <f>ROUND(N(data!BV75), 0)</f>
        <v>0</v>
      </c>
      <c r="V73" s="197">
        <f>ROUND(N(data!BV76), 0)</f>
        <v>0</v>
      </c>
      <c r="W73" s="197">
        <f>ROUND(N(data!BV77), 0)</f>
        <v>0</v>
      </c>
      <c r="X73" s="197">
        <f>ROUND(N(data!BV78), 0)</f>
        <v>0</v>
      </c>
      <c r="Y73" s="197">
        <f>ROUND(N(data!BV79), 0)</f>
        <v>0</v>
      </c>
      <c r="Z73" s="197">
        <f>ROUND(N(data!BV80), 0)</f>
        <v>0</v>
      </c>
      <c r="AA73" s="197">
        <f>ROUND(N(data!BV81), 0)</f>
        <v>0</v>
      </c>
      <c r="AB73" s="197">
        <f>ROUND(N(data!BV82), 0)</f>
        <v>0</v>
      </c>
      <c r="AC73" s="197">
        <f>ROUND(N(data!BV83), 0)</f>
        <v>0</v>
      </c>
      <c r="AD73" s="197">
        <f>ROUND(N(data!BV84), 0)</f>
        <v>0</v>
      </c>
      <c r="AE73" s="197">
        <f>ROUND(N(data!BV89), 0)</f>
        <v>0</v>
      </c>
      <c r="AF73" s="197">
        <f>ROUND(N(data!BV87), 0)</f>
        <v>0</v>
      </c>
      <c r="AG73" s="197">
        <f>ROUND(N(data!BV90), 0)</f>
        <v>8169</v>
      </c>
      <c r="AH73" s="197">
        <f>ROUND(N(data!BV91), 0)</f>
        <v>0</v>
      </c>
      <c r="AI73" s="197">
        <f>ROUND(N(data!BV92), 0)</f>
        <v>267</v>
      </c>
      <c r="AJ73" s="197">
        <f>ROUND(N(data!BV93), 0)</f>
        <v>0</v>
      </c>
      <c r="AK73" s="316">
        <f>ROUND(N(data!BV94), 2)</f>
        <v>0</v>
      </c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</row>
    <row r="74" spans="1:89" s="10" customFormat="1" ht="12.6" customHeight="1">
      <c r="A74" s="11" t="str">
        <f>RIGHT(data!$C$97,3)</f>
        <v>145</v>
      </c>
      <c r="B74" s="199" t="str">
        <f>RIGHT(data!$C$96,4)</f>
        <v>2024</v>
      </c>
      <c r="C74" s="11" t="str">
        <f>data!BW$55</f>
        <v>8700</v>
      </c>
      <c r="D74" s="11" t="s">
        <v>1156</v>
      </c>
      <c r="E74" s="197">
        <f>ROUND(N(data!BW59), 0)</f>
        <v>0</v>
      </c>
      <c r="F74" s="316">
        <f>ROUND(N(data!BW60), 2)</f>
        <v>4.9400000000000004</v>
      </c>
      <c r="G74" s="197">
        <f>ROUND(N(data!BW61), 0)</f>
        <v>691827</v>
      </c>
      <c r="H74" s="197">
        <f>ROUND(N(data!BW62), 0)</f>
        <v>229533</v>
      </c>
      <c r="I74" s="197">
        <f>ROUND(N(data!BW63), 0)</f>
        <v>98840</v>
      </c>
      <c r="J74" s="197">
        <f>ROUND(N(data!BW64), 0)</f>
        <v>18066</v>
      </c>
      <c r="K74" s="197">
        <f>ROUND(N(data!BW65), 0)</f>
        <v>0</v>
      </c>
      <c r="L74" s="197">
        <f>ROUND(N(data!BW66), 0)</f>
        <v>51227</v>
      </c>
      <c r="M74" s="197">
        <f>ROUND(N(data!BW67), 0)</f>
        <v>6582</v>
      </c>
      <c r="N74" s="197">
        <f>ROUND(N(data!BW68), 0)</f>
        <v>0</v>
      </c>
      <c r="O74" s="197">
        <f>ROUND(N(data!BW69), 0)</f>
        <v>20746</v>
      </c>
      <c r="P74" s="197">
        <f>ROUND(N(data!BW70), 0)</f>
        <v>0</v>
      </c>
      <c r="Q74" s="197">
        <f>ROUND(N(data!BW71), 0)</f>
        <v>16134</v>
      </c>
      <c r="R74" s="197">
        <f>ROUND(N(data!BW72), 0)</f>
        <v>0</v>
      </c>
      <c r="S74" s="197">
        <f>ROUND(N(data!BW73), 0)</f>
        <v>0</v>
      </c>
      <c r="T74" s="197">
        <f>ROUND(N(data!BW74), 0)</f>
        <v>0</v>
      </c>
      <c r="U74" s="197">
        <f>ROUND(N(data!BW75), 0)</f>
        <v>0</v>
      </c>
      <c r="V74" s="197">
        <f>ROUND(N(data!BW76), 0)</f>
        <v>0</v>
      </c>
      <c r="W74" s="197">
        <f>ROUND(N(data!BW77), 0)</f>
        <v>0</v>
      </c>
      <c r="X74" s="197">
        <f>ROUND(N(data!BW78), 0)</f>
        <v>0</v>
      </c>
      <c r="Y74" s="197">
        <f>ROUND(N(data!BW79), 0)</f>
        <v>0</v>
      </c>
      <c r="Z74" s="197">
        <f>ROUND(N(data!BW80), 0)</f>
        <v>347</v>
      </c>
      <c r="AA74" s="197">
        <f>ROUND(N(data!BW81), 0)</f>
        <v>0</v>
      </c>
      <c r="AB74" s="197">
        <f>ROUND(N(data!BW82), 0)</f>
        <v>0</v>
      </c>
      <c r="AC74" s="197">
        <f>ROUND(N(data!BW83), 0)</f>
        <v>4265</v>
      </c>
      <c r="AD74" s="197">
        <f>ROUND(N(data!BW84), 0)</f>
        <v>64826</v>
      </c>
      <c r="AE74" s="197">
        <f>ROUND(N(data!BW89), 0)</f>
        <v>0</v>
      </c>
      <c r="AF74" s="197">
        <f>ROUND(N(data!BW87), 0)</f>
        <v>0</v>
      </c>
      <c r="AG74" s="197">
        <f>ROUND(N(data!BW90), 0)</f>
        <v>2629</v>
      </c>
      <c r="AH74" s="197">
        <f>ROUND(N(data!BW91), 0)</f>
        <v>0</v>
      </c>
      <c r="AI74" s="197">
        <f>ROUND(N(data!BW92), 0)</f>
        <v>222</v>
      </c>
      <c r="AJ74" s="197">
        <f>ROUND(N(data!BW93), 0)</f>
        <v>0</v>
      </c>
      <c r="AK74" s="316">
        <f>ROUND(N(data!BW94), 2)</f>
        <v>0</v>
      </c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</row>
    <row r="75" spans="1:89" s="10" customFormat="1" ht="12.6" customHeight="1">
      <c r="A75" s="11" t="str">
        <f>RIGHT(data!$C$97,3)</f>
        <v>145</v>
      </c>
      <c r="B75" s="199" t="str">
        <f>RIGHT(data!$C$96,4)</f>
        <v>2024</v>
      </c>
      <c r="C75" s="11" t="str">
        <f>data!BX$55</f>
        <v>8710</v>
      </c>
      <c r="D75" s="11" t="s">
        <v>1156</v>
      </c>
      <c r="E75" s="197">
        <f>ROUND(N(data!BX59), 0)</f>
        <v>0</v>
      </c>
      <c r="F75" s="316">
        <f>ROUND(N(data!BX60), 2)</f>
        <v>64.13</v>
      </c>
      <c r="G75" s="197">
        <f>ROUND(N(data!BX61), 0)</f>
        <v>7831942</v>
      </c>
      <c r="H75" s="197">
        <f>ROUND(N(data!BX62), 0)</f>
        <v>2191207</v>
      </c>
      <c r="I75" s="197">
        <f>ROUND(N(data!BX63), 0)</f>
        <v>607780</v>
      </c>
      <c r="J75" s="197">
        <f>ROUND(N(data!BX64), 0)</f>
        <v>11752</v>
      </c>
      <c r="K75" s="197">
        <f>ROUND(N(data!BX65), 0)</f>
        <v>0</v>
      </c>
      <c r="L75" s="197">
        <f>ROUND(N(data!BX66), 0)</f>
        <v>1304216</v>
      </c>
      <c r="M75" s="197">
        <f>ROUND(N(data!BX67), 0)</f>
        <v>11590</v>
      </c>
      <c r="N75" s="197">
        <f>ROUND(N(data!BX68), 0)</f>
        <v>0</v>
      </c>
      <c r="O75" s="197">
        <f>ROUND(N(data!BX69), 0)</f>
        <v>64725</v>
      </c>
      <c r="P75" s="197">
        <f>ROUND(N(data!BX70), 0)</f>
        <v>0</v>
      </c>
      <c r="Q75" s="197">
        <f>ROUND(N(data!BX71), 0)</f>
        <v>57886</v>
      </c>
      <c r="R75" s="197">
        <f>ROUND(N(data!BX72), 0)</f>
        <v>0</v>
      </c>
      <c r="S75" s="197">
        <f>ROUND(N(data!BX73), 0)</f>
        <v>0</v>
      </c>
      <c r="T75" s="197">
        <f>ROUND(N(data!BX74), 0)</f>
        <v>0</v>
      </c>
      <c r="U75" s="197">
        <f>ROUND(N(data!BX75), 0)</f>
        <v>0</v>
      </c>
      <c r="V75" s="197">
        <f>ROUND(N(data!BX76), 0)</f>
        <v>0</v>
      </c>
      <c r="W75" s="197">
        <f>ROUND(N(data!BX77), 0)</f>
        <v>0</v>
      </c>
      <c r="X75" s="197">
        <f>ROUND(N(data!BX78), 0)</f>
        <v>0</v>
      </c>
      <c r="Y75" s="197">
        <f>ROUND(N(data!BX79), 0)</f>
        <v>0</v>
      </c>
      <c r="Z75" s="197">
        <f>ROUND(N(data!BX80), 0)</f>
        <v>540</v>
      </c>
      <c r="AA75" s="197">
        <f>ROUND(N(data!BX81), 0)</f>
        <v>0</v>
      </c>
      <c r="AB75" s="197">
        <f>ROUND(N(data!BX82), 0)</f>
        <v>0</v>
      </c>
      <c r="AC75" s="197">
        <f>ROUND(N(data!BX83), 0)</f>
        <v>6299</v>
      </c>
      <c r="AD75" s="197">
        <f>ROUND(N(data!BX84), 0)</f>
        <v>2215</v>
      </c>
      <c r="AE75" s="197">
        <f>ROUND(N(data!BX89), 0)</f>
        <v>0</v>
      </c>
      <c r="AF75" s="197">
        <f>ROUND(N(data!BX87), 0)</f>
        <v>0</v>
      </c>
      <c r="AG75" s="197">
        <f>ROUND(N(data!BX90), 0)</f>
        <v>2448</v>
      </c>
      <c r="AH75" s="197">
        <f>ROUND(N(data!BX91), 0)</f>
        <v>0</v>
      </c>
      <c r="AI75" s="197">
        <f>ROUND(N(data!BX92), 0)</f>
        <v>113</v>
      </c>
      <c r="AJ75" s="197">
        <f>ROUND(N(data!BX93), 0)</f>
        <v>0</v>
      </c>
      <c r="AK75" s="316">
        <f>ROUND(N(data!BX94), 2)</f>
        <v>0</v>
      </c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</row>
    <row r="76" spans="1:89" s="10" customFormat="1" ht="12.6" customHeight="1">
      <c r="A76" s="11" t="str">
        <f>RIGHT(data!$C$97,3)</f>
        <v>145</v>
      </c>
      <c r="B76" s="199" t="str">
        <f>RIGHT(data!$C$96,4)</f>
        <v>2024</v>
      </c>
      <c r="C76" s="11" t="str">
        <f>data!BY$55</f>
        <v>8720</v>
      </c>
      <c r="D76" s="11" t="s">
        <v>1156</v>
      </c>
      <c r="E76" s="197">
        <f>ROUND(N(data!BY59), 0)</f>
        <v>0</v>
      </c>
      <c r="F76" s="316">
        <f>ROUND(N(data!BY60), 2)</f>
        <v>45.41</v>
      </c>
      <c r="G76" s="197">
        <f>ROUND(N(data!BY61), 0)</f>
        <v>5678883</v>
      </c>
      <c r="H76" s="197">
        <f>ROUND(N(data!BY62), 0)</f>
        <v>1586619</v>
      </c>
      <c r="I76" s="197">
        <f>ROUND(N(data!BY63), 0)</f>
        <v>36000</v>
      </c>
      <c r="J76" s="197">
        <f>ROUND(N(data!BY64), 0)</f>
        <v>81048</v>
      </c>
      <c r="K76" s="197">
        <f>ROUND(N(data!BY65), 0)</f>
        <v>0</v>
      </c>
      <c r="L76" s="197">
        <f>ROUND(N(data!BY66), 0)</f>
        <v>187613</v>
      </c>
      <c r="M76" s="197">
        <f>ROUND(N(data!BY67), 0)</f>
        <v>747543</v>
      </c>
      <c r="N76" s="197">
        <f>ROUND(N(data!BY68), 0)</f>
        <v>3142</v>
      </c>
      <c r="O76" s="197">
        <f>ROUND(N(data!BY69), 0)</f>
        <v>37852</v>
      </c>
      <c r="P76" s="197">
        <f>ROUND(N(data!BY70), 0)</f>
        <v>0</v>
      </c>
      <c r="Q76" s="197">
        <f>ROUND(N(data!BY71), 0)</f>
        <v>0</v>
      </c>
      <c r="R76" s="197">
        <f>ROUND(N(data!BY72), 0)</f>
        <v>0</v>
      </c>
      <c r="S76" s="197">
        <f>ROUND(N(data!BY73), 0)</f>
        <v>0</v>
      </c>
      <c r="T76" s="197">
        <f>ROUND(N(data!BY74), 0)</f>
        <v>0</v>
      </c>
      <c r="U76" s="197">
        <f>ROUND(N(data!BY75), 0)</f>
        <v>0</v>
      </c>
      <c r="V76" s="197">
        <f>ROUND(N(data!BY76), 0)</f>
        <v>0</v>
      </c>
      <c r="W76" s="197">
        <f>ROUND(N(data!BY77), 0)</f>
        <v>0</v>
      </c>
      <c r="X76" s="197">
        <f>ROUND(N(data!BY78), 0)</f>
        <v>0</v>
      </c>
      <c r="Y76" s="197">
        <f>ROUND(N(data!BY79), 0)</f>
        <v>0</v>
      </c>
      <c r="Z76" s="197">
        <f>ROUND(N(data!BY80), 0)</f>
        <v>358</v>
      </c>
      <c r="AA76" s="197">
        <f>ROUND(N(data!BY81), 0)</f>
        <v>0</v>
      </c>
      <c r="AB76" s="197">
        <f>ROUND(N(data!BY82), 0)</f>
        <v>0</v>
      </c>
      <c r="AC76" s="197">
        <f>ROUND(N(data!BY83), 0)</f>
        <v>37493</v>
      </c>
      <c r="AD76" s="197">
        <f>ROUND(N(data!BY84), 0)</f>
        <v>214616</v>
      </c>
      <c r="AE76" s="197">
        <f>ROUND(N(data!BY89), 0)</f>
        <v>0</v>
      </c>
      <c r="AF76" s="197">
        <f>ROUND(N(data!BY87), 0)</f>
        <v>0</v>
      </c>
      <c r="AG76" s="197">
        <f>ROUND(N(data!BY90), 0)</f>
        <v>3424</v>
      </c>
      <c r="AH76" s="197">
        <f>ROUND(N(data!BY91), 0)</f>
        <v>0</v>
      </c>
      <c r="AI76" s="197">
        <f>ROUND(N(data!BY92), 0)</f>
        <v>58</v>
      </c>
      <c r="AJ76" s="197">
        <f>ROUND(N(data!BY93), 0)</f>
        <v>28174</v>
      </c>
      <c r="AK76" s="316">
        <f>ROUND(N(data!BY94), 2)</f>
        <v>0</v>
      </c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</row>
    <row r="77" spans="1:89" s="10" customFormat="1" ht="12.6" customHeight="1">
      <c r="A77" s="11" t="str">
        <f>RIGHT(data!$C$97,3)</f>
        <v>145</v>
      </c>
      <c r="B77" s="199" t="str">
        <f>RIGHT(data!$C$96,4)</f>
        <v>2024</v>
      </c>
      <c r="C77" s="11" t="str">
        <f>data!BZ$55</f>
        <v>8730</v>
      </c>
      <c r="D77" s="11" t="s">
        <v>1156</v>
      </c>
      <c r="E77" s="197">
        <f>ROUND(N(data!BZ59), 0)</f>
        <v>0</v>
      </c>
      <c r="F77" s="316">
        <f>ROUND(N(data!BZ60), 2)</f>
        <v>40.340000000000003</v>
      </c>
      <c r="G77" s="197">
        <f>ROUND(N(data!BZ61), 0)</f>
        <v>4799101</v>
      </c>
      <c r="H77" s="197">
        <f>ROUND(N(data!BZ62), 0)</f>
        <v>1479618</v>
      </c>
      <c r="I77" s="197">
        <f>ROUND(N(data!BZ63), 0)</f>
        <v>0</v>
      </c>
      <c r="J77" s="197">
        <f>ROUND(N(data!BZ64), 0)</f>
        <v>36366</v>
      </c>
      <c r="K77" s="197">
        <f>ROUND(N(data!BZ65), 0)</f>
        <v>0</v>
      </c>
      <c r="L77" s="197">
        <f>ROUND(N(data!BZ66), 0)</f>
        <v>305</v>
      </c>
      <c r="M77" s="197">
        <f>ROUND(N(data!BZ67), 0)</f>
        <v>0</v>
      </c>
      <c r="N77" s="197">
        <f>ROUND(N(data!BZ68), 0)</f>
        <v>0</v>
      </c>
      <c r="O77" s="197">
        <f>ROUND(N(data!BZ69), 0)</f>
        <v>4181</v>
      </c>
      <c r="P77" s="197">
        <f>ROUND(N(data!BZ70), 0)</f>
        <v>0</v>
      </c>
      <c r="Q77" s="197">
        <f>ROUND(N(data!BZ71), 0)</f>
        <v>0</v>
      </c>
      <c r="R77" s="197">
        <f>ROUND(N(data!BZ72), 0)</f>
        <v>0</v>
      </c>
      <c r="S77" s="197">
        <f>ROUND(N(data!BZ73), 0)</f>
        <v>0</v>
      </c>
      <c r="T77" s="197">
        <f>ROUND(N(data!BZ74), 0)</f>
        <v>0</v>
      </c>
      <c r="U77" s="197">
        <f>ROUND(N(data!BZ75), 0)</f>
        <v>0</v>
      </c>
      <c r="V77" s="197">
        <f>ROUND(N(data!BZ76), 0)</f>
        <v>0</v>
      </c>
      <c r="W77" s="197">
        <f>ROUND(N(data!BZ77), 0)</f>
        <v>0</v>
      </c>
      <c r="X77" s="197">
        <f>ROUND(N(data!BZ78), 0)</f>
        <v>0</v>
      </c>
      <c r="Y77" s="197">
        <f>ROUND(N(data!BZ79), 0)</f>
        <v>0</v>
      </c>
      <c r="Z77" s="197">
        <f>ROUND(N(data!BZ80), 0)</f>
        <v>0</v>
      </c>
      <c r="AA77" s="197">
        <f>ROUND(N(data!BZ81), 0)</f>
        <v>0</v>
      </c>
      <c r="AB77" s="197">
        <f>ROUND(N(data!BZ82), 0)</f>
        <v>0</v>
      </c>
      <c r="AC77" s="197">
        <f>ROUND(N(data!BZ83), 0)</f>
        <v>4181</v>
      </c>
      <c r="AD77" s="197">
        <f>ROUND(N(data!BZ84), 0)</f>
        <v>0</v>
      </c>
      <c r="AE77" s="197">
        <f>ROUND(N(data!BZ89), 0)</f>
        <v>0</v>
      </c>
      <c r="AF77" s="197">
        <f>ROUND(N(data!BZ87), 0)</f>
        <v>0</v>
      </c>
      <c r="AG77" s="197">
        <f>ROUND(N(data!BZ90), 0)</f>
        <v>0</v>
      </c>
      <c r="AH77" s="197">
        <f>ROUND(N(data!BZ91), 0)</f>
        <v>0</v>
      </c>
      <c r="AI77" s="197">
        <f>ROUND(N(data!BZ92), 0)</f>
        <v>0</v>
      </c>
      <c r="AJ77" s="197">
        <f>ROUND(N(data!BZ93), 0)</f>
        <v>0</v>
      </c>
      <c r="AK77" s="316">
        <f>ROUND(N(data!BZ94), 2)</f>
        <v>0</v>
      </c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</row>
    <row r="78" spans="1:89" s="10" customFormat="1" ht="12.6" customHeight="1">
      <c r="A78" s="11" t="str">
        <f>RIGHT(data!$C$97,3)</f>
        <v>145</v>
      </c>
      <c r="B78" s="199" t="str">
        <f>RIGHT(data!$C$96,4)</f>
        <v>2024</v>
      </c>
      <c r="C78" s="11" t="str">
        <f>data!CA$55</f>
        <v>8740</v>
      </c>
      <c r="D78" s="11" t="s">
        <v>1156</v>
      </c>
      <c r="E78" s="197">
        <f>ROUND(N(data!CA59), 0)</f>
        <v>0</v>
      </c>
      <c r="F78" s="316">
        <f>ROUND(N(data!CA60), 2)</f>
        <v>22.24</v>
      </c>
      <c r="G78" s="197">
        <f>ROUND(N(data!CA61), 0)</f>
        <v>2801717</v>
      </c>
      <c r="H78" s="197">
        <f>ROUND(N(data!CA62), 0)</f>
        <v>691571</v>
      </c>
      <c r="I78" s="197">
        <f>ROUND(N(data!CA63), 0)</f>
        <v>0</v>
      </c>
      <c r="J78" s="197">
        <f>ROUND(N(data!CA64), 0)</f>
        <v>23205</v>
      </c>
      <c r="K78" s="197">
        <f>ROUND(N(data!CA65), 0)</f>
        <v>0</v>
      </c>
      <c r="L78" s="197">
        <f>ROUND(N(data!CA66), 0)</f>
        <v>212705</v>
      </c>
      <c r="M78" s="197">
        <f>ROUND(N(data!CA67), 0)</f>
        <v>11184</v>
      </c>
      <c r="N78" s="197">
        <f>ROUND(N(data!CA68), 0)</f>
        <v>0</v>
      </c>
      <c r="O78" s="197">
        <f>ROUND(N(data!CA69), 0)</f>
        <v>40549</v>
      </c>
      <c r="P78" s="197">
        <f>ROUND(N(data!CA70), 0)</f>
        <v>0</v>
      </c>
      <c r="Q78" s="197">
        <f>ROUND(N(data!CA71), 0)</f>
        <v>0</v>
      </c>
      <c r="R78" s="197">
        <f>ROUND(N(data!CA72), 0)</f>
        <v>0</v>
      </c>
      <c r="S78" s="197">
        <f>ROUND(N(data!CA73), 0)</f>
        <v>0</v>
      </c>
      <c r="T78" s="197">
        <f>ROUND(N(data!CA74), 0)</f>
        <v>0</v>
      </c>
      <c r="U78" s="197">
        <f>ROUND(N(data!CA75), 0)</f>
        <v>0</v>
      </c>
      <c r="V78" s="197">
        <f>ROUND(N(data!CA76), 0)</f>
        <v>0</v>
      </c>
      <c r="W78" s="197">
        <f>ROUND(N(data!CA77), 0)</f>
        <v>0</v>
      </c>
      <c r="X78" s="197">
        <f>ROUND(N(data!CA78), 0)</f>
        <v>0</v>
      </c>
      <c r="Y78" s="197">
        <f>ROUND(N(data!CA79), 0)</f>
        <v>0</v>
      </c>
      <c r="Z78" s="197">
        <f>ROUND(N(data!CA80), 0)</f>
        <v>6000</v>
      </c>
      <c r="AA78" s="197">
        <f>ROUND(N(data!CA81), 0)</f>
        <v>0</v>
      </c>
      <c r="AB78" s="197">
        <f>ROUND(N(data!CA82), 0)</f>
        <v>0</v>
      </c>
      <c r="AC78" s="197">
        <f>ROUND(N(data!CA83), 0)</f>
        <v>34549</v>
      </c>
      <c r="AD78" s="197">
        <f>ROUND(N(data!CA84), 0)</f>
        <v>1855</v>
      </c>
      <c r="AE78" s="197">
        <f>ROUND(N(data!CA89), 0)</f>
        <v>0</v>
      </c>
      <c r="AF78" s="197">
        <f>ROUND(N(data!CA87), 0)</f>
        <v>0</v>
      </c>
      <c r="AG78" s="197">
        <f>ROUND(N(data!CA90), 0)</f>
        <v>1406</v>
      </c>
      <c r="AH78" s="197">
        <f>ROUND(N(data!CA91), 0)</f>
        <v>0</v>
      </c>
      <c r="AI78" s="197">
        <f>ROUND(N(data!CA92), 0)</f>
        <v>0</v>
      </c>
      <c r="AJ78" s="197">
        <f>ROUND(N(data!CA93), 0)</f>
        <v>0</v>
      </c>
      <c r="AK78" s="316">
        <f>ROUND(N(data!CA94), 2)</f>
        <v>0</v>
      </c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</row>
    <row r="79" spans="1:89" s="10" customFormat="1" ht="12.6" customHeight="1">
      <c r="A79" s="11" t="str">
        <f>RIGHT(data!$C$97,3)</f>
        <v>145</v>
      </c>
      <c r="B79" s="199" t="str">
        <f>RIGHT(data!$C$96,4)</f>
        <v>2024</v>
      </c>
      <c r="C79" s="11" t="str">
        <f>data!CB$55</f>
        <v>8770</v>
      </c>
      <c r="D79" s="11" t="s">
        <v>1156</v>
      </c>
      <c r="E79" s="197">
        <f>ROUND(N(data!CB59), 0)</f>
        <v>0</v>
      </c>
      <c r="F79" s="316">
        <f>ROUND(N(data!CB60), 2)</f>
        <v>1</v>
      </c>
      <c r="G79" s="197">
        <f>ROUND(N(data!CB61), 0)</f>
        <v>59647</v>
      </c>
      <c r="H79" s="197">
        <f>ROUND(N(data!CB62), 0)</f>
        <v>22644</v>
      </c>
      <c r="I79" s="197">
        <f>ROUND(N(data!CB63), 0)</f>
        <v>0</v>
      </c>
      <c r="J79" s="197">
        <f>ROUND(N(data!CB64), 0)</f>
        <v>4149</v>
      </c>
      <c r="K79" s="197">
        <f>ROUND(N(data!CB65), 0)</f>
        <v>23488</v>
      </c>
      <c r="L79" s="197">
        <f>ROUND(N(data!CB66), 0)</f>
        <v>11643</v>
      </c>
      <c r="M79" s="197">
        <f>ROUND(N(data!CB67), 0)</f>
        <v>50621</v>
      </c>
      <c r="N79" s="197">
        <f>ROUND(N(data!CB68), 0)</f>
        <v>0</v>
      </c>
      <c r="O79" s="197">
        <f>ROUND(N(data!CB69), 0)</f>
        <v>674</v>
      </c>
      <c r="P79" s="197">
        <f>ROUND(N(data!CB70), 0)</f>
        <v>0</v>
      </c>
      <c r="Q79" s="197">
        <f>ROUND(N(data!CB71), 0)</f>
        <v>0</v>
      </c>
      <c r="R79" s="197">
        <f>ROUND(N(data!CB72), 0)</f>
        <v>0</v>
      </c>
      <c r="S79" s="197">
        <f>ROUND(N(data!CB73), 0)</f>
        <v>0</v>
      </c>
      <c r="T79" s="197">
        <f>ROUND(N(data!CB74), 0)</f>
        <v>0</v>
      </c>
      <c r="U79" s="197">
        <f>ROUND(N(data!CB75), 0)</f>
        <v>0</v>
      </c>
      <c r="V79" s="197">
        <f>ROUND(N(data!CB76), 0)</f>
        <v>0</v>
      </c>
      <c r="W79" s="197">
        <f>ROUND(N(data!CB77), 0)</f>
        <v>72</v>
      </c>
      <c r="X79" s="197">
        <f>ROUND(N(data!CB78), 0)</f>
        <v>0</v>
      </c>
      <c r="Y79" s="197">
        <f>ROUND(N(data!CB79), 0)</f>
        <v>0</v>
      </c>
      <c r="Z79" s="197">
        <f>ROUND(N(data!CB80), 0)</f>
        <v>0</v>
      </c>
      <c r="AA79" s="197">
        <f>ROUND(N(data!CB81), 0)</f>
        <v>0</v>
      </c>
      <c r="AB79" s="197">
        <f>ROUND(N(data!CB82), 0)</f>
        <v>0</v>
      </c>
      <c r="AC79" s="197">
        <f>ROUND(N(data!CB83), 0)</f>
        <v>602</v>
      </c>
      <c r="AD79" s="197">
        <f>ROUND(N(data!CB84), 0)</f>
        <v>0</v>
      </c>
      <c r="AE79" s="197">
        <f>ROUND(N(data!CB89), 0)</f>
        <v>0</v>
      </c>
      <c r="AF79" s="197">
        <f>ROUND(N(data!CB87), 0)</f>
        <v>0</v>
      </c>
      <c r="AG79" s="197">
        <f>ROUND(N(data!CB90), 0)</f>
        <v>21902</v>
      </c>
      <c r="AH79" s="197">
        <f>ROUND(N(data!CB91), 0)</f>
        <v>0</v>
      </c>
      <c r="AI79" s="197">
        <f>ROUND(N(data!CB92), 0)</f>
        <v>2772</v>
      </c>
      <c r="AJ79" s="197">
        <f>ROUND(N(data!CB93), 0)</f>
        <v>0</v>
      </c>
      <c r="AK79" s="316">
        <f>ROUND(N(data!CB94), 2)</f>
        <v>0</v>
      </c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</row>
    <row r="80" spans="1:89" s="10" customFormat="1" ht="12.6" customHeight="1">
      <c r="A80" s="11" t="str">
        <f>RIGHT(data!$C$97,3)</f>
        <v>145</v>
      </c>
      <c r="B80" s="199" t="str">
        <f>RIGHT(data!$C$96,4)</f>
        <v>2024</v>
      </c>
      <c r="C80" s="11" t="str">
        <f>data!CC$55</f>
        <v>8790</v>
      </c>
      <c r="D80" s="11" t="s">
        <v>1156</v>
      </c>
      <c r="E80" s="197">
        <f>ROUND(N(data!CC59), 0)</f>
        <v>0</v>
      </c>
      <c r="F80" s="316">
        <f>ROUND(N(data!CC60), 2)</f>
        <v>27.9</v>
      </c>
      <c r="G80" s="197">
        <f>ROUND(N(data!CC61), 0)</f>
        <v>3681832</v>
      </c>
      <c r="H80" s="197">
        <f>ROUND(N(data!CC62), 0)</f>
        <v>1037891</v>
      </c>
      <c r="I80" s="197">
        <f>ROUND(N(data!CC63), 0)</f>
        <v>23100</v>
      </c>
      <c r="J80" s="197">
        <f>ROUND(N(data!CC64), 0)</f>
        <v>-246847</v>
      </c>
      <c r="K80" s="197">
        <f>ROUND(N(data!CC65), 0)</f>
        <v>0</v>
      </c>
      <c r="L80" s="197">
        <f>ROUND(N(data!CC66), 0)</f>
        <v>100394</v>
      </c>
      <c r="M80" s="197">
        <f>ROUND(N(data!CC67), 0)</f>
        <v>4335</v>
      </c>
      <c r="N80" s="197">
        <f>ROUND(N(data!CC68), 0)</f>
        <v>0</v>
      </c>
      <c r="O80" s="197">
        <f>ROUND(N(data!CC69), 0)</f>
        <v>421431</v>
      </c>
      <c r="P80" s="197">
        <f>ROUND(N(data!CC70), 0)</f>
        <v>0</v>
      </c>
      <c r="Q80" s="197">
        <f>ROUND(N(data!CC71), 0)</f>
        <v>0</v>
      </c>
      <c r="R80" s="197">
        <f>ROUND(N(data!CC72), 0)</f>
        <v>0</v>
      </c>
      <c r="S80" s="197">
        <f>ROUND(N(data!CC73), 0)</f>
        <v>0</v>
      </c>
      <c r="T80" s="197">
        <f>ROUND(N(data!CC74), 0)</f>
        <v>0</v>
      </c>
      <c r="U80" s="197">
        <f>ROUND(N(data!CC75), 0)</f>
        <v>0</v>
      </c>
      <c r="V80" s="197">
        <f>ROUND(N(data!CC76), 0)</f>
        <v>0</v>
      </c>
      <c r="W80" s="197">
        <f>ROUND(N(data!CC77), 0)</f>
        <v>7692</v>
      </c>
      <c r="X80" s="197">
        <f>ROUND(N(data!CC78), 0)</f>
        <v>0</v>
      </c>
      <c r="Y80" s="197">
        <f>ROUND(N(data!CC79), 0)</f>
        <v>0</v>
      </c>
      <c r="Z80" s="197">
        <f>ROUND(N(data!CC80), 0)</f>
        <v>371939</v>
      </c>
      <c r="AA80" s="197">
        <f>ROUND(N(data!CC81), 0)</f>
        <v>0</v>
      </c>
      <c r="AB80" s="197">
        <f>ROUND(N(data!CC82), 0)</f>
        <v>0</v>
      </c>
      <c r="AC80" s="197">
        <f>ROUND(N(data!CC83), 0)</f>
        <v>41800</v>
      </c>
      <c r="AD80" s="197">
        <f>ROUND(N(data!CC84), 0)</f>
        <v>121705</v>
      </c>
      <c r="AE80" s="197">
        <f>ROUND(N(data!CC89), 0)</f>
        <v>0</v>
      </c>
      <c r="AF80" s="197">
        <f>ROUND(N(data!CC87), 0)</f>
        <v>0</v>
      </c>
      <c r="AG80" s="197">
        <f>ROUND(N(data!CC90), 0)</f>
        <v>622</v>
      </c>
      <c r="AH80" s="197">
        <f>ROUND(N(data!CC91), 0)</f>
        <v>0</v>
      </c>
      <c r="AI80" s="197">
        <f>ROUND(N(data!CC92), 0)</f>
        <v>0</v>
      </c>
      <c r="AJ80" s="197">
        <f>ROUND(N(data!CC93), 0)</f>
        <v>0</v>
      </c>
      <c r="AK80" s="316">
        <f>ROUND(N(data!CC94), 2)</f>
        <v>0</v>
      </c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2024-12-19T04:41:53Z</cp:lastPrinted>
  <dcterms:created xsi:type="dcterms:W3CDTF">1999-06-02T22:01:56Z</dcterms:created>
  <dcterms:modified xsi:type="dcterms:W3CDTF">2024-12-23T22:09:52Z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MSIP_Label_e91dc423-65f1-41d9-8923-1f6f695e4d76_Enabled">
    <vt:lpwstr>true</vt:lpwstr>
  </property>
  <property fmtid="{D5CDD505-2E9C-101B-9397-08002B2CF9AE}" pid="14" name="MSIP_Label_e91dc423-65f1-41d9-8923-1f6f695e4d76_SetDate">
    <vt:lpwstr>2023-12-12T16:56:30Z</vt:lpwstr>
  </property>
  <property fmtid="{D5CDD505-2E9C-101B-9397-08002B2CF9AE}" pid="15" name="MSIP_Label_e91dc423-65f1-41d9-8923-1f6f695e4d76_Method">
    <vt:lpwstr>Standard</vt:lpwstr>
  </property>
  <property fmtid="{D5CDD505-2E9C-101B-9397-08002B2CF9AE}" pid="16" name="MSIP_Label_e91dc423-65f1-41d9-8923-1f6f695e4d76_Name">
    <vt:lpwstr>AIP_GenBusinessUse_v2</vt:lpwstr>
  </property>
  <property fmtid="{D5CDD505-2E9C-101B-9397-08002B2CF9AE}" pid="17" name="MSIP_Label_e91dc423-65f1-41d9-8923-1f6f695e4d76_SiteId">
    <vt:lpwstr>0c4d6a21-2cf4-4197-9333-aa5fadb76709</vt:lpwstr>
  </property>
  <property fmtid="{D5CDD505-2E9C-101B-9397-08002B2CF9AE}" pid="18" name="MSIP_Label_e91dc423-65f1-41d9-8923-1f6f695e4d76_ActionId">
    <vt:lpwstr>a5b9e841-14ff-46a5-bc54-0d2d9acf0410</vt:lpwstr>
  </property>
  <property fmtid="{D5CDD505-2E9C-101B-9397-08002B2CF9AE}" pid="19" name="MSIP_Label_e91dc423-65f1-41d9-8923-1f6f695e4d76_ContentBits">
    <vt:lpwstr>2</vt:lpwstr>
  </property>
</Properties>
</file>