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C7F15C7C-3506-40CD-98E1-B2C3B4DAE13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9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40" r:id="rId11"/>
    <sheet name="Prior Year" sheetId="34" r:id="rId12"/>
    <sheet name="Contact" sheetId="41" r:id="rId13"/>
    <sheet name="Support" sheetId="42" r:id="rId14"/>
    <sheet name="Hospital" sheetId="29" r:id="rId15"/>
    <sheet name="Funds" sheetId="30" r:id="rId16"/>
    <sheet name="CostCenter" sheetId="31" r:id="rId17"/>
  </sheets>
  <definedNames>
    <definedName name="_Fill" localSheetId="0" hidden="1">data!$DR$776:$DR$821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data!$A$437:$H$437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5" i="24" l="1"/>
  <c r="C233" i="24"/>
  <c r="C232" i="24"/>
  <c r="C230" i="24"/>
  <c r="C222" i="24"/>
  <c r="C220" i="24"/>
  <c r="E220" i="24" s="1"/>
  <c r="F12" i="6" s="1"/>
  <c r="C219" i="24"/>
  <c r="AG2" i="42" s="1"/>
  <c r="D11" i="39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42"/>
  <c r="CD2" i="42"/>
  <c r="CC2" i="42"/>
  <c r="CB2" i="42"/>
  <c r="CA2" i="42"/>
  <c r="BZ2" i="42"/>
  <c r="BY2" i="42"/>
  <c r="BX2" i="42"/>
  <c r="BW2" i="42"/>
  <c r="BV2" i="42"/>
  <c r="BU2" i="42"/>
  <c r="BT2" i="42"/>
  <c r="BS2" i="42"/>
  <c r="BR2" i="42"/>
  <c r="BQ2" i="42"/>
  <c r="BP2" i="42"/>
  <c r="BO2" i="42"/>
  <c r="BN2" i="42"/>
  <c r="BM2" i="42"/>
  <c r="BL2" i="42"/>
  <c r="BK2" i="42"/>
  <c r="BJ2" i="42"/>
  <c r="BI2" i="42"/>
  <c r="BH2" i="42"/>
  <c r="BG2" i="42"/>
  <c r="BF2" i="42"/>
  <c r="BE2" i="42"/>
  <c r="BD2" i="42"/>
  <c r="BC2" i="42"/>
  <c r="BB2" i="42"/>
  <c r="BA2" i="42"/>
  <c r="AZ2" i="42"/>
  <c r="AY2" i="42"/>
  <c r="AX2" i="42"/>
  <c r="AT2" i="42"/>
  <c r="AS2" i="42"/>
  <c r="AR2" i="42"/>
  <c r="AQ2" i="42"/>
  <c r="AP2" i="42"/>
  <c r="AO2" i="42"/>
  <c r="AN2" i="42"/>
  <c r="AM2" i="42"/>
  <c r="AL2" i="42"/>
  <c r="AK2" i="42"/>
  <c r="AI2" i="42"/>
  <c r="AH2" i="42"/>
  <c r="AF2" i="42"/>
  <c r="AE2" i="42"/>
  <c r="AD2" i="42"/>
  <c r="AC2" i="42"/>
  <c r="AB2" i="42"/>
  <c r="AA2" i="42"/>
  <c r="Z2" i="42"/>
  <c r="Y2" i="42"/>
  <c r="X2" i="42"/>
  <c r="W2" i="42"/>
  <c r="V2" i="42"/>
  <c r="U2" i="42"/>
  <c r="T2" i="42"/>
  <c r="S2" i="42"/>
  <c r="R2" i="42"/>
  <c r="Q2" i="42"/>
  <c r="P2" i="42"/>
  <c r="O2" i="42"/>
  <c r="N2" i="42"/>
  <c r="M2" i="42"/>
  <c r="L2" i="42"/>
  <c r="K2" i="42"/>
  <c r="J2" i="42"/>
  <c r="I2" i="42"/>
  <c r="H2" i="42"/>
  <c r="G2" i="42"/>
  <c r="F2" i="42"/>
  <c r="E2" i="42"/>
  <c r="D2" i="42"/>
  <c r="B2" i="42"/>
  <c r="A2" i="42"/>
  <c r="N2" i="41"/>
  <c r="M2" i="41"/>
  <c r="L2" i="41"/>
  <c r="K2" i="41"/>
  <c r="J2" i="41"/>
  <c r="I2" i="41"/>
  <c r="H2" i="41"/>
  <c r="G2" i="41"/>
  <c r="F2" i="41"/>
  <c r="E2" i="41"/>
  <c r="D2" i="41"/>
  <c r="C2" i="41"/>
  <c r="B2" i="41"/>
  <c r="A2" i="41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8" i="34"/>
  <c r="M716" i="34" s="1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40"/>
  <c r="C384" i="40"/>
  <c r="D383" i="40"/>
  <c r="C383" i="40"/>
  <c r="D382" i="40"/>
  <c r="C382" i="40"/>
  <c r="D381" i="40"/>
  <c r="C381" i="40"/>
  <c r="D380" i="40"/>
  <c r="C380" i="40"/>
  <c r="D378" i="40"/>
  <c r="C378" i="40"/>
  <c r="D377" i="40"/>
  <c r="C377" i="40"/>
  <c r="D376" i="40"/>
  <c r="C376" i="40"/>
  <c r="I374" i="40"/>
  <c r="E372" i="40"/>
  <c r="D372" i="40"/>
  <c r="C372" i="40"/>
  <c r="D370" i="40"/>
  <c r="C370" i="40"/>
  <c r="D368" i="40"/>
  <c r="C368" i="40"/>
  <c r="D367" i="40"/>
  <c r="C367" i="40"/>
  <c r="D366" i="40"/>
  <c r="C366" i="40"/>
  <c r="D365" i="40"/>
  <c r="C365" i="40"/>
  <c r="D363" i="40"/>
  <c r="C363" i="40"/>
  <c r="D362" i="40"/>
  <c r="C362" i="40"/>
  <c r="H356" i="40"/>
  <c r="A356" i="40"/>
  <c r="I352" i="40"/>
  <c r="H352" i="40"/>
  <c r="G352" i="40"/>
  <c r="F352" i="40"/>
  <c r="E352" i="40"/>
  <c r="D352" i="40"/>
  <c r="C352" i="40"/>
  <c r="I351" i="40"/>
  <c r="H351" i="40"/>
  <c r="G351" i="40"/>
  <c r="F351" i="40"/>
  <c r="E351" i="40"/>
  <c r="D351" i="40"/>
  <c r="C351" i="40"/>
  <c r="I350" i="40"/>
  <c r="H350" i="40"/>
  <c r="G350" i="40"/>
  <c r="F350" i="40"/>
  <c r="E350" i="40"/>
  <c r="D350" i="40"/>
  <c r="C350" i="40"/>
  <c r="I349" i="40"/>
  <c r="H349" i="40"/>
  <c r="G349" i="40"/>
  <c r="F349" i="40"/>
  <c r="E349" i="40"/>
  <c r="D349" i="40"/>
  <c r="C349" i="40"/>
  <c r="I348" i="40"/>
  <c r="H348" i="40"/>
  <c r="G348" i="40"/>
  <c r="F348" i="40"/>
  <c r="E348" i="40"/>
  <c r="D348" i="40"/>
  <c r="C348" i="40"/>
  <c r="I346" i="40"/>
  <c r="H346" i="40"/>
  <c r="G346" i="40"/>
  <c r="F346" i="40"/>
  <c r="E346" i="40"/>
  <c r="D346" i="40"/>
  <c r="C346" i="40"/>
  <c r="I345" i="40"/>
  <c r="H345" i="40"/>
  <c r="G345" i="40"/>
  <c r="F345" i="40"/>
  <c r="E345" i="40"/>
  <c r="D345" i="40"/>
  <c r="C345" i="40"/>
  <c r="I344" i="40"/>
  <c r="H344" i="40"/>
  <c r="G344" i="40"/>
  <c r="F344" i="40"/>
  <c r="E344" i="40"/>
  <c r="D344" i="40"/>
  <c r="C344" i="40"/>
  <c r="I340" i="40"/>
  <c r="H340" i="40"/>
  <c r="G340" i="40"/>
  <c r="F340" i="40"/>
  <c r="E340" i="40"/>
  <c r="D340" i="40"/>
  <c r="C340" i="40"/>
  <c r="I338" i="40"/>
  <c r="H338" i="40"/>
  <c r="G338" i="40"/>
  <c r="F338" i="40"/>
  <c r="E338" i="40"/>
  <c r="D338" i="40"/>
  <c r="C338" i="40"/>
  <c r="I336" i="40"/>
  <c r="H336" i="40"/>
  <c r="G336" i="40"/>
  <c r="F336" i="40"/>
  <c r="E336" i="40"/>
  <c r="D336" i="40"/>
  <c r="C336" i="40"/>
  <c r="I335" i="40"/>
  <c r="H335" i="40"/>
  <c r="G335" i="40"/>
  <c r="F335" i="40"/>
  <c r="E335" i="40"/>
  <c r="D335" i="40"/>
  <c r="C335" i="40"/>
  <c r="I334" i="40"/>
  <c r="H334" i="40"/>
  <c r="G334" i="40"/>
  <c r="F334" i="40"/>
  <c r="E334" i="40"/>
  <c r="D334" i="40"/>
  <c r="C334" i="40"/>
  <c r="I333" i="40"/>
  <c r="H333" i="40"/>
  <c r="G333" i="40"/>
  <c r="F333" i="40"/>
  <c r="E333" i="40"/>
  <c r="D333" i="40"/>
  <c r="C333" i="40"/>
  <c r="I331" i="40"/>
  <c r="H331" i="40"/>
  <c r="G331" i="40"/>
  <c r="F331" i="40"/>
  <c r="E331" i="40"/>
  <c r="D331" i="40"/>
  <c r="C331" i="40"/>
  <c r="I330" i="40"/>
  <c r="H330" i="40"/>
  <c r="G330" i="40"/>
  <c r="F330" i="40"/>
  <c r="E330" i="40"/>
  <c r="D330" i="40"/>
  <c r="C330" i="40"/>
  <c r="H324" i="40"/>
  <c r="A324" i="40"/>
  <c r="I320" i="40"/>
  <c r="H320" i="40"/>
  <c r="G320" i="40"/>
  <c r="F320" i="40"/>
  <c r="E320" i="40"/>
  <c r="D320" i="40"/>
  <c r="C320" i="40"/>
  <c r="I319" i="40"/>
  <c r="H319" i="40"/>
  <c r="G319" i="40"/>
  <c r="F319" i="40"/>
  <c r="E319" i="40"/>
  <c r="D319" i="40"/>
  <c r="C319" i="40"/>
  <c r="I318" i="40"/>
  <c r="H318" i="40"/>
  <c r="G318" i="40"/>
  <c r="F318" i="40"/>
  <c r="E318" i="40"/>
  <c r="D318" i="40"/>
  <c r="C318" i="40"/>
  <c r="I317" i="40"/>
  <c r="H317" i="40"/>
  <c r="G317" i="40"/>
  <c r="F317" i="40"/>
  <c r="E317" i="40"/>
  <c r="D317" i="40"/>
  <c r="C317" i="40"/>
  <c r="I316" i="40"/>
  <c r="H316" i="40"/>
  <c r="G316" i="40"/>
  <c r="F316" i="40"/>
  <c r="E316" i="40"/>
  <c r="D316" i="40"/>
  <c r="C316" i="40"/>
  <c r="I314" i="40"/>
  <c r="H314" i="40"/>
  <c r="G314" i="40"/>
  <c r="F314" i="40"/>
  <c r="E314" i="40"/>
  <c r="D314" i="40"/>
  <c r="C314" i="40"/>
  <c r="I313" i="40"/>
  <c r="H313" i="40"/>
  <c r="G313" i="40"/>
  <c r="F313" i="40"/>
  <c r="E313" i="40"/>
  <c r="D313" i="40"/>
  <c r="C313" i="40"/>
  <c r="I312" i="40"/>
  <c r="H312" i="40"/>
  <c r="G312" i="40"/>
  <c r="F312" i="40"/>
  <c r="E312" i="40"/>
  <c r="D312" i="40"/>
  <c r="C312" i="40"/>
  <c r="I308" i="40"/>
  <c r="H308" i="40"/>
  <c r="G308" i="40"/>
  <c r="F308" i="40"/>
  <c r="E308" i="40"/>
  <c r="D308" i="40"/>
  <c r="C308" i="40"/>
  <c r="I306" i="40"/>
  <c r="H306" i="40"/>
  <c r="G306" i="40"/>
  <c r="F306" i="40"/>
  <c r="E306" i="40"/>
  <c r="D306" i="40"/>
  <c r="C306" i="40"/>
  <c r="I304" i="40"/>
  <c r="H304" i="40"/>
  <c r="G304" i="40"/>
  <c r="F304" i="40"/>
  <c r="E304" i="40"/>
  <c r="D304" i="40"/>
  <c r="C304" i="40"/>
  <c r="I303" i="40"/>
  <c r="H303" i="40"/>
  <c r="G303" i="40"/>
  <c r="F303" i="40"/>
  <c r="E303" i="40"/>
  <c r="D303" i="40"/>
  <c r="C303" i="40"/>
  <c r="I302" i="40"/>
  <c r="H302" i="40"/>
  <c r="G302" i="40"/>
  <c r="F302" i="40"/>
  <c r="E302" i="40"/>
  <c r="D302" i="40"/>
  <c r="C302" i="40"/>
  <c r="I301" i="40"/>
  <c r="H301" i="40"/>
  <c r="G301" i="40"/>
  <c r="F301" i="40"/>
  <c r="E301" i="40"/>
  <c r="D301" i="40"/>
  <c r="C301" i="40"/>
  <c r="I299" i="40"/>
  <c r="H299" i="40"/>
  <c r="G299" i="40"/>
  <c r="F299" i="40"/>
  <c r="E299" i="40"/>
  <c r="D299" i="40"/>
  <c r="C299" i="40"/>
  <c r="I298" i="40"/>
  <c r="H298" i="40"/>
  <c r="G298" i="40"/>
  <c r="F298" i="40"/>
  <c r="E298" i="40"/>
  <c r="D298" i="40"/>
  <c r="C298" i="40"/>
  <c r="H292" i="40"/>
  <c r="A292" i="40"/>
  <c r="I288" i="40"/>
  <c r="H288" i="40"/>
  <c r="G288" i="40"/>
  <c r="F288" i="40"/>
  <c r="E288" i="40"/>
  <c r="D288" i="40"/>
  <c r="C288" i="40"/>
  <c r="I287" i="40"/>
  <c r="H287" i="40"/>
  <c r="G287" i="40"/>
  <c r="F287" i="40"/>
  <c r="E287" i="40"/>
  <c r="D287" i="40"/>
  <c r="C287" i="40"/>
  <c r="I286" i="40"/>
  <c r="H286" i="40"/>
  <c r="G286" i="40"/>
  <c r="F286" i="40"/>
  <c r="E286" i="40"/>
  <c r="D286" i="40"/>
  <c r="C286" i="40"/>
  <c r="I285" i="40"/>
  <c r="H285" i="40"/>
  <c r="G285" i="40"/>
  <c r="F285" i="40"/>
  <c r="E285" i="40"/>
  <c r="D285" i="40"/>
  <c r="C285" i="40"/>
  <c r="I284" i="40"/>
  <c r="H284" i="40"/>
  <c r="G284" i="40"/>
  <c r="F284" i="40"/>
  <c r="E284" i="40"/>
  <c r="D284" i="40"/>
  <c r="C284" i="40"/>
  <c r="I282" i="40"/>
  <c r="H282" i="40"/>
  <c r="G282" i="40"/>
  <c r="F282" i="40"/>
  <c r="E282" i="40"/>
  <c r="D282" i="40"/>
  <c r="C282" i="40"/>
  <c r="I281" i="40"/>
  <c r="H281" i="40"/>
  <c r="G281" i="40"/>
  <c r="F281" i="40"/>
  <c r="E281" i="40"/>
  <c r="D281" i="40"/>
  <c r="C281" i="40"/>
  <c r="I280" i="40"/>
  <c r="H280" i="40"/>
  <c r="G280" i="40"/>
  <c r="F280" i="40"/>
  <c r="E280" i="40"/>
  <c r="D280" i="40"/>
  <c r="C280" i="40"/>
  <c r="I276" i="40"/>
  <c r="H276" i="40"/>
  <c r="G276" i="40"/>
  <c r="F276" i="40"/>
  <c r="E276" i="40"/>
  <c r="D276" i="40"/>
  <c r="C276" i="40"/>
  <c r="I274" i="40"/>
  <c r="H274" i="40"/>
  <c r="G274" i="40"/>
  <c r="F274" i="40"/>
  <c r="E274" i="40"/>
  <c r="D274" i="40"/>
  <c r="C274" i="40"/>
  <c r="I272" i="40"/>
  <c r="H272" i="40"/>
  <c r="G272" i="40"/>
  <c r="F272" i="40"/>
  <c r="E272" i="40"/>
  <c r="D272" i="40"/>
  <c r="C272" i="40"/>
  <c r="I271" i="40"/>
  <c r="H271" i="40"/>
  <c r="G271" i="40"/>
  <c r="F271" i="40"/>
  <c r="E271" i="40"/>
  <c r="D271" i="40"/>
  <c r="C271" i="40"/>
  <c r="I270" i="40"/>
  <c r="H270" i="40"/>
  <c r="G270" i="40"/>
  <c r="F270" i="40"/>
  <c r="E270" i="40"/>
  <c r="D270" i="40"/>
  <c r="C270" i="40"/>
  <c r="I269" i="40"/>
  <c r="H269" i="40"/>
  <c r="G269" i="40"/>
  <c r="F269" i="40"/>
  <c r="E269" i="40"/>
  <c r="D269" i="40"/>
  <c r="C269" i="40"/>
  <c r="I267" i="40"/>
  <c r="H267" i="40"/>
  <c r="G267" i="40"/>
  <c r="F267" i="40"/>
  <c r="E267" i="40"/>
  <c r="D267" i="40"/>
  <c r="C267" i="40"/>
  <c r="I266" i="40"/>
  <c r="H266" i="40"/>
  <c r="G266" i="40"/>
  <c r="F266" i="40"/>
  <c r="E266" i="40"/>
  <c r="D266" i="40"/>
  <c r="C266" i="40"/>
  <c r="H260" i="40"/>
  <c r="A260" i="40"/>
  <c r="I256" i="40"/>
  <c r="H256" i="40"/>
  <c r="G256" i="40"/>
  <c r="F256" i="40"/>
  <c r="E256" i="40"/>
  <c r="D256" i="40"/>
  <c r="C256" i="40"/>
  <c r="I255" i="40"/>
  <c r="H255" i="40"/>
  <c r="G255" i="40"/>
  <c r="F255" i="40"/>
  <c r="E255" i="40"/>
  <c r="D255" i="40"/>
  <c r="C255" i="40"/>
  <c r="I254" i="40"/>
  <c r="H254" i="40"/>
  <c r="G254" i="40"/>
  <c r="F254" i="40"/>
  <c r="E254" i="40"/>
  <c r="D254" i="40"/>
  <c r="C254" i="40"/>
  <c r="I253" i="40"/>
  <c r="H253" i="40"/>
  <c r="G253" i="40"/>
  <c r="F253" i="40"/>
  <c r="E253" i="40"/>
  <c r="D253" i="40"/>
  <c r="C253" i="40"/>
  <c r="I252" i="40"/>
  <c r="H252" i="40"/>
  <c r="G252" i="40"/>
  <c r="F252" i="40"/>
  <c r="E252" i="40"/>
  <c r="D252" i="40"/>
  <c r="C252" i="40"/>
  <c r="I250" i="40"/>
  <c r="H250" i="40"/>
  <c r="G250" i="40"/>
  <c r="F250" i="40"/>
  <c r="E250" i="40"/>
  <c r="D250" i="40"/>
  <c r="C250" i="40"/>
  <c r="I249" i="40"/>
  <c r="H249" i="40"/>
  <c r="G249" i="40"/>
  <c r="F249" i="40"/>
  <c r="E249" i="40"/>
  <c r="D249" i="40"/>
  <c r="C249" i="40"/>
  <c r="I248" i="40"/>
  <c r="H248" i="40"/>
  <c r="G248" i="40"/>
  <c r="F248" i="40"/>
  <c r="E248" i="40"/>
  <c r="D248" i="40"/>
  <c r="C248" i="40"/>
  <c r="I244" i="40"/>
  <c r="H244" i="40"/>
  <c r="G244" i="40"/>
  <c r="F244" i="40"/>
  <c r="E244" i="40"/>
  <c r="D244" i="40"/>
  <c r="C244" i="40"/>
  <c r="I242" i="40"/>
  <c r="H242" i="40"/>
  <c r="G242" i="40"/>
  <c r="F242" i="40"/>
  <c r="E242" i="40"/>
  <c r="D242" i="40"/>
  <c r="C242" i="40"/>
  <c r="I240" i="40"/>
  <c r="H240" i="40"/>
  <c r="G240" i="40"/>
  <c r="F240" i="40"/>
  <c r="E240" i="40"/>
  <c r="D240" i="40"/>
  <c r="C240" i="40"/>
  <c r="I239" i="40"/>
  <c r="H239" i="40"/>
  <c r="G239" i="40"/>
  <c r="F239" i="40"/>
  <c r="E239" i="40"/>
  <c r="D239" i="40"/>
  <c r="C239" i="40"/>
  <c r="I238" i="40"/>
  <c r="H238" i="40"/>
  <c r="G238" i="40"/>
  <c r="F238" i="40"/>
  <c r="E238" i="40"/>
  <c r="D238" i="40"/>
  <c r="C238" i="40"/>
  <c r="I237" i="40"/>
  <c r="H237" i="40"/>
  <c r="G237" i="40"/>
  <c r="F237" i="40"/>
  <c r="E237" i="40"/>
  <c r="D237" i="40"/>
  <c r="C237" i="40"/>
  <c r="I235" i="40"/>
  <c r="H235" i="40"/>
  <c r="G235" i="40"/>
  <c r="F235" i="40"/>
  <c r="E235" i="40"/>
  <c r="D235" i="40"/>
  <c r="C235" i="40"/>
  <c r="I234" i="40"/>
  <c r="H234" i="40"/>
  <c r="G234" i="40"/>
  <c r="F234" i="40"/>
  <c r="E234" i="40"/>
  <c r="D234" i="40"/>
  <c r="C234" i="40"/>
  <c r="H233" i="40"/>
  <c r="D233" i="40"/>
  <c r="C233" i="40"/>
  <c r="H228" i="40"/>
  <c r="A228" i="40"/>
  <c r="I224" i="40"/>
  <c r="H224" i="40"/>
  <c r="G224" i="40"/>
  <c r="F224" i="40"/>
  <c r="E224" i="40"/>
  <c r="D224" i="40"/>
  <c r="C224" i="40"/>
  <c r="I223" i="40"/>
  <c r="H223" i="40"/>
  <c r="G223" i="40"/>
  <c r="F223" i="40"/>
  <c r="E223" i="40"/>
  <c r="D223" i="40"/>
  <c r="C223" i="40"/>
  <c r="I222" i="40"/>
  <c r="H222" i="40"/>
  <c r="G222" i="40"/>
  <c r="F222" i="40"/>
  <c r="E222" i="40"/>
  <c r="D222" i="40"/>
  <c r="C222" i="40"/>
  <c r="I221" i="40"/>
  <c r="H221" i="40"/>
  <c r="G221" i="40"/>
  <c r="F221" i="40"/>
  <c r="E221" i="40"/>
  <c r="D221" i="40"/>
  <c r="C221" i="40"/>
  <c r="I220" i="40"/>
  <c r="H220" i="40"/>
  <c r="G220" i="40"/>
  <c r="F220" i="40"/>
  <c r="E220" i="40"/>
  <c r="D220" i="40"/>
  <c r="C220" i="40"/>
  <c r="I218" i="40"/>
  <c r="H218" i="40"/>
  <c r="G218" i="40"/>
  <c r="I217" i="40"/>
  <c r="H217" i="40"/>
  <c r="G217" i="40"/>
  <c r="F217" i="40"/>
  <c r="E217" i="40"/>
  <c r="D217" i="40"/>
  <c r="C217" i="40"/>
  <c r="I216" i="40"/>
  <c r="H216" i="40"/>
  <c r="G216" i="40"/>
  <c r="F216" i="40"/>
  <c r="E216" i="40"/>
  <c r="D216" i="40"/>
  <c r="C216" i="40"/>
  <c r="I212" i="40"/>
  <c r="H212" i="40"/>
  <c r="G212" i="40"/>
  <c r="F212" i="40"/>
  <c r="E212" i="40"/>
  <c r="D212" i="40"/>
  <c r="C212" i="40"/>
  <c r="I210" i="40"/>
  <c r="H210" i="40"/>
  <c r="G210" i="40"/>
  <c r="F210" i="40"/>
  <c r="E210" i="40"/>
  <c r="D210" i="40"/>
  <c r="C210" i="40"/>
  <c r="I208" i="40"/>
  <c r="H208" i="40"/>
  <c r="G208" i="40"/>
  <c r="F208" i="40"/>
  <c r="E208" i="40"/>
  <c r="D208" i="40"/>
  <c r="C208" i="40"/>
  <c r="I207" i="40"/>
  <c r="H207" i="40"/>
  <c r="G207" i="40"/>
  <c r="F207" i="40"/>
  <c r="E207" i="40"/>
  <c r="D207" i="40"/>
  <c r="C207" i="40"/>
  <c r="I206" i="40"/>
  <c r="H206" i="40"/>
  <c r="G206" i="40"/>
  <c r="F206" i="40"/>
  <c r="E206" i="40"/>
  <c r="D206" i="40"/>
  <c r="C206" i="40"/>
  <c r="I205" i="40"/>
  <c r="H205" i="40"/>
  <c r="G205" i="40"/>
  <c r="F205" i="40"/>
  <c r="E205" i="40"/>
  <c r="D205" i="40"/>
  <c r="C205" i="40"/>
  <c r="I203" i="40"/>
  <c r="H203" i="40"/>
  <c r="G203" i="40"/>
  <c r="F203" i="40"/>
  <c r="E203" i="40"/>
  <c r="D203" i="40"/>
  <c r="C203" i="40"/>
  <c r="I202" i="40"/>
  <c r="H202" i="40"/>
  <c r="G202" i="40"/>
  <c r="F202" i="40"/>
  <c r="E202" i="40"/>
  <c r="D202" i="40"/>
  <c r="C202" i="40"/>
  <c r="I201" i="40"/>
  <c r="E201" i="40"/>
  <c r="D201" i="40"/>
  <c r="C201" i="40"/>
  <c r="H196" i="40"/>
  <c r="A196" i="40"/>
  <c r="I192" i="40"/>
  <c r="H192" i="40"/>
  <c r="G192" i="40"/>
  <c r="F192" i="40"/>
  <c r="E192" i="40"/>
  <c r="D192" i="40"/>
  <c r="C192" i="40"/>
  <c r="I191" i="40"/>
  <c r="H191" i="40"/>
  <c r="G191" i="40"/>
  <c r="F191" i="40"/>
  <c r="E191" i="40"/>
  <c r="D191" i="40"/>
  <c r="C191" i="40"/>
  <c r="I190" i="40"/>
  <c r="H190" i="40"/>
  <c r="G190" i="40"/>
  <c r="F190" i="40"/>
  <c r="E190" i="40"/>
  <c r="D190" i="40"/>
  <c r="C190" i="40"/>
  <c r="I189" i="40"/>
  <c r="H189" i="40"/>
  <c r="G189" i="40"/>
  <c r="F189" i="40"/>
  <c r="E189" i="40"/>
  <c r="D189" i="40"/>
  <c r="C189" i="40"/>
  <c r="I188" i="40"/>
  <c r="H188" i="40"/>
  <c r="G188" i="40"/>
  <c r="F188" i="40"/>
  <c r="E188" i="40"/>
  <c r="D188" i="40"/>
  <c r="C188" i="40"/>
  <c r="I185" i="40"/>
  <c r="H185" i="40"/>
  <c r="G185" i="40"/>
  <c r="F185" i="40"/>
  <c r="E185" i="40"/>
  <c r="D185" i="40"/>
  <c r="C185" i="40"/>
  <c r="I184" i="40"/>
  <c r="H184" i="40"/>
  <c r="G184" i="40"/>
  <c r="F184" i="40"/>
  <c r="E184" i="40"/>
  <c r="D184" i="40"/>
  <c r="C184" i="40"/>
  <c r="I180" i="40"/>
  <c r="H180" i="40"/>
  <c r="G180" i="40"/>
  <c r="F180" i="40"/>
  <c r="E180" i="40"/>
  <c r="D180" i="40"/>
  <c r="C180" i="40"/>
  <c r="I178" i="40"/>
  <c r="H178" i="40"/>
  <c r="G178" i="40"/>
  <c r="F178" i="40"/>
  <c r="E178" i="40"/>
  <c r="D178" i="40"/>
  <c r="C178" i="40"/>
  <c r="I176" i="40"/>
  <c r="H176" i="40"/>
  <c r="G176" i="40"/>
  <c r="F176" i="40"/>
  <c r="E176" i="40"/>
  <c r="D176" i="40"/>
  <c r="C176" i="40"/>
  <c r="I175" i="40"/>
  <c r="H175" i="40"/>
  <c r="G175" i="40"/>
  <c r="F175" i="40"/>
  <c r="E175" i="40"/>
  <c r="D175" i="40"/>
  <c r="C175" i="40"/>
  <c r="I174" i="40"/>
  <c r="H174" i="40"/>
  <c r="G174" i="40"/>
  <c r="F174" i="40"/>
  <c r="E174" i="40"/>
  <c r="D174" i="40"/>
  <c r="C174" i="40"/>
  <c r="I173" i="40"/>
  <c r="H173" i="40"/>
  <c r="G173" i="40"/>
  <c r="F173" i="40"/>
  <c r="E173" i="40"/>
  <c r="D173" i="40"/>
  <c r="C173" i="40"/>
  <c r="I171" i="40"/>
  <c r="H171" i="40"/>
  <c r="G171" i="40"/>
  <c r="F171" i="40"/>
  <c r="E171" i="40"/>
  <c r="D171" i="40"/>
  <c r="C171" i="40"/>
  <c r="I170" i="40"/>
  <c r="H170" i="40"/>
  <c r="G170" i="40"/>
  <c r="F170" i="40"/>
  <c r="E170" i="40"/>
  <c r="D170" i="40"/>
  <c r="C170" i="40"/>
  <c r="I169" i="40"/>
  <c r="H169" i="40"/>
  <c r="G169" i="40"/>
  <c r="F169" i="40"/>
  <c r="E169" i="40"/>
  <c r="D169" i="40"/>
  <c r="C169" i="40"/>
  <c r="H164" i="40"/>
  <c r="A164" i="40"/>
  <c r="I160" i="40"/>
  <c r="H160" i="40"/>
  <c r="G160" i="40"/>
  <c r="F160" i="40"/>
  <c r="E160" i="40"/>
  <c r="D160" i="40"/>
  <c r="C160" i="40"/>
  <c r="I159" i="40"/>
  <c r="H159" i="40"/>
  <c r="G159" i="40"/>
  <c r="F159" i="40"/>
  <c r="E159" i="40"/>
  <c r="D159" i="40"/>
  <c r="C159" i="40"/>
  <c r="I158" i="40"/>
  <c r="H158" i="40"/>
  <c r="G158" i="40"/>
  <c r="F158" i="40"/>
  <c r="E158" i="40"/>
  <c r="D158" i="40"/>
  <c r="C158" i="40"/>
  <c r="I157" i="40"/>
  <c r="H157" i="40"/>
  <c r="G157" i="40"/>
  <c r="F157" i="40"/>
  <c r="E157" i="40"/>
  <c r="D157" i="40"/>
  <c r="C157" i="40"/>
  <c r="I156" i="40"/>
  <c r="H156" i="40"/>
  <c r="G156" i="40"/>
  <c r="F156" i="40"/>
  <c r="E156" i="40"/>
  <c r="D156" i="40"/>
  <c r="C156" i="40"/>
  <c r="I153" i="40"/>
  <c r="H153" i="40"/>
  <c r="G153" i="40"/>
  <c r="F153" i="40"/>
  <c r="E153" i="40"/>
  <c r="D153" i="40"/>
  <c r="C153" i="40"/>
  <c r="I152" i="40"/>
  <c r="H152" i="40"/>
  <c r="G152" i="40"/>
  <c r="F152" i="40"/>
  <c r="E152" i="40"/>
  <c r="D152" i="40"/>
  <c r="C152" i="40"/>
  <c r="I148" i="40"/>
  <c r="H148" i="40"/>
  <c r="G148" i="40"/>
  <c r="F148" i="40"/>
  <c r="E148" i="40"/>
  <c r="D148" i="40"/>
  <c r="C148" i="40"/>
  <c r="I146" i="40"/>
  <c r="H146" i="40"/>
  <c r="G146" i="40"/>
  <c r="F146" i="40"/>
  <c r="E146" i="40"/>
  <c r="D146" i="40"/>
  <c r="C146" i="40"/>
  <c r="I144" i="40"/>
  <c r="H144" i="40"/>
  <c r="G144" i="40"/>
  <c r="F144" i="40"/>
  <c r="E144" i="40"/>
  <c r="D144" i="40"/>
  <c r="C144" i="40"/>
  <c r="I143" i="40"/>
  <c r="H143" i="40"/>
  <c r="G143" i="40"/>
  <c r="F143" i="40"/>
  <c r="E143" i="40"/>
  <c r="D143" i="40"/>
  <c r="C143" i="40"/>
  <c r="I142" i="40"/>
  <c r="H142" i="40"/>
  <c r="G142" i="40"/>
  <c r="F142" i="40"/>
  <c r="E142" i="40"/>
  <c r="D142" i="40"/>
  <c r="C142" i="40"/>
  <c r="I141" i="40"/>
  <c r="H141" i="40"/>
  <c r="G141" i="40"/>
  <c r="F141" i="40"/>
  <c r="E141" i="40"/>
  <c r="D141" i="40"/>
  <c r="C141" i="40"/>
  <c r="I139" i="40"/>
  <c r="H139" i="40"/>
  <c r="G139" i="40"/>
  <c r="F139" i="40"/>
  <c r="E139" i="40"/>
  <c r="D139" i="40"/>
  <c r="C139" i="40"/>
  <c r="I138" i="40"/>
  <c r="H138" i="40"/>
  <c r="G138" i="40"/>
  <c r="F138" i="40"/>
  <c r="E138" i="40"/>
  <c r="D138" i="40"/>
  <c r="C138" i="40"/>
  <c r="I137" i="40"/>
  <c r="H137" i="40"/>
  <c r="G137" i="40"/>
  <c r="F137" i="40"/>
  <c r="E137" i="40"/>
  <c r="D137" i="40"/>
  <c r="C137" i="40"/>
  <c r="H132" i="40"/>
  <c r="A132" i="40"/>
  <c r="I128" i="40"/>
  <c r="H128" i="40"/>
  <c r="G128" i="40"/>
  <c r="F128" i="40"/>
  <c r="E128" i="40"/>
  <c r="D128" i="40"/>
  <c r="C128" i="40"/>
  <c r="I127" i="40"/>
  <c r="H127" i="40"/>
  <c r="G127" i="40"/>
  <c r="F127" i="40"/>
  <c r="E127" i="40"/>
  <c r="D127" i="40"/>
  <c r="C127" i="40"/>
  <c r="I126" i="40"/>
  <c r="H126" i="40"/>
  <c r="G126" i="40"/>
  <c r="F126" i="40"/>
  <c r="E126" i="40"/>
  <c r="D126" i="40"/>
  <c r="C126" i="40"/>
  <c r="I125" i="40"/>
  <c r="H125" i="40"/>
  <c r="G125" i="40"/>
  <c r="F125" i="40"/>
  <c r="E125" i="40"/>
  <c r="D125" i="40"/>
  <c r="C125" i="40"/>
  <c r="I124" i="40"/>
  <c r="H124" i="40"/>
  <c r="G124" i="40"/>
  <c r="F124" i="40"/>
  <c r="E124" i="40"/>
  <c r="D124" i="40"/>
  <c r="C124" i="40"/>
  <c r="I121" i="40"/>
  <c r="H121" i="40"/>
  <c r="G121" i="40"/>
  <c r="F121" i="40"/>
  <c r="E121" i="40"/>
  <c r="D121" i="40"/>
  <c r="C121" i="40"/>
  <c r="I120" i="40"/>
  <c r="H120" i="40"/>
  <c r="G120" i="40"/>
  <c r="F120" i="40"/>
  <c r="E120" i="40"/>
  <c r="D120" i="40"/>
  <c r="C120" i="40"/>
  <c r="I116" i="40"/>
  <c r="H116" i="40"/>
  <c r="G116" i="40"/>
  <c r="F116" i="40"/>
  <c r="E116" i="40"/>
  <c r="D116" i="40"/>
  <c r="C116" i="40"/>
  <c r="I114" i="40"/>
  <c r="H114" i="40"/>
  <c r="G114" i="40"/>
  <c r="F114" i="40"/>
  <c r="E114" i="40"/>
  <c r="D114" i="40"/>
  <c r="C114" i="40"/>
  <c r="I112" i="40"/>
  <c r="H112" i="40"/>
  <c r="G112" i="40"/>
  <c r="F112" i="40"/>
  <c r="E112" i="40"/>
  <c r="D112" i="40"/>
  <c r="C112" i="40"/>
  <c r="I111" i="40"/>
  <c r="H111" i="40"/>
  <c r="G111" i="40"/>
  <c r="F111" i="40"/>
  <c r="E111" i="40"/>
  <c r="D111" i="40"/>
  <c r="C111" i="40"/>
  <c r="I110" i="40"/>
  <c r="H110" i="40"/>
  <c r="G110" i="40"/>
  <c r="F110" i="40"/>
  <c r="E110" i="40"/>
  <c r="D110" i="40"/>
  <c r="C110" i="40"/>
  <c r="I109" i="40"/>
  <c r="H109" i="40"/>
  <c r="G109" i="40"/>
  <c r="F109" i="40"/>
  <c r="E109" i="40"/>
  <c r="D109" i="40"/>
  <c r="C109" i="40"/>
  <c r="I107" i="40"/>
  <c r="H107" i="40"/>
  <c r="G107" i="40"/>
  <c r="F107" i="40"/>
  <c r="E107" i="40"/>
  <c r="D107" i="40"/>
  <c r="C107" i="40"/>
  <c r="I106" i="40"/>
  <c r="H106" i="40"/>
  <c r="G106" i="40"/>
  <c r="F106" i="40"/>
  <c r="E106" i="40"/>
  <c r="D106" i="40"/>
  <c r="C106" i="40"/>
  <c r="I105" i="40"/>
  <c r="H105" i="40"/>
  <c r="F105" i="40"/>
  <c r="E105" i="40"/>
  <c r="D105" i="40"/>
  <c r="C105" i="40"/>
  <c r="H100" i="40"/>
  <c r="A100" i="40"/>
  <c r="I96" i="40"/>
  <c r="H96" i="40"/>
  <c r="G96" i="40"/>
  <c r="F96" i="40"/>
  <c r="E96" i="40"/>
  <c r="D96" i="40"/>
  <c r="C96" i="40"/>
  <c r="I95" i="40"/>
  <c r="H95" i="40"/>
  <c r="G95" i="40"/>
  <c r="F95" i="40"/>
  <c r="E95" i="40"/>
  <c r="D95" i="40"/>
  <c r="C95" i="40"/>
  <c r="I94" i="40"/>
  <c r="H94" i="40"/>
  <c r="G94" i="40"/>
  <c r="F94" i="40"/>
  <c r="E94" i="40"/>
  <c r="D94" i="40"/>
  <c r="C94" i="40"/>
  <c r="I93" i="40"/>
  <c r="H93" i="40"/>
  <c r="G93" i="40"/>
  <c r="F93" i="40"/>
  <c r="E93" i="40"/>
  <c r="D93" i="40"/>
  <c r="C93" i="40"/>
  <c r="I92" i="40"/>
  <c r="H92" i="40"/>
  <c r="G92" i="40"/>
  <c r="F92" i="40"/>
  <c r="E92" i="40"/>
  <c r="D92" i="40"/>
  <c r="C92" i="40"/>
  <c r="I89" i="40"/>
  <c r="H89" i="40"/>
  <c r="G89" i="40"/>
  <c r="F89" i="40"/>
  <c r="E89" i="40"/>
  <c r="D89" i="40"/>
  <c r="C89" i="40"/>
  <c r="I88" i="40"/>
  <c r="H88" i="40"/>
  <c r="G88" i="40"/>
  <c r="F88" i="40"/>
  <c r="E88" i="40"/>
  <c r="D88" i="40"/>
  <c r="C88" i="40"/>
  <c r="I84" i="40"/>
  <c r="H84" i="40"/>
  <c r="G84" i="40"/>
  <c r="F84" i="40"/>
  <c r="E84" i="40"/>
  <c r="D84" i="40"/>
  <c r="C84" i="40"/>
  <c r="I82" i="40"/>
  <c r="H82" i="40"/>
  <c r="G82" i="40"/>
  <c r="F82" i="40"/>
  <c r="E82" i="40"/>
  <c r="D82" i="40"/>
  <c r="C82" i="40"/>
  <c r="I80" i="40"/>
  <c r="H80" i="40"/>
  <c r="G80" i="40"/>
  <c r="F80" i="40"/>
  <c r="E80" i="40"/>
  <c r="D80" i="40"/>
  <c r="C80" i="40"/>
  <c r="I79" i="40"/>
  <c r="H79" i="40"/>
  <c r="G79" i="40"/>
  <c r="F79" i="40"/>
  <c r="E79" i="40"/>
  <c r="D79" i="40"/>
  <c r="C79" i="40"/>
  <c r="I78" i="40"/>
  <c r="H78" i="40"/>
  <c r="G78" i="40"/>
  <c r="F78" i="40"/>
  <c r="E78" i="40"/>
  <c r="D78" i="40"/>
  <c r="C78" i="40"/>
  <c r="I77" i="40"/>
  <c r="H77" i="40"/>
  <c r="G77" i="40"/>
  <c r="F77" i="40"/>
  <c r="E77" i="40"/>
  <c r="D77" i="40"/>
  <c r="C77" i="40"/>
  <c r="I75" i="40"/>
  <c r="H75" i="40"/>
  <c r="G75" i="40"/>
  <c r="F75" i="40"/>
  <c r="E75" i="40"/>
  <c r="D75" i="40"/>
  <c r="C75" i="40"/>
  <c r="I74" i="40"/>
  <c r="H74" i="40"/>
  <c r="G74" i="40"/>
  <c r="F74" i="40"/>
  <c r="E74" i="40"/>
  <c r="D74" i="40"/>
  <c r="C74" i="40"/>
  <c r="I73" i="40"/>
  <c r="H73" i="40"/>
  <c r="G73" i="40"/>
  <c r="D73" i="40"/>
  <c r="C73" i="40"/>
  <c r="H68" i="40"/>
  <c r="A68" i="40"/>
  <c r="I64" i="40"/>
  <c r="H64" i="40"/>
  <c r="G64" i="40"/>
  <c r="F64" i="40"/>
  <c r="E64" i="40"/>
  <c r="D64" i="40"/>
  <c r="C64" i="40"/>
  <c r="I63" i="40"/>
  <c r="H63" i="40"/>
  <c r="G63" i="40"/>
  <c r="F63" i="40"/>
  <c r="E63" i="40"/>
  <c r="D63" i="40"/>
  <c r="C63" i="40"/>
  <c r="I62" i="40"/>
  <c r="H62" i="40"/>
  <c r="G62" i="40"/>
  <c r="F62" i="40"/>
  <c r="E62" i="40"/>
  <c r="D62" i="40"/>
  <c r="C62" i="40"/>
  <c r="I61" i="40"/>
  <c r="H61" i="40"/>
  <c r="G61" i="40"/>
  <c r="F61" i="40"/>
  <c r="E61" i="40"/>
  <c r="D61" i="40"/>
  <c r="C61" i="40"/>
  <c r="I60" i="40"/>
  <c r="H60" i="40"/>
  <c r="G60" i="40"/>
  <c r="F60" i="40"/>
  <c r="E60" i="40"/>
  <c r="D60" i="40"/>
  <c r="C60" i="40"/>
  <c r="I57" i="40"/>
  <c r="H57" i="40"/>
  <c r="G57" i="40"/>
  <c r="F57" i="40"/>
  <c r="E57" i="40"/>
  <c r="D57" i="40"/>
  <c r="C57" i="40"/>
  <c r="I56" i="40"/>
  <c r="H56" i="40"/>
  <c r="G56" i="40"/>
  <c r="F56" i="40"/>
  <c r="E56" i="40"/>
  <c r="D56" i="40"/>
  <c r="C56" i="40"/>
  <c r="I52" i="40"/>
  <c r="H52" i="40"/>
  <c r="G52" i="40"/>
  <c r="F52" i="40"/>
  <c r="E52" i="40"/>
  <c r="D52" i="40"/>
  <c r="C52" i="40"/>
  <c r="I50" i="40"/>
  <c r="H50" i="40"/>
  <c r="G50" i="40"/>
  <c r="F50" i="40"/>
  <c r="E50" i="40"/>
  <c r="D50" i="40"/>
  <c r="C50" i="40"/>
  <c r="I48" i="40"/>
  <c r="H48" i="40"/>
  <c r="G48" i="40"/>
  <c r="F48" i="40"/>
  <c r="E48" i="40"/>
  <c r="D48" i="40"/>
  <c r="C48" i="40"/>
  <c r="I47" i="40"/>
  <c r="H47" i="40"/>
  <c r="G47" i="40"/>
  <c r="F47" i="40"/>
  <c r="E47" i="40"/>
  <c r="D47" i="40"/>
  <c r="C47" i="40"/>
  <c r="I46" i="40"/>
  <c r="H46" i="40"/>
  <c r="G46" i="40"/>
  <c r="F46" i="40"/>
  <c r="E46" i="40"/>
  <c r="D46" i="40"/>
  <c r="C46" i="40"/>
  <c r="I45" i="40"/>
  <c r="H45" i="40"/>
  <c r="G45" i="40"/>
  <c r="F45" i="40"/>
  <c r="E45" i="40"/>
  <c r="D45" i="40"/>
  <c r="C45" i="40"/>
  <c r="I43" i="40"/>
  <c r="H43" i="40"/>
  <c r="G43" i="40"/>
  <c r="F43" i="40"/>
  <c r="E43" i="40"/>
  <c r="D43" i="40"/>
  <c r="C43" i="40"/>
  <c r="I42" i="40"/>
  <c r="H42" i="40"/>
  <c r="G42" i="40"/>
  <c r="F42" i="40"/>
  <c r="E42" i="40"/>
  <c r="D42" i="40"/>
  <c r="C42" i="40"/>
  <c r="I41" i="40"/>
  <c r="H41" i="40"/>
  <c r="G41" i="40"/>
  <c r="F41" i="40"/>
  <c r="E41" i="40"/>
  <c r="D41" i="40"/>
  <c r="C41" i="40"/>
  <c r="H36" i="40"/>
  <c r="A36" i="40"/>
  <c r="I32" i="40"/>
  <c r="H32" i="40"/>
  <c r="G32" i="40"/>
  <c r="F32" i="40"/>
  <c r="E32" i="40"/>
  <c r="D32" i="40"/>
  <c r="C32" i="40"/>
  <c r="I31" i="40"/>
  <c r="H31" i="40"/>
  <c r="G31" i="40"/>
  <c r="F31" i="40"/>
  <c r="E31" i="40"/>
  <c r="D31" i="40"/>
  <c r="C31" i="40"/>
  <c r="I30" i="40"/>
  <c r="H30" i="40"/>
  <c r="G30" i="40"/>
  <c r="F30" i="40"/>
  <c r="E30" i="40"/>
  <c r="D30" i="40"/>
  <c r="C30" i="40"/>
  <c r="I29" i="40"/>
  <c r="H29" i="40"/>
  <c r="G29" i="40"/>
  <c r="F29" i="40"/>
  <c r="E29" i="40"/>
  <c r="D29" i="40"/>
  <c r="C29" i="40"/>
  <c r="I28" i="40"/>
  <c r="H28" i="40"/>
  <c r="G28" i="40"/>
  <c r="F28" i="40"/>
  <c r="E28" i="40"/>
  <c r="D28" i="40"/>
  <c r="C28" i="40"/>
  <c r="I25" i="40"/>
  <c r="H25" i="40"/>
  <c r="G25" i="40"/>
  <c r="F25" i="40"/>
  <c r="E25" i="40"/>
  <c r="D25" i="40"/>
  <c r="C25" i="40"/>
  <c r="I24" i="40"/>
  <c r="H24" i="40"/>
  <c r="G24" i="40"/>
  <c r="F24" i="40"/>
  <c r="E24" i="40"/>
  <c r="D24" i="40"/>
  <c r="C24" i="40"/>
  <c r="I20" i="40"/>
  <c r="H20" i="40"/>
  <c r="G20" i="40"/>
  <c r="F20" i="40"/>
  <c r="E20" i="40"/>
  <c r="D20" i="40"/>
  <c r="C20" i="40"/>
  <c r="I18" i="40"/>
  <c r="H18" i="40"/>
  <c r="G18" i="40"/>
  <c r="F18" i="40"/>
  <c r="E18" i="40"/>
  <c r="D18" i="40"/>
  <c r="C18" i="40"/>
  <c r="I16" i="40"/>
  <c r="H16" i="40"/>
  <c r="G16" i="40"/>
  <c r="F16" i="40"/>
  <c r="E16" i="40"/>
  <c r="D16" i="40"/>
  <c r="C16" i="40"/>
  <c r="I15" i="40"/>
  <c r="H15" i="40"/>
  <c r="G15" i="40"/>
  <c r="F15" i="40"/>
  <c r="E15" i="40"/>
  <c r="D15" i="40"/>
  <c r="C15" i="40"/>
  <c r="I14" i="40"/>
  <c r="H14" i="40"/>
  <c r="G14" i="40"/>
  <c r="F14" i="40"/>
  <c r="E14" i="40"/>
  <c r="D14" i="40"/>
  <c r="C14" i="40"/>
  <c r="I13" i="40"/>
  <c r="H13" i="40"/>
  <c r="G13" i="40"/>
  <c r="F13" i="40"/>
  <c r="E13" i="40"/>
  <c r="D13" i="40"/>
  <c r="C13" i="40"/>
  <c r="I11" i="40"/>
  <c r="H11" i="40"/>
  <c r="G11" i="40"/>
  <c r="F11" i="40"/>
  <c r="E11" i="40"/>
  <c r="D11" i="40"/>
  <c r="C11" i="40"/>
  <c r="I10" i="40"/>
  <c r="H10" i="40"/>
  <c r="G10" i="40"/>
  <c r="F10" i="40"/>
  <c r="E10" i="40"/>
  <c r="D10" i="40"/>
  <c r="C10" i="40"/>
  <c r="I9" i="40"/>
  <c r="H9" i="40"/>
  <c r="G9" i="40"/>
  <c r="F9" i="40"/>
  <c r="E9" i="40"/>
  <c r="D9" i="40"/>
  <c r="C9" i="40"/>
  <c r="H4" i="40"/>
  <c r="A4" i="40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C12" i="6"/>
  <c r="E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9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F28" i="15" s="1"/>
  <c r="B28" i="15"/>
  <c r="E27" i="15"/>
  <c r="D27" i="15"/>
  <c r="B27" i="15"/>
  <c r="H27" i="15" s="1"/>
  <c r="I27" i="15" s="1"/>
  <c r="E26" i="15"/>
  <c r="D26" i="15"/>
  <c r="B26" i="15"/>
  <c r="E25" i="15"/>
  <c r="D25" i="15"/>
  <c r="B25" i="15"/>
  <c r="E24" i="15"/>
  <c r="D24" i="15"/>
  <c r="B24" i="15"/>
  <c r="F24" i="15" s="1"/>
  <c r="F23" i="15"/>
  <c r="E23" i="15"/>
  <c r="D23" i="15"/>
  <c r="B23" i="15"/>
  <c r="H23" i="15" s="1"/>
  <c r="I23" i="15" s="1"/>
  <c r="E22" i="15"/>
  <c r="D22" i="15"/>
  <c r="B22" i="15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F19" i="15" s="1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4" i="24"/>
  <c r="D419" i="24"/>
  <c r="CP2" i="30" s="1"/>
  <c r="D385" i="24"/>
  <c r="BQ2" i="30" s="1"/>
  <c r="D370" i="24"/>
  <c r="C120" i="8" s="1"/>
  <c r="D364" i="24"/>
  <c r="D344" i="24"/>
  <c r="C86" i="8" s="1"/>
  <c r="D343" i="24"/>
  <c r="C85" i="8" s="1"/>
  <c r="D333" i="24"/>
  <c r="C74" i="8" s="1"/>
  <c r="D328" i="24"/>
  <c r="D310" i="24"/>
  <c r="C49" i="8" s="1"/>
  <c r="D303" i="24"/>
  <c r="C42" i="8" s="1"/>
  <c r="D295" i="24"/>
  <c r="D297" i="24" s="1"/>
  <c r="C35" i="8" s="1"/>
  <c r="D285" i="24"/>
  <c r="C22" i="8" s="1"/>
  <c r="D280" i="24"/>
  <c r="D260" i="24"/>
  <c r="D27" i="7" s="1"/>
  <c r="D256" i="24"/>
  <c r="D22" i="7" s="1"/>
  <c r="D249" i="24"/>
  <c r="D13" i="7" s="1"/>
  <c r="D241" i="24"/>
  <c r="D237" i="24"/>
  <c r="E32" i="6" s="1"/>
  <c r="C237" i="24"/>
  <c r="D32" i="6" s="1"/>
  <c r="B237" i="24"/>
  <c r="C32" i="6" s="1"/>
  <c r="E236" i="24"/>
  <c r="F31" i="6" s="1"/>
  <c r="E235" i="24"/>
  <c r="F30" i="6" s="1"/>
  <c r="E234" i="24"/>
  <c r="F29" i="6" s="1"/>
  <c r="E233" i="24"/>
  <c r="F28" i="6" s="1"/>
  <c r="E232" i="24"/>
  <c r="F27" i="6" s="1"/>
  <c r="E231" i="24"/>
  <c r="F26" i="6" s="1"/>
  <c r="E230" i="24"/>
  <c r="F25" i="6" s="1"/>
  <c r="E229" i="24"/>
  <c r="F24" i="6" s="1"/>
  <c r="D224" i="24"/>
  <c r="E16" i="6" s="1"/>
  <c r="B224" i="24"/>
  <c r="C16" i="6" s="1"/>
  <c r="E223" i="24"/>
  <c r="F15" i="6" s="1"/>
  <c r="E222" i="24"/>
  <c r="F14" i="6" s="1"/>
  <c r="E221" i="24"/>
  <c r="F13" i="6" s="1"/>
  <c r="E218" i="24"/>
  <c r="F10" i="6" s="1"/>
  <c r="E217" i="24"/>
  <c r="F9" i="6" s="1"/>
  <c r="E216" i="24"/>
  <c r="F8" i="6" s="1"/>
  <c r="E215" i="24"/>
  <c r="F7" i="6" s="1"/>
  <c r="D210" i="24"/>
  <c r="C40" i="5" s="1"/>
  <c r="D206" i="24"/>
  <c r="C34" i="5" s="1"/>
  <c r="D201" i="24"/>
  <c r="C27" i="5" s="1"/>
  <c r="D197" i="24"/>
  <c r="C20" i="5" s="1"/>
  <c r="D193" i="24"/>
  <c r="C14" i="5" s="1"/>
  <c r="E174" i="24"/>
  <c r="F28" i="4" s="1"/>
  <c r="E173" i="24"/>
  <c r="E172" i="24"/>
  <c r="D28" i="4" s="1"/>
  <c r="E171" i="24"/>
  <c r="C28" i="4" s="1"/>
  <c r="E170" i="24"/>
  <c r="B28" i="4" s="1"/>
  <c r="E168" i="24"/>
  <c r="F19" i="4" s="1"/>
  <c r="E167" i="24"/>
  <c r="E166" i="24"/>
  <c r="D19" i="4" s="1"/>
  <c r="E165" i="24"/>
  <c r="C19" i="4" s="1"/>
  <c r="E164" i="24"/>
  <c r="B19" i="4" s="1"/>
  <c r="E162" i="24"/>
  <c r="F10" i="4" s="1"/>
  <c r="E161" i="24"/>
  <c r="E10" i="4" s="1"/>
  <c r="E160" i="24"/>
  <c r="D10" i="4" s="1"/>
  <c r="E159" i="24"/>
  <c r="C10" i="4" s="1"/>
  <c r="E158" i="24"/>
  <c r="B10" i="4" s="1"/>
  <c r="E147" i="24"/>
  <c r="G34" i="3" s="1"/>
  <c r="CE98" i="24"/>
  <c r="CF97" i="24"/>
  <c r="CE97" i="24"/>
  <c r="I383" i="40" s="1"/>
  <c r="CE96" i="24"/>
  <c r="CE95" i="24"/>
  <c r="I381" i="40" s="1"/>
  <c r="CE94" i="24"/>
  <c r="AV93" i="24"/>
  <c r="AU93" i="24"/>
  <c r="AT93" i="24"/>
  <c r="AS93" i="24"/>
  <c r="AR93" i="24"/>
  <c r="AQ93" i="24"/>
  <c r="AP93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CE92" i="24"/>
  <c r="I377" i="40" s="1"/>
  <c r="CE91" i="24"/>
  <c r="I376" i="40" s="1"/>
  <c r="CE88" i="24"/>
  <c r="I372" i="40" s="1"/>
  <c r="CE87" i="24"/>
  <c r="CE86" i="24"/>
  <c r="CE85" i="24"/>
  <c r="CE84" i="24"/>
  <c r="CE83" i="24"/>
  <c r="CE82" i="24"/>
  <c r="CE81" i="24"/>
  <c r="CE80" i="24"/>
  <c r="CE79" i="24"/>
  <c r="CE78" i="24"/>
  <c r="CE77" i="24"/>
  <c r="CE76" i="24"/>
  <c r="CE75" i="24"/>
  <c r="CE74" i="24"/>
  <c r="CD73" i="24"/>
  <c r="E371" i="40" s="1"/>
  <c r="CC73" i="24"/>
  <c r="CB73" i="24"/>
  <c r="CA73" i="24"/>
  <c r="BZ73" i="24"/>
  <c r="BY73" i="24"/>
  <c r="BX73" i="24"/>
  <c r="BW73" i="24"/>
  <c r="BV73" i="24"/>
  <c r="BU73" i="24"/>
  <c r="BT73" i="24"/>
  <c r="BS73" i="24"/>
  <c r="BR73" i="24"/>
  <c r="BQ73" i="24"/>
  <c r="BP73" i="24"/>
  <c r="BO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O26" i="31" s="1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CE72" i="24"/>
  <c r="I370" i="40" s="1"/>
  <c r="CE70" i="24"/>
  <c r="I368" i="40" s="1"/>
  <c r="CE69" i="24"/>
  <c r="I367" i="40" s="1"/>
  <c r="CE68" i="24"/>
  <c r="I366" i="40" s="1"/>
  <c r="CE67" i="24"/>
  <c r="I365" i="40" s="1"/>
  <c r="CE65" i="24"/>
  <c r="I363" i="40" s="1"/>
  <c r="CE64" i="24"/>
  <c r="H616" i="24" s="1"/>
  <c r="B57" i="24"/>
  <c r="CE55" i="24"/>
  <c r="B53" i="24"/>
  <c r="CE51" i="24"/>
  <c r="F30" i="15" l="1"/>
  <c r="F33" i="15"/>
  <c r="D12" i="6"/>
  <c r="F17" i="15"/>
  <c r="F34" i="15"/>
  <c r="F37" i="15"/>
  <c r="F35" i="15"/>
  <c r="C224" i="24"/>
  <c r="D16" i="6" s="1"/>
  <c r="F16" i="15"/>
  <c r="F21" i="15"/>
  <c r="F26" i="15"/>
  <c r="AJ2" i="42"/>
  <c r="F15" i="15"/>
  <c r="F39" i="15"/>
  <c r="F18" i="15"/>
  <c r="F22" i="15"/>
  <c r="F29" i="15"/>
  <c r="H24" i="15"/>
  <c r="I24" i="15" s="1"/>
  <c r="F25" i="15"/>
  <c r="F69" i="15"/>
  <c r="F38" i="15"/>
  <c r="F36" i="15"/>
  <c r="E219" i="24"/>
  <c r="F11" i="6" s="1"/>
  <c r="F63" i="15"/>
  <c r="F20" i="15"/>
  <c r="F27" i="15"/>
  <c r="D11" i="6"/>
  <c r="G10" i="4"/>
  <c r="D420" i="24"/>
  <c r="D26" i="39" s="1"/>
  <c r="D262" i="24"/>
  <c r="CF95" i="24"/>
  <c r="E52" i="24"/>
  <c r="E66" i="24" s="1"/>
  <c r="E12" i="40" s="1"/>
  <c r="N52" i="24"/>
  <c r="N66" i="24" s="1"/>
  <c r="G44" i="40" s="1"/>
  <c r="V52" i="24"/>
  <c r="V66" i="24" s="1"/>
  <c r="H21" i="31" s="1"/>
  <c r="W52" i="24"/>
  <c r="W66" i="24" s="1"/>
  <c r="H22" i="31" s="1"/>
  <c r="D52" i="24"/>
  <c r="D66" i="24" s="1"/>
  <c r="D12" i="40" s="1"/>
  <c r="AG52" i="24"/>
  <c r="AG66" i="24" s="1"/>
  <c r="H32" i="31" s="1"/>
  <c r="T52" i="24"/>
  <c r="T66" i="24" s="1"/>
  <c r="H19" i="31" s="1"/>
  <c r="AO52" i="24"/>
  <c r="AO66" i="24" s="1"/>
  <c r="H40" i="31" s="1"/>
  <c r="AP52" i="24"/>
  <c r="AP66" i="24" s="1"/>
  <c r="H41" i="31" s="1"/>
  <c r="F52" i="24"/>
  <c r="F66" i="24" s="1"/>
  <c r="H5" i="31" s="1"/>
  <c r="AQ52" i="24"/>
  <c r="AQ66" i="24" s="1"/>
  <c r="H42" i="31" s="1"/>
  <c r="BC52" i="24"/>
  <c r="BC66" i="24" s="1"/>
  <c r="H54" i="31" s="1"/>
  <c r="BK52" i="24"/>
  <c r="BK66" i="24" s="1"/>
  <c r="H62" i="31" s="1"/>
  <c r="BL52" i="24"/>
  <c r="BL66" i="24" s="1"/>
  <c r="H63" i="31" s="1"/>
  <c r="BM52" i="24"/>
  <c r="BM66" i="24" s="1"/>
  <c r="H64" i="31" s="1"/>
  <c r="C52" i="24"/>
  <c r="C66" i="24" s="1"/>
  <c r="C12" i="40" s="1"/>
  <c r="P52" i="24"/>
  <c r="P66" i="24" s="1"/>
  <c r="H15" i="31" s="1"/>
  <c r="AI52" i="24"/>
  <c r="AI66" i="24" s="1"/>
  <c r="BE52" i="24"/>
  <c r="BE66" i="24" s="1"/>
  <c r="H236" i="40" s="1"/>
  <c r="H52" i="24"/>
  <c r="H66" i="24" s="1"/>
  <c r="H7" i="31" s="1"/>
  <c r="Y52" i="24"/>
  <c r="Y66" i="24" s="1"/>
  <c r="AU52" i="24"/>
  <c r="AU66" i="24" s="1"/>
  <c r="E204" i="40" s="1"/>
  <c r="BO52" i="24"/>
  <c r="BO66" i="24" s="1"/>
  <c r="H66" i="31" s="1"/>
  <c r="L52" i="24"/>
  <c r="L66" i="24" s="1"/>
  <c r="E44" i="40" s="1"/>
  <c r="AE52" i="24"/>
  <c r="AE66" i="24" s="1"/>
  <c r="AY52" i="24"/>
  <c r="AY66" i="24" s="1"/>
  <c r="H50" i="31" s="1"/>
  <c r="BW52" i="24"/>
  <c r="BW66" i="24" s="1"/>
  <c r="H74" i="31" s="1"/>
  <c r="M52" i="24"/>
  <c r="M66" i="24" s="1"/>
  <c r="H12" i="31" s="1"/>
  <c r="AF52" i="24"/>
  <c r="AF66" i="24" s="1"/>
  <c r="H31" i="31" s="1"/>
  <c r="BB52" i="24"/>
  <c r="BB66" i="24" s="1"/>
  <c r="H53" i="31" s="1"/>
  <c r="BZ52" i="24"/>
  <c r="BZ66" i="24" s="1"/>
  <c r="H77" i="31" s="1"/>
  <c r="CA52" i="24"/>
  <c r="CA66" i="24" s="1"/>
  <c r="H78" i="31" s="1"/>
  <c r="G52" i="24"/>
  <c r="G66" i="24" s="1"/>
  <c r="O52" i="24"/>
  <c r="O66" i="24" s="1"/>
  <c r="X52" i="24"/>
  <c r="X66" i="24" s="1"/>
  <c r="C108" i="40" s="1"/>
  <c r="AH52" i="24"/>
  <c r="AH66" i="24" s="1"/>
  <c r="AT52" i="24"/>
  <c r="AT66" i="24" s="1"/>
  <c r="D204" i="40" s="1"/>
  <c r="BD52" i="24"/>
  <c r="BD66" i="24" s="1"/>
  <c r="H55" i="31" s="1"/>
  <c r="BN52" i="24"/>
  <c r="BN66" i="24" s="1"/>
  <c r="C300" i="40" s="1"/>
  <c r="CB52" i="24"/>
  <c r="CB66" i="24" s="1"/>
  <c r="CC52" i="24"/>
  <c r="CC66" i="24" s="1"/>
  <c r="I52" i="24"/>
  <c r="I66" i="24" s="1"/>
  <c r="H8" i="31" s="1"/>
  <c r="Q52" i="24"/>
  <c r="Q66" i="24" s="1"/>
  <c r="H16" i="31" s="1"/>
  <c r="Z52" i="24"/>
  <c r="Z66" i="24" s="1"/>
  <c r="AL52" i="24"/>
  <c r="AL66" i="24" s="1"/>
  <c r="H37" i="31" s="1"/>
  <c r="AV52" i="24"/>
  <c r="AV66" i="24" s="1"/>
  <c r="F204" i="40" s="1"/>
  <c r="BF52" i="24"/>
  <c r="BF66" i="24" s="1"/>
  <c r="I236" i="40" s="1"/>
  <c r="BR52" i="24"/>
  <c r="BR66" i="24" s="1"/>
  <c r="CD52" i="24"/>
  <c r="J52" i="24"/>
  <c r="J66" i="24" s="1"/>
  <c r="H9" i="31" s="1"/>
  <c r="R52" i="24"/>
  <c r="R66" i="24" s="1"/>
  <c r="AA52" i="24"/>
  <c r="AA66" i="24" s="1"/>
  <c r="H26" i="31" s="1"/>
  <c r="AM52" i="24"/>
  <c r="AM66" i="24" s="1"/>
  <c r="AW52" i="24"/>
  <c r="AW66" i="24" s="1"/>
  <c r="H48" i="31" s="1"/>
  <c r="BG52" i="24"/>
  <c r="BG66" i="24" s="1"/>
  <c r="H58" i="31" s="1"/>
  <c r="BS52" i="24"/>
  <c r="BS66" i="24" s="1"/>
  <c r="H300" i="40" s="1"/>
  <c r="K52" i="24"/>
  <c r="K66" i="24" s="1"/>
  <c r="H10" i="31" s="1"/>
  <c r="S52" i="24"/>
  <c r="S66" i="24" s="1"/>
  <c r="E76" i="40" s="1"/>
  <c r="AD52" i="24"/>
  <c r="AD66" i="24" s="1"/>
  <c r="H29" i="31" s="1"/>
  <c r="AN52" i="24"/>
  <c r="AN66" i="24" s="1"/>
  <c r="H39" i="31" s="1"/>
  <c r="AX52" i="24"/>
  <c r="AX66" i="24" s="1"/>
  <c r="H49" i="31" s="1"/>
  <c r="BJ52" i="24"/>
  <c r="BJ66" i="24" s="1"/>
  <c r="F268" i="40" s="1"/>
  <c r="BT52" i="24"/>
  <c r="BT66" i="24" s="1"/>
  <c r="H71" i="31" s="1"/>
  <c r="BU52" i="24"/>
  <c r="BU66" i="24" s="1"/>
  <c r="BV52" i="24"/>
  <c r="BV66" i="24" s="1"/>
  <c r="D332" i="40" s="1"/>
  <c r="AB52" i="24"/>
  <c r="AB66" i="24" s="1"/>
  <c r="G108" i="40" s="1"/>
  <c r="AJ52" i="24"/>
  <c r="AJ66" i="24" s="1"/>
  <c r="H35" i="31" s="1"/>
  <c r="AR52" i="24"/>
  <c r="AR66" i="24" s="1"/>
  <c r="H43" i="31" s="1"/>
  <c r="AZ52" i="24"/>
  <c r="AZ66" i="24" s="1"/>
  <c r="C236" i="40" s="1"/>
  <c r="BH52" i="24"/>
  <c r="BH66" i="24" s="1"/>
  <c r="H59" i="31" s="1"/>
  <c r="BP52" i="24"/>
  <c r="BP66" i="24" s="1"/>
  <c r="E300" i="40" s="1"/>
  <c r="BX52" i="24"/>
  <c r="BX66" i="24" s="1"/>
  <c r="H75" i="31" s="1"/>
  <c r="U52" i="24"/>
  <c r="U66" i="24" s="1"/>
  <c r="AC52" i="24"/>
  <c r="AC66" i="24" s="1"/>
  <c r="H108" i="40" s="1"/>
  <c r="AK52" i="24"/>
  <c r="AK66" i="24" s="1"/>
  <c r="AS52" i="24"/>
  <c r="AS66" i="24" s="1"/>
  <c r="H44" i="31" s="1"/>
  <c r="BA52" i="24"/>
  <c r="BA66" i="24" s="1"/>
  <c r="D236" i="40" s="1"/>
  <c r="BI52" i="24"/>
  <c r="BI66" i="24" s="1"/>
  <c r="BQ52" i="24"/>
  <c r="BQ66" i="24" s="1"/>
  <c r="H68" i="31" s="1"/>
  <c r="BY52" i="24"/>
  <c r="BY66" i="24" s="1"/>
  <c r="H76" i="31" s="1"/>
  <c r="H4" i="31"/>
  <c r="I382" i="40"/>
  <c r="I616" i="24"/>
  <c r="I19" i="40"/>
  <c r="O8" i="31"/>
  <c r="O16" i="31"/>
  <c r="C83" i="40"/>
  <c r="O24" i="31"/>
  <c r="D115" i="40"/>
  <c r="O32" i="31"/>
  <c r="E147" i="40"/>
  <c r="O40" i="31"/>
  <c r="F179" i="40"/>
  <c r="O48" i="31"/>
  <c r="G211" i="40"/>
  <c r="O56" i="31"/>
  <c r="H243" i="40"/>
  <c r="O64" i="31"/>
  <c r="I275" i="40"/>
  <c r="O72" i="31"/>
  <c r="C339" i="40"/>
  <c r="O80" i="31"/>
  <c r="D371" i="40"/>
  <c r="AE5" i="31"/>
  <c r="F26" i="40"/>
  <c r="AE13" i="31"/>
  <c r="G58" i="40"/>
  <c r="AE21" i="31"/>
  <c r="H90" i="40"/>
  <c r="AE29" i="31"/>
  <c r="I122" i="40"/>
  <c r="AE37" i="31"/>
  <c r="C186" i="40"/>
  <c r="AE45" i="31"/>
  <c r="D218" i="40"/>
  <c r="C68" i="8"/>
  <c r="CE73" i="24"/>
  <c r="I371" i="40" s="1"/>
  <c r="C16" i="8"/>
  <c r="D312" i="24"/>
  <c r="O6" i="31"/>
  <c r="G19" i="40"/>
  <c r="O14" i="31"/>
  <c r="H51" i="40"/>
  <c r="O22" i="31"/>
  <c r="I83" i="40"/>
  <c r="O30" i="31"/>
  <c r="C147" i="40"/>
  <c r="O38" i="31"/>
  <c r="D179" i="40"/>
  <c r="O46" i="31"/>
  <c r="E211" i="40"/>
  <c r="O54" i="31"/>
  <c r="F243" i="40"/>
  <c r="O62" i="31"/>
  <c r="G275" i="40"/>
  <c r="O70" i="31"/>
  <c r="H307" i="40"/>
  <c r="O78" i="31"/>
  <c r="I339" i="40"/>
  <c r="AE3" i="31"/>
  <c r="D26" i="40"/>
  <c r="AE11" i="31"/>
  <c r="E58" i="40"/>
  <c r="AE19" i="31"/>
  <c r="F90" i="40"/>
  <c r="AE27" i="31"/>
  <c r="G122" i="40"/>
  <c r="AE35" i="31"/>
  <c r="H154" i="40"/>
  <c r="AE43" i="31"/>
  <c r="I186" i="40"/>
  <c r="F616" i="24"/>
  <c r="O7" i="31"/>
  <c r="H19" i="40"/>
  <c r="O15" i="31"/>
  <c r="I51" i="40"/>
  <c r="O23" i="31"/>
  <c r="C115" i="40"/>
  <c r="O31" i="31"/>
  <c r="D147" i="40"/>
  <c r="O39" i="31"/>
  <c r="E179" i="40"/>
  <c r="O47" i="31"/>
  <c r="F211" i="40"/>
  <c r="O55" i="31"/>
  <c r="G243" i="40"/>
  <c r="O63" i="31"/>
  <c r="H275" i="40"/>
  <c r="O71" i="31"/>
  <c r="I307" i="40"/>
  <c r="O79" i="31"/>
  <c r="C371" i="40"/>
  <c r="AE4" i="31"/>
  <c r="E26" i="40"/>
  <c r="AE12" i="31"/>
  <c r="F58" i="40"/>
  <c r="AE20" i="31"/>
  <c r="G90" i="40"/>
  <c r="AE28" i="31"/>
  <c r="H122" i="40"/>
  <c r="AE36" i="31"/>
  <c r="I154" i="40"/>
  <c r="AE44" i="31"/>
  <c r="C218" i="40"/>
  <c r="C113" i="8"/>
  <c r="G616" i="24"/>
  <c r="I76" i="40"/>
  <c r="O9" i="31"/>
  <c r="C51" i="40"/>
  <c r="O17" i="31"/>
  <c r="D83" i="40"/>
  <c r="O33" i="31"/>
  <c r="F147" i="40"/>
  <c r="O41" i="31"/>
  <c r="G179" i="40"/>
  <c r="O49" i="31"/>
  <c r="H211" i="40"/>
  <c r="O57" i="31"/>
  <c r="I243" i="40"/>
  <c r="O65" i="31"/>
  <c r="C307" i="40"/>
  <c r="O73" i="31"/>
  <c r="D339" i="40"/>
  <c r="CD89" i="24"/>
  <c r="AE6" i="31"/>
  <c r="G26" i="40"/>
  <c r="AE14" i="31"/>
  <c r="H58" i="40"/>
  <c r="AE22" i="31"/>
  <c r="I90" i="40"/>
  <c r="AE30" i="31"/>
  <c r="C154" i="40"/>
  <c r="AE38" i="31"/>
  <c r="D186" i="40"/>
  <c r="AE46" i="31"/>
  <c r="E218" i="40"/>
  <c r="E237" i="24"/>
  <c r="F32" i="6" s="1"/>
  <c r="D371" i="24"/>
  <c r="DF2" i="30"/>
  <c r="C170" i="8"/>
  <c r="F43" i="15"/>
  <c r="O25" i="31"/>
  <c r="E115" i="40"/>
  <c r="O2" i="31"/>
  <c r="C19" i="40"/>
  <c r="O10" i="31"/>
  <c r="D51" i="40"/>
  <c r="O18" i="31"/>
  <c r="E83" i="40"/>
  <c r="O34" i="31"/>
  <c r="G147" i="40"/>
  <c r="O42" i="31"/>
  <c r="H179" i="40"/>
  <c r="O50" i="31"/>
  <c r="I211" i="40"/>
  <c r="O58" i="31"/>
  <c r="C275" i="40"/>
  <c r="O66" i="31"/>
  <c r="D307" i="40"/>
  <c r="O74" i="31"/>
  <c r="E339" i="40"/>
  <c r="AE7" i="31"/>
  <c r="H26" i="40"/>
  <c r="AE15" i="31"/>
  <c r="I58" i="40"/>
  <c r="AE23" i="31"/>
  <c r="C122" i="40"/>
  <c r="AE31" i="31"/>
  <c r="D154" i="40"/>
  <c r="AE39" i="31"/>
  <c r="E186" i="40"/>
  <c r="AE47" i="31"/>
  <c r="F218" i="40"/>
  <c r="E28" i="4"/>
  <c r="G28" i="4"/>
  <c r="F424" i="24"/>
  <c r="J616" i="24"/>
  <c r="O11" i="31"/>
  <c r="E51" i="40"/>
  <c r="O35" i="31"/>
  <c r="H147" i="40"/>
  <c r="O43" i="31"/>
  <c r="I179" i="40"/>
  <c r="O51" i="31"/>
  <c r="C243" i="40"/>
  <c r="O59" i="31"/>
  <c r="D275" i="40"/>
  <c r="O67" i="31"/>
  <c r="E307" i="40"/>
  <c r="O75" i="31"/>
  <c r="F339" i="40"/>
  <c r="I26" i="40"/>
  <c r="AE8" i="31"/>
  <c r="C90" i="40"/>
  <c r="AE16" i="31"/>
  <c r="AE24" i="31"/>
  <c r="D122" i="40"/>
  <c r="E154" i="40"/>
  <c r="AE32" i="31"/>
  <c r="AE40" i="31"/>
  <c r="F186" i="40"/>
  <c r="CE93" i="24"/>
  <c r="I384" i="40"/>
  <c r="L616" i="24"/>
  <c r="CF2" i="42"/>
  <c r="D5" i="7"/>
  <c r="O19" i="31"/>
  <c r="F83" i="40"/>
  <c r="O4" i="31"/>
  <c r="E19" i="40"/>
  <c r="O12" i="31"/>
  <c r="F51" i="40"/>
  <c r="O20" i="31"/>
  <c r="G83" i="40"/>
  <c r="O28" i="31"/>
  <c r="H115" i="40"/>
  <c r="O36" i="31"/>
  <c r="I147" i="40"/>
  <c r="O44" i="31"/>
  <c r="C211" i="40"/>
  <c r="O52" i="31"/>
  <c r="D243" i="40"/>
  <c r="O60" i="31"/>
  <c r="E275" i="40"/>
  <c r="O68" i="31"/>
  <c r="F307" i="40"/>
  <c r="O76" i="31"/>
  <c r="G339" i="40"/>
  <c r="AE9" i="31"/>
  <c r="C58" i="40"/>
  <c r="AE17" i="31"/>
  <c r="D90" i="40"/>
  <c r="AE25" i="31"/>
  <c r="E122" i="40"/>
  <c r="AE33" i="31"/>
  <c r="F154" i="40"/>
  <c r="AE41" i="31"/>
  <c r="G186" i="40"/>
  <c r="I380" i="40"/>
  <c r="D616" i="24"/>
  <c r="D345" i="24"/>
  <c r="C87" i="8" s="1"/>
  <c r="D387" i="24"/>
  <c r="C137" i="8" s="1"/>
  <c r="F44" i="15"/>
  <c r="F52" i="15"/>
  <c r="H52" i="15"/>
  <c r="I52" i="15" s="1"/>
  <c r="BK2" i="30"/>
  <c r="I362" i="40"/>
  <c r="O3" i="31"/>
  <c r="D19" i="40"/>
  <c r="O27" i="31"/>
  <c r="G115" i="40"/>
  <c r="O5" i="31"/>
  <c r="F19" i="40"/>
  <c r="O13" i="31"/>
  <c r="G51" i="40"/>
  <c r="O21" i="31"/>
  <c r="H83" i="40"/>
  <c r="O29" i="31"/>
  <c r="I115" i="40"/>
  <c r="O37" i="31"/>
  <c r="C179" i="40"/>
  <c r="O45" i="31"/>
  <c r="D211" i="40"/>
  <c r="O53" i="31"/>
  <c r="E243" i="40"/>
  <c r="O61" i="31"/>
  <c r="F275" i="40"/>
  <c r="O69" i="31"/>
  <c r="G307" i="40"/>
  <c r="O77" i="31"/>
  <c r="H339" i="40"/>
  <c r="AE2" i="31"/>
  <c r="C26" i="40"/>
  <c r="D58" i="40"/>
  <c r="AE10" i="31"/>
  <c r="AE18" i="31"/>
  <c r="E90" i="40"/>
  <c r="F122" i="40"/>
  <c r="AE26" i="31"/>
  <c r="AE34" i="31"/>
  <c r="G154" i="40"/>
  <c r="AE42" i="31"/>
  <c r="H186" i="40"/>
  <c r="CF94" i="24"/>
  <c r="E19" i="4"/>
  <c r="G19" i="4"/>
  <c r="C619" i="24"/>
  <c r="F47" i="15"/>
  <c r="F55" i="15"/>
  <c r="H55" i="15"/>
  <c r="I55" i="15" s="1"/>
  <c r="F115" i="40"/>
  <c r="F46" i="15"/>
  <c r="H46" i="15"/>
  <c r="I46" i="15" s="1"/>
  <c r="F54" i="15"/>
  <c r="F41" i="15"/>
  <c r="F49" i="15"/>
  <c r="H49" i="15"/>
  <c r="I49" i="15" s="1"/>
  <c r="F57" i="15"/>
  <c r="H57" i="15"/>
  <c r="I57" i="15" s="1"/>
  <c r="F42" i="15"/>
  <c r="F50" i="15"/>
  <c r="H50" i="15"/>
  <c r="I50" i="15" s="1"/>
  <c r="F58" i="15"/>
  <c r="H58" i="15"/>
  <c r="I58" i="15" s="1"/>
  <c r="F45" i="15"/>
  <c r="F53" i="15"/>
  <c r="F48" i="15"/>
  <c r="F56" i="15"/>
  <c r="F51" i="15"/>
  <c r="H51" i="15"/>
  <c r="I51" i="15" s="1"/>
  <c r="F59" i="15"/>
  <c r="H59" i="15"/>
  <c r="I59" i="15" s="1"/>
  <c r="H64" i="15"/>
  <c r="I64" i="15" s="1"/>
  <c r="H65" i="15"/>
  <c r="I65" i="15" s="1"/>
  <c r="C715" i="34"/>
  <c r="D615" i="34"/>
  <c r="I44" i="40" l="1"/>
  <c r="G172" i="40"/>
  <c r="H13" i="31"/>
  <c r="E224" i="24"/>
  <c r="H172" i="40"/>
  <c r="F12" i="40"/>
  <c r="H76" i="40"/>
  <c r="H56" i="31"/>
  <c r="H3" i="31"/>
  <c r="I268" i="40"/>
  <c r="E418" i="24"/>
  <c r="F76" i="40"/>
  <c r="C167" i="8"/>
  <c r="E140" i="40"/>
  <c r="G268" i="40"/>
  <c r="F172" i="40"/>
  <c r="H65" i="31"/>
  <c r="E332" i="40"/>
  <c r="H23" i="31"/>
  <c r="F236" i="40"/>
  <c r="CC56" i="24"/>
  <c r="CC71" i="24" s="1"/>
  <c r="CC89" i="24" s="1"/>
  <c r="D373" i="40" s="1"/>
  <c r="BU56" i="24"/>
  <c r="BU71" i="24" s="1"/>
  <c r="BU89" i="24" s="1"/>
  <c r="BM56" i="24"/>
  <c r="BM71" i="24" s="1"/>
  <c r="BE56" i="24"/>
  <c r="BE71" i="24" s="1"/>
  <c r="BE89" i="24" s="1"/>
  <c r="C69" i="15" s="1"/>
  <c r="AW56" i="24"/>
  <c r="AW71" i="24" s="1"/>
  <c r="AW89" i="24" s="1"/>
  <c r="G213" i="40" s="1"/>
  <c r="AO56" i="24"/>
  <c r="AO71" i="24" s="1"/>
  <c r="AG56" i="24"/>
  <c r="AG71" i="24" s="1"/>
  <c r="Y56" i="24"/>
  <c r="Y71" i="24" s="1"/>
  <c r="Y89" i="24" s="1"/>
  <c r="D117" i="40" s="1"/>
  <c r="Q56" i="24"/>
  <c r="Q71" i="24" s="1"/>
  <c r="I56" i="24"/>
  <c r="I71" i="24" s="1"/>
  <c r="I89" i="24" s="1"/>
  <c r="BH56" i="24"/>
  <c r="BH71" i="24" s="1"/>
  <c r="BH89" i="24" s="1"/>
  <c r="C72" i="15" s="1"/>
  <c r="G72" i="15" s="1"/>
  <c r="AZ56" i="24"/>
  <c r="AZ71" i="24" s="1"/>
  <c r="AZ89" i="24" s="1"/>
  <c r="C245" i="40" s="1"/>
  <c r="AB56" i="24"/>
  <c r="AB71" i="24" s="1"/>
  <c r="AB89" i="24" s="1"/>
  <c r="C697" i="24" s="1"/>
  <c r="L56" i="24"/>
  <c r="L71" i="24" s="1"/>
  <c r="CB56" i="24"/>
  <c r="CB71" i="24" s="1"/>
  <c r="CB89" i="24" s="1"/>
  <c r="C92" i="15" s="1"/>
  <c r="G92" i="15" s="1"/>
  <c r="BT56" i="24"/>
  <c r="BT71" i="24" s="1"/>
  <c r="BT89" i="24" s="1"/>
  <c r="I309" i="40" s="1"/>
  <c r="BL56" i="24"/>
  <c r="BL71" i="24" s="1"/>
  <c r="BD56" i="24"/>
  <c r="BD71" i="24" s="1"/>
  <c r="BD89" i="24" s="1"/>
  <c r="G245" i="40" s="1"/>
  <c r="AV56" i="24"/>
  <c r="AV71" i="24" s="1"/>
  <c r="AN56" i="24"/>
  <c r="AN71" i="24" s="1"/>
  <c r="AN89" i="24" s="1"/>
  <c r="AF56" i="24"/>
  <c r="AF71" i="24" s="1"/>
  <c r="AF89" i="24" s="1"/>
  <c r="C701" i="24" s="1"/>
  <c r="X56" i="24"/>
  <c r="X71" i="24" s="1"/>
  <c r="X89" i="24" s="1"/>
  <c r="C117" i="40" s="1"/>
  <c r="P56" i="24"/>
  <c r="P71" i="24" s="1"/>
  <c r="P89" i="24" s="1"/>
  <c r="H56" i="24"/>
  <c r="H71" i="24" s="1"/>
  <c r="H89" i="24" s="1"/>
  <c r="C677" i="24" s="1"/>
  <c r="BP56" i="24"/>
  <c r="BP71" i="24" s="1"/>
  <c r="BP89" i="24" s="1"/>
  <c r="E309" i="40" s="1"/>
  <c r="AJ56" i="24"/>
  <c r="AJ71" i="24" s="1"/>
  <c r="AJ89" i="24" s="1"/>
  <c r="D56" i="24"/>
  <c r="D71" i="24" s="1"/>
  <c r="CA56" i="24"/>
  <c r="CA71" i="24" s="1"/>
  <c r="CA89" i="24" s="1"/>
  <c r="BS56" i="24"/>
  <c r="BS71" i="24" s="1"/>
  <c r="BK56" i="24"/>
  <c r="BK71" i="24" s="1"/>
  <c r="BC56" i="24"/>
  <c r="BC71" i="24" s="1"/>
  <c r="AU56" i="24"/>
  <c r="AU71" i="24" s="1"/>
  <c r="AU89" i="24" s="1"/>
  <c r="C59" i="15" s="1"/>
  <c r="G59" i="15" s="1"/>
  <c r="AM56" i="24"/>
  <c r="AM71" i="24" s="1"/>
  <c r="AM89" i="24" s="1"/>
  <c r="D181" i="40" s="1"/>
  <c r="AE56" i="24"/>
  <c r="AE71" i="24" s="1"/>
  <c r="W56" i="24"/>
  <c r="W71" i="24" s="1"/>
  <c r="O56" i="24"/>
  <c r="O71" i="24" s="1"/>
  <c r="O89" i="24" s="1"/>
  <c r="G56" i="24"/>
  <c r="G71" i="24" s="1"/>
  <c r="G89" i="24" s="1"/>
  <c r="G21" i="40" s="1"/>
  <c r="BX56" i="24"/>
  <c r="BX71" i="24" s="1"/>
  <c r="BX89" i="24" s="1"/>
  <c r="C88" i="15" s="1"/>
  <c r="G88" i="15" s="1"/>
  <c r="AR56" i="24"/>
  <c r="AR71" i="24" s="1"/>
  <c r="AR89" i="24" s="1"/>
  <c r="C56" i="15" s="1"/>
  <c r="T56" i="24"/>
  <c r="T71" i="24" s="1"/>
  <c r="BZ56" i="24"/>
  <c r="BZ71" i="24" s="1"/>
  <c r="BZ89" i="24" s="1"/>
  <c r="C90" i="15" s="1"/>
  <c r="G90" i="15" s="1"/>
  <c r="BR56" i="24"/>
  <c r="BR71" i="24" s="1"/>
  <c r="BR89" i="24" s="1"/>
  <c r="C82" i="15" s="1"/>
  <c r="G82" i="15" s="1"/>
  <c r="BJ56" i="24"/>
  <c r="BJ71" i="24" s="1"/>
  <c r="BJ89" i="24" s="1"/>
  <c r="BB56" i="24"/>
  <c r="BB71" i="24" s="1"/>
  <c r="BB89" i="24" s="1"/>
  <c r="AT56" i="24"/>
  <c r="AT71" i="24" s="1"/>
  <c r="AT89" i="24" s="1"/>
  <c r="D213" i="40" s="1"/>
  <c r="AL56" i="24"/>
  <c r="AL71" i="24" s="1"/>
  <c r="AL89" i="24" s="1"/>
  <c r="C707" i="24" s="1"/>
  <c r="AD56" i="24"/>
  <c r="AD71" i="24" s="1"/>
  <c r="AD89" i="24" s="1"/>
  <c r="V56" i="24"/>
  <c r="V71" i="24" s="1"/>
  <c r="N56" i="24"/>
  <c r="N71" i="24" s="1"/>
  <c r="F56" i="24"/>
  <c r="F71" i="24" s="1"/>
  <c r="F89" i="24" s="1"/>
  <c r="F21" i="40" s="1"/>
  <c r="BY56" i="24"/>
  <c r="BY71" i="24" s="1"/>
  <c r="BQ56" i="24"/>
  <c r="BQ71" i="24" s="1"/>
  <c r="BQ89" i="24" s="1"/>
  <c r="C81" i="15" s="1"/>
  <c r="G81" i="15" s="1"/>
  <c r="BI56" i="24"/>
  <c r="BI71" i="24" s="1"/>
  <c r="BI89" i="24" s="1"/>
  <c r="E277" i="40" s="1"/>
  <c r="BA56" i="24"/>
  <c r="BA71" i="24" s="1"/>
  <c r="BA89" i="24" s="1"/>
  <c r="D245" i="40" s="1"/>
  <c r="AS56" i="24"/>
  <c r="AS71" i="24" s="1"/>
  <c r="AS89" i="24" s="1"/>
  <c r="C213" i="40" s="1"/>
  <c r="AK56" i="24"/>
  <c r="AK71" i="24" s="1"/>
  <c r="AK89" i="24" s="1"/>
  <c r="AC56" i="24"/>
  <c r="AC71" i="24" s="1"/>
  <c r="AC89" i="24" s="1"/>
  <c r="C41" i="15" s="1"/>
  <c r="U56" i="24"/>
  <c r="U71" i="24" s="1"/>
  <c r="M56" i="24"/>
  <c r="M71" i="24" s="1"/>
  <c r="M89" i="24" s="1"/>
  <c r="C25" i="15" s="1"/>
  <c r="E56" i="24"/>
  <c r="E71" i="24" s="1"/>
  <c r="BW56" i="24"/>
  <c r="BW71" i="24" s="1"/>
  <c r="BW89" i="24" s="1"/>
  <c r="C87" i="15" s="1"/>
  <c r="G87" i="15" s="1"/>
  <c r="BO56" i="24"/>
  <c r="BO71" i="24" s="1"/>
  <c r="BO89" i="24" s="1"/>
  <c r="D309" i="40" s="1"/>
  <c r="BG56" i="24"/>
  <c r="BG71" i="24" s="1"/>
  <c r="BG89" i="24" s="1"/>
  <c r="C277" i="40" s="1"/>
  <c r="AY56" i="24"/>
  <c r="AY71" i="24" s="1"/>
  <c r="AY89" i="24" s="1"/>
  <c r="I213" i="40" s="1"/>
  <c r="AQ56" i="24"/>
  <c r="AQ71" i="24" s="1"/>
  <c r="AI56" i="24"/>
  <c r="AI71" i="24" s="1"/>
  <c r="AI89" i="24" s="1"/>
  <c r="G149" i="40" s="1"/>
  <c r="AA56" i="24"/>
  <c r="AA71" i="24" s="1"/>
  <c r="AA89" i="24" s="1"/>
  <c r="F117" i="40" s="1"/>
  <c r="S56" i="24"/>
  <c r="S71" i="24" s="1"/>
  <c r="S89" i="24" s="1"/>
  <c r="K56" i="24"/>
  <c r="K71" i="24" s="1"/>
  <c r="K89" i="24" s="1"/>
  <c r="D53" i="40" s="1"/>
  <c r="C56" i="24"/>
  <c r="CD56" i="24"/>
  <c r="BV56" i="24"/>
  <c r="BV71" i="24" s="1"/>
  <c r="BV89" i="24" s="1"/>
  <c r="D341" i="40" s="1"/>
  <c r="BN56" i="24"/>
  <c r="BN71" i="24" s="1"/>
  <c r="BF56" i="24"/>
  <c r="BF71" i="24" s="1"/>
  <c r="AX56" i="24"/>
  <c r="AX71" i="24" s="1"/>
  <c r="AP56" i="24"/>
  <c r="AP71" i="24" s="1"/>
  <c r="AH56" i="24"/>
  <c r="AH71" i="24" s="1"/>
  <c r="AH89" i="24" s="1"/>
  <c r="C703" i="24" s="1"/>
  <c r="Z56" i="24"/>
  <c r="Z71" i="24" s="1"/>
  <c r="R56" i="24"/>
  <c r="R71" i="24" s="1"/>
  <c r="R89" i="24" s="1"/>
  <c r="J56" i="24"/>
  <c r="J71" i="24" s="1"/>
  <c r="J89" i="24" s="1"/>
  <c r="C53" i="40" s="1"/>
  <c r="H17" i="31"/>
  <c r="C332" i="40"/>
  <c r="H46" i="31"/>
  <c r="BL89" i="24"/>
  <c r="C641" i="24" s="1"/>
  <c r="H268" i="40"/>
  <c r="H11" i="31"/>
  <c r="E268" i="40"/>
  <c r="H2" i="31"/>
  <c r="E236" i="40"/>
  <c r="H47" i="31"/>
  <c r="H33" i="31"/>
  <c r="H27" i="31"/>
  <c r="H72" i="31"/>
  <c r="C44" i="40"/>
  <c r="H18" i="31"/>
  <c r="H14" i="31"/>
  <c r="G140" i="40"/>
  <c r="H28" i="31"/>
  <c r="BS89" i="24"/>
  <c r="H309" i="40" s="1"/>
  <c r="H44" i="40"/>
  <c r="I332" i="40"/>
  <c r="C364" i="40"/>
  <c r="H34" i="31"/>
  <c r="H79" i="31"/>
  <c r="I12" i="40"/>
  <c r="I204" i="40"/>
  <c r="G300" i="40"/>
  <c r="L89" i="24"/>
  <c r="E53" i="40" s="1"/>
  <c r="H70" i="31"/>
  <c r="H69" i="31"/>
  <c r="D76" i="40"/>
  <c r="G332" i="40"/>
  <c r="C76" i="40"/>
  <c r="I140" i="40"/>
  <c r="H73" i="31"/>
  <c r="C140" i="40"/>
  <c r="I108" i="40"/>
  <c r="H140" i="40"/>
  <c r="H36" i="31"/>
  <c r="H30" i="31"/>
  <c r="H45" i="31"/>
  <c r="D108" i="40"/>
  <c r="H38" i="31"/>
  <c r="H24" i="31"/>
  <c r="E172" i="40"/>
  <c r="C172" i="40"/>
  <c r="H204" i="40"/>
  <c r="D140" i="40"/>
  <c r="F44" i="40"/>
  <c r="D172" i="40"/>
  <c r="H12" i="40"/>
  <c r="H67" i="31"/>
  <c r="H57" i="31"/>
  <c r="BN89" i="24"/>
  <c r="C309" i="40" s="1"/>
  <c r="H332" i="40"/>
  <c r="C268" i="40"/>
  <c r="D300" i="40"/>
  <c r="I300" i="40"/>
  <c r="F140" i="40"/>
  <c r="H60" i="31"/>
  <c r="C204" i="40"/>
  <c r="E108" i="40"/>
  <c r="H61" i="31"/>
  <c r="H25" i="31"/>
  <c r="G236" i="40"/>
  <c r="G204" i="40"/>
  <c r="D268" i="40"/>
  <c r="F108" i="40"/>
  <c r="G12" i="40"/>
  <c r="D364" i="40"/>
  <c r="H6" i="31"/>
  <c r="H80" i="31"/>
  <c r="F332" i="40"/>
  <c r="D44" i="40"/>
  <c r="G76" i="40"/>
  <c r="H52" i="31"/>
  <c r="H51" i="31"/>
  <c r="I172" i="40"/>
  <c r="H20" i="31"/>
  <c r="CE52" i="24"/>
  <c r="F300" i="40"/>
  <c r="CE66" i="24"/>
  <c r="I364" i="40" s="1"/>
  <c r="I378" i="40"/>
  <c r="K616" i="24"/>
  <c r="E373" i="40"/>
  <c r="C94" i="15"/>
  <c r="G94" i="15" s="1"/>
  <c r="E384" i="24"/>
  <c r="D12" i="39"/>
  <c r="C50" i="8"/>
  <c r="F313" i="24"/>
  <c r="D356" i="24"/>
  <c r="C103" i="8" s="1"/>
  <c r="D716" i="34"/>
  <c r="D707" i="34"/>
  <c r="D699" i="34"/>
  <c r="D712" i="34"/>
  <c r="D704" i="34"/>
  <c r="D696" i="34"/>
  <c r="D709" i="34"/>
  <c r="D701" i="34"/>
  <c r="D706" i="34"/>
  <c r="D698" i="34"/>
  <c r="D711" i="34"/>
  <c r="D703" i="34"/>
  <c r="D708" i="34"/>
  <c r="D700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02" i="34"/>
  <c r="D688" i="34"/>
  <c r="D680" i="34"/>
  <c r="D672" i="34"/>
  <c r="D620" i="34"/>
  <c r="D616" i="34"/>
  <c r="D713" i="34"/>
  <c r="D693" i="34"/>
  <c r="D685" i="34"/>
  <c r="D677" i="34"/>
  <c r="D669" i="34"/>
  <c r="D627" i="34"/>
  <c r="D690" i="34"/>
  <c r="D682" i="34"/>
  <c r="D674" i="34"/>
  <c r="D623" i="34"/>
  <c r="D619" i="34"/>
  <c r="D695" i="34"/>
  <c r="D687" i="34"/>
  <c r="D679" i="34"/>
  <c r="D671" i="34"/>
  <c r="D625" i="34"/>
  <c r="D705" i="34"/>
  <c r="D689" i="34"/>
  <c r="D681" i="34"/>
  <c r="D673" i="34"/>
  <c r="D694" i="34"/>
  <c r="D678" i="34"/>
  <c r="D618" i="34"/>
  <c r="D710" i="34"/>
  <c r="D646" i="34"/>
  <c r="D622" i="34"/>
  <c r="D617" i="34"/>
  <c r="D684" i="34"/>
  <c r="D668" i="34"/>
  <c r="D686" i="34"/>
  <c r="D670" i="34"/>
  <c r="D626" i="34"/>
  <c r="D621" i="34"/>
  <c r="D697" i="34"/>
  <c r="D692" i="34"/>
  <c r="D676" i="34"/>
  <c r="D647" i="34"/>
  <c r="D628" i="34"/>
  <c r="D645" i="34"/>
  <c r="D629" i="34"/>
  <c r="D354" i="24"/>
  <c r="F16" i="6"/>
  <c r="F238" i="24"/>
  <c r="C121" i="8"/>
  <c r="D388" i="24"/>
  <c r="F277" i="40" l="1"/>
  <c r="C74" i="15"/>
  <c r="G74" i="15" s="1"/>
  <c r="C678" i="24"/>
  <c r="C21" i="15"/>
  <c r="G21" i="15" s="1"/>
  <c r="C645" i="24"/>
  <c r="C341" i="40"/>
  <c r="C85" i="15"/>
  <c r="G85" i="15" s="1"/>
  <c r="C676" i="24"/>
  <c r="C682" i="24"/>
  <c r="C715" i="24"/>
  <c r="C61" i="15"/>
  <c r="G309" i="40"/>
  <c r="C635" i="24"/>
  <c r="C58" i="15"/>
  <c r="G58" i="15" s="1"/>
  <c r="C624" i="24"/>
  <c r="I21" i="40"/>
  <c r="H341" i="40"/>
  <c r="C638" i="24"/>
  <c r="C46" i="15"/>
  <c r="G46" i="15" s="1"/>
  <c r="C629" i="24"/>
  <c r="F149" i="40"/>
  <c r="C63" i="15"/>
  <c r="G63" i="15" s="1"/>
  <c r="H63" i="15" s="1"/>
  <c r="I63" i="15" s="1"/>
  <c r="C76" i="15"/>
  <c r="G76" i="15" s="1"/>
  <c r="H277" i="40"/>
  <c r="C708" i="24"/>
  <c r="C625" i="24"/>
  <c r="C84" i="15"/>
  <c r="G84" i="15" s="1"/>
  <c r="C40" i="15"/>
  <c r="G40" i="15" s="1"/>
  <c r="C714" i="24"/>
  <c r="C80" i="15"/>
  <c r="G80" i="15" s="1"/>
  <c r="C626" i="24"/>
  <c r="C643" i="24"/>
  <c r="C644" i="24"/>
  <c r="C83" i="15"/>
  <c r="G83" i="15" s="1"/>
  <c r="C704" i="24"/>
  <c r="C716" i="24"/>
  <c r="C647" i="24"/>
  <c r="E213" i="40"/>
  <c r="E341" i="40"/>
  <c r="C51" i="15"/>
  <c r="G51" i="15" s="1"/>
  <c r="H149" i="40"/>
  <c r="C48" i="15"/>
  <c r="G48" i="15" s="1"/>
  <c r="H48" i="15" s="1"/>
  <c r="I48" i="15" s="1"/>
  <c r="C705" i="24"/>
  <c r="C30" i="15"/>
  <c r="G30" i="15" s="1"/>
  <c r="H30" i="15" s="1"/>
  <c r="I30" i="15" s="1"/>
  <c r="C687" i="24"/>
  <c r="D85" i="40"/>
  <c r="I117" i="40"/>
  <c r="C699" i="24"/>
  <c r="C28" i="15"/>
  <c r="G28" i="15" s="1"/>
  <c r="H28" i="15" s="1"/>
  <c r="I28" i="15" s="1"/>
  <c r="C685" i="24"/>
  <c r="I53" i="40"/>
  <c r="I149" i="40"/>
  <c r="C706" i="24"/>
  <c r="C49" i="15"/>
  <c r="G49" i="15" s="1"/>
  <c r="C66" i="15"/>
  <c r="G66" i="15" s="1"/>
  <c r="E245" i="40"/>
  <c r="H53" i="40"/>
  <c r="C27" i="15"/>
  <c r="G27" i="15" s="1"/>
  <c r="C684" i="24"/>
  <c r="C91" i="15"/>
  <c r="G91" i="15" s="1"/>
  <c r="I341" i="40"/>
  <c r="C52" i="15"/>
  <c r="G52" i="15" s="1"/>
  <c r="E181" i="40"/>
  <c r="E85" i="40"/>
  <c r="C31" i="15"/>
  <c r="G31" i="15" s="1"/>
  <c r="C688" i="24"/>
  <c r="C696" i="24"/>
  <c r="M26" i="31"/>
  <c r="F113" i="40"/>
  <c r="M76" i="31"/>
  <c r="G337" i="40"/>
  <c r="M22" i="31"/>
  <c r="I81" i="40"/>
  <c r="W89" i="24"/>
  <c r="M47" i="31"/>
  <c r="F209" i="40"/>
  <c r="I273" i="40"/>
  <c r="BM89" i="24"/>
  <c r="M64" i="31"/>
  <c r="F53" i="40"/>
  <c r="C675" i="24"/>
  <c r="C39" i="15"/>
  <c r="G39" i="15" s="1"/>
  <c r="H39" i="15" s="1"/>
  <c r="I39" i="15" s="1"/>
  <c r="C47" i="15"/>
  <c r="G47" i="15" s="1"/>
  <c r="H47" i="15" s="1"/>
  <c r="I47" i="15" s="1"/>
  <c r="C37" i="15"/>
  <c r="C694" i="24"/>
  <c r="BF89" i="24"/>
  <c r="I241" i="40"/>
  <c r="M57" i="31"/>
  <c r="G81" i="40"/>
  <c r="M20" i="31"/>
  <c r="M30" i="31"/>
  <c r="C145" i="40"/>
  <c r="M55" i="31"/>
  <c r="G241" i="40"/>
  <c r="M8" i="31"/>
  <c r="I17" i="40"/>
  <c r="C373" i="40"/>
  <c r="C18" i="15"/>
  <c r="G18" i="15" s="1"/>
  <c r="H18" i="15" s="1"/>
  <c r="I18" i="15" s="1"/>
  <c r="C698" i="24"/>
  <c r="C93" i="15"/>
  <c r="G93" i="15" s="1"/>
  <c r="C630" i="24"/>
  <c r="C73" i="15"/>
  <c r="G73" i="15" s="1"/>
  <c r="D149" i="40"/>
  <c r="M65" i="31"/>
  <c r="C305" i="40"/>
  <c r="M42" i="31"/>
  <c r="AQ89" i="24"/>
  <c r="H177" i="40"/>
  <c r="M28" i="31"/>
  <c r="H113" i="40"/>
  <c r="G49" i="40"/>
  <c r="N89" i="24"/>
  <c r="M13" i="31"/>
  <c r="H337" i="40"/>
  <c r="M77" i="31"/>
  <c r="M38" i="31"/>
  <c r="D177" i="40"/>
  <c r="E305" i="40"/>
  <c r="M67" i="31"/>
  <c r="H273" i="40"/>
  <c r="M63" i="31"/>
  <c r="Q89" i="24"/>
  <c r="M16" i="31"/>
  <c r="C81" i="40"/>
  <c r="M80" i="31"/>
  <c r="D369" i="40"/>
  <c r="M49" i="31"/>
  <c r="H209" i="40"/>
  <c r="M12" i="31"/>
  <c r="F49" i="40"/>
  <c r="M61" i="31"/>
  <c r="F273" i="40"/>
  <c r="D17" i="40"/>
  <c r="D89" i="24"/>
  <c r="M3" i="31"/>
  <c r="M59" i="31"/>
  <c r="D273" i="40"/>
  <c r="D277" i="40"/>
  <c r="BY89" i="24"/>
  <c r="C649" i="24" s="1"/>
  <c r="M34" i="31"/>
  <c r="G145" i="40"/>
  <c r="M5" i="31"/>
  <c r="F17" i="40"/>
  <c r="G305" i="40"/>
  <c r="M69" i="31"/>
  <c r="H145" i="40"/>
  <c r="M35" i="31"/>
  <c r="M72" i="31"/>
  <c r="C337" i="40"/>
  <c r="H21" i="40"/>
  <c r="C57" i="15"/>
  <c r="G57" i="15" s="1"/>
  <c r="C19" i="15"/>
  <c r="G19" i="15" s="1"/>
  <c r="AV89" i="24"/>
  <c r="C60" i="15" s="1"/>
  <c r="M9" i="31"/>
  <c r="C49" i="40"/>
  <c r="M73" i="31"/>
  <c r="D337" i="40"/>
  <c r="I209" i="40"/>
  <c r="M50" i="31"/>
  <c r="M36" i="31"/>
  <c r="I145" i="40"/>
  <c r="M21" i="31"/>
  <c r="V89" i="24"/>
  <c r="H81" i="40"/>
  <c r="M19" i="31"/>
  <c r="F81" i="40"/>
  <c r="T89" i="24"/>
  <c r="E209" i="40"/>
  <c r="M46" i="31"/>
  <c r="M7" i="31"/>
  <c r="H17" i="40"/>
  <c r="I305" i="40"/>
  <c r="M71" i="31"/>
  <c r="M24" i="31"/>
  <c r="D113" i="40"/>
  <c r="AE89" i="24"/>
  <c r="M17" i="31"/>
  <c r="D81" i="40"/>
  <c r="M58" i="31"/>
  <c r="C273" i="40"/>
  <c r="M44" i="31"/>
  <c r="C209" i="40"/>
  <c r="M29" i="31"/>
  <c r="I113" i="40"/>
  <c r="M43" i="31"/>
  <c r="I177" i="40"/>
  <c r="F241" i="40"/>
  <c r="M54" i="31"/>
  <c r="M15" i="31"/>
  <c r="I49" i="40"/>
  <c r="M79" i="31"/>
  <c r="C369" i="40"/>
  <c r="AG89" i="24"/>
  <c r="M32" i="31"/>
  <c r="E145" i="40"/>
  <c r="AX89" i="24"/>
  <c r="H213" i="40" s="1"/>
  <c r="E113" i="40"/>
  <c r="M25" i="31"/>
  <c r="CE56" i="24"/>
  <c r="C71" i="24"/>
  <c r="D305" i="40"/>
  <c r="M66" i="31"/>
  <c r="D241" i="40"/>
  <c r="M52" i="31"/>
  <c r="M37" i="31"/>
  <c r="C177" i="40"/>
  <c r="F337" i="40"/>
  <c r="M75" i="31"/>
  <c r="M62" i="31"/>
  <c r="BK89" i="24"/>
  <c r="G273" i="40"/>
  <c r="C113" i="40"/>
  <c r="M23" i="31"/>
  <c r="E49" i="40"/>
  <c r="M11" i="31"/>
  <c r="M40" i="31"/>
  <c r="F177" i="40"/>
  <c r="Z89" i="24"/>
  <c r="C68" i="15"/>
  <c r="G68" i="15" s="1"/>
  <c r="AO89" i="24"/>
  <c r="M33" i="31"/>
  <c r="F145" i="40"/>
  <c r="M10" i="31"/>
  <c r="D49" i="40"/>
  <c r="M74" i="31"/>
  <c r="E337" i="40"/>
  <c r="M60" i="31"/>
  <c r="E273" i="40"/>
  <c r="M45" i="31"/>
  <c r="D209" i="40"/>
  <c r="M6" i="31"/>
  <c r="G17" i="40"/>
  <c r="M70" i="31"/>
  <c r="H305" i="40"/>
  <c r="M31" i="31"/>
  <c r="D145" i="40"/>
  <c r="M27" i="31"/>
  <c r="G113" i="40"/>
  <c r="M48" i="31"/>
  <c r="G209" i="40"/>
  <c r="U89" i="24"/>
  <c r="BC89" i="24"/>
  <c r="AP89" i="24"/>
  <c r="M41" i="31"/>
  <c r="G177" i="40"/>
  <c r="M18" i="31"/>
  <c r="E81" i="40"/>
  <c r="M4" i="31"/>
  <c r="E17" i="40"/>
  <c r="E89" i="24"/>
  <c r="M68" i="31"/>
  <c r="F305" i="40"/>
  <c r="E241" i="40"/>
  <c r="M53" i="31"/>
  <c r="H49" i="40"/>
  <c r="M14" i="31"/>
  <c r="I337" i="40"/>
  <c r="M78" i="31"/>
  <c r="E177" i="40"/>
  <c r="M39" i="31"/>
  <c r="M51" i="31"/>
  <c r="C241" i="40"/>
  <c r="M56" i="31"/>
  <c r="H241" i="40"/>
  <c r="C44" i="15"/>
  <c r="G44" i="15" s="1"/>
  <c r="H44" i="15" s="1"/>
  <c r="I44" i="15" s="1"/>
  <c r="C693" i="24"/>
  <c r="C631" i="24"/>
  <c r="C636" i="24"/>
  <c r="C79" i="15"/>
  <c r="G79" i="15" s="1"/>
  <c r="C36" i="15"/>
  <c r="G36" i="15" s="1"/>
  <c r="H36" i="15" s="1"/>
  <c r="I36" i="15" s="1"/>
  <c r="C20" i="15"/>
  <c r="G20" i="15" s="1"/>
  <c r="C640" i="24"/>
  <c r="C621" i="24"/>
  <c r="H117" i="40"/>
  <c r="G117" i="40"/>
  <c r="C618" i="24"/>
  <c r="D619" i="24" s="1"/>
  <c r="H245" i="40"/>
  <c r="C679" i="24"/>
  <c r="C681" i="24"/>
  <c r="C22" i="15"/>
  <c r="G22" i="15" s="1"/>
  <c r="C646" i="24"/>
  <c r="C24" i="15"/>
  <c r="G24" i="15" s="1"/>
  <c r="C86" i="15"/>
  <c r="G86" i="15" s="1"/>
  <c r="C651" i="24"/>
  <c r="C650" i="24"/>
  <c r="C42" i="15"/>
  <c r="G42" i="15" s="1"/>
  <c r="C622" i="24"/>
  <c r="C71" i="15"/>
  <c r="G71" i="15" s="1"/>
  <c r="C50" i="15"/>
  <c r="G50" i="15" s="1"/>
  <c r="C628" i="24"/>
  <c r="C181" i="40"/>
  <c r="C680" i="24"/>
  <c r="F341" i="40"/>
  <c r="C23" i="15"/>
  <c r="G23" i="15" s="1"/>
  <c r="C709" i="24"/>
  <c r="I181" i="40"/>
  <c r="C623" i="24"/>
  <c r="C78" i="15"/>
  <c r="G78" i="15" s="1"/>
  <c r="C627" i="24"/>
  <c r="C632" i="24"/>
  <c r="F309" i="40"/>
  <c r="C64" i="15"/>
  <c r="G64" i="15" s="1"/>
  <c r="C648" i="24"/>
  <c r="C65" i="15"/>
  <c r="G65" i="15" s="1"/>
  <c r="C713" i="24"/>
  <c r="C634" i="24"/>
  <c r="G41" i="15"/>
  <c r="H41" i="15" s="1"/>
  <c r="I41" i="15" s="1"/>
  <c r="G56" i="15"/>
  <c r="H56" i="15" s="1"/>
  <c r="I56" i="15" s="1"/>
  <c r="C138" i="8"/>
  <c r="D421" i="24"/>
  <c r="E612" i="34"/>
  <c r="G25" i="15"/>
  <c r="H25" i="15" s="1"/>
  <c r="I25" i="15" s="1"/>
  <c r="D715" i="34"/>
  <c r="E623" i="34"/>
  <c r="G69" i="15"/>
  <c r="H69" i="15" s="1"/>
  <c r="I69" i="15" s="1"/>
  <c r="C149" i="40" l="1"/>
  <c r="C43" i="15"/>
  <c r="C700" i="24"/>
  <c r="G53" i="40"/>
  <c r="C26" i="15"/>
  <c r="C683" i="24"/>
  <c r="C32" i="15"/>
  <c r="G32" i="15" s="1"/>
  <c r="C689" i="24"/>
  <c r="F85" i="40"/>
  <c r="C673" i="24"/>
  <c r="D21" i="40"/>
  <c r="C16" i="15"/>
  <c r="C77" i="15"/>
  <c r="G77" i="15" s="1"/>
  <c r="I277" i="40"/>
  <c r="C642" i="24"/>
  <c r="C633" i="24"/>
  <c r="C70" i="15"/>
  <c r="G70" i="15" s="1"/>
  <c r="I245" i="40"/>
  <c r="C710" i="24"/>
  <c r="C53" i="15"/>
  <c r="F181" i="40"/>
  <c r="C620" i="24"/>
  <c r="C62" i="15"/>
  <c r="G37" i="15"/>
  <c r="H37" i="15" s="1"/>
  <c r="I37" i="15" s="1"/>
  <c r="H19" i="15"/>
  <c r="I19" i="15" s="1"/>
  <c r="H85" i="40"/>
  <c r="C34" i="15"/>
  <c r="C691" i="24"/>
  <c r="G341" i="40"/>
  <c r="C89" i="15"/>
  <c r="G89" i="15" s="1"/>
  <c r="H181" i="40"/>
  <c r="C712" i="24"/>
  <c r="C55" i="15"/>
  <c r="G55" i="15" s="1"/>
  <c r="G181" i="40"/>
  <c r="C54" i="15"/>
  <c r="C711" i="24"/>
  <c r="E21" i="40"/>
  <c r="C17" i="15"/>
  <c r="C674" i="24"/>
  <c r="C67" i="15"/>
  <c r="G67" i="15" s="1"/>
  <c r="C637" i="24"/>
  <c r="F245" i="40"/>
  <c r="C38" i="15"/>
  <c r="C695" i="24"/>
  <c r="E117" i="40"/>
  <c r="G277" i="40"/>
  <c r="C75" i="15"/>
  <c r="G75" i="15" s="1"/>
  <c r="C639" i="24"/>
  <c r="C29" i="15"/>
  <c r="C85" i="40"/>
  <c r="C686" i="24"/>
  <c r="I85" i="40"/>
  <c r="C35" i="15"/>
  <c r="C692" i="24"/>
  <c r="C89" i="24"/>
  <c r="CE71" i="24"/>
  <c r="I369" i="40" s="1"/>
  <c r="M2" i="31"/>
  <c r="C17" i="40"/>
  <c r="G85" i="40"/>
  <c r="C33" i="15"/>
  <c r="C690" i="24"/>
  <c r="E149" i="40"/>
  <c r="C45" i="15"/>
  <c r="C702" i="24"/>
  <c r="F213" i="40"/>
  <c r="C717" i="24"/>
  <c r="H22" i="15"/>
  <c r="I22" i="15" s="1"/>
  <c r="H42" i="15"/>
  <c r="I42" i="15" s="1"/>
  <c r="E712" i="34"/>
  <c r="E704" i="34"/>
  <c r="E696" i="34"/>
  <c r="E709" i="34"/>
  <c r="E701" i="34"/>
  <c r="E706" i="34"/>
  <c r="E698" i="34"/>
  <c r="E711" i="34"/>
  <c r="E703" i="34"/>
  <c r="E708" i="34"/>
  <c r="E700" i="34"/>
  <c r="E713" i="34"/>
  <c r="E705" i="34"/>
  <c r="E697" i="34"/>
  <c r="E702" i="34"/>
  <c r="E688" i="34"/>
  <c r="E680" i="34"/>
  <c r="E672" i="34"/>
  <c r="E693" i="34"/>
  <c r="E685" i="34"/>
  <c r="E677" i="34"/>
  <c r="E669" i="34"/>
  <c r="E627" i="34"/>
  <c r="E690" i="34"/>
  <c r="E682" i="34"/>
  <c r="E674" i="34"/>
  <c r="E699" i="34"/>
  <c r="E695" i="34"/>
  <c r="E687" i="34"/>
  <c r="E679" i="34"/>
  <c r="E671" i="34"/>
  <c r="E625" i="34"/>
  <c r="E716" i="34"/>
  <c r="E710" i="34"/>
  <c r="E692" i="34"/>
  <c r="E684" i="34"/>
  <c r="E676" i="34"/>
  <c r="E668" i="34"/>
  <c r="E628" i="34"/>
  <c r="E694" i="34"/>
  <c r="E686" i="34"/>
  <c r="E678" i="34"/>
  <c r="E670" i="34"/>
  <c r="E647" i="34"/>
  <c r="E646" i="34"/>
  <c r="E645" i="34"/>
  <c r="E629" i="34"/>
  <c r="E626" i="34"/>
  <c r="E644" i="34"/>
  <c r="E636" i="34"/>
  <c r="E641" i="34"/>
  <c r="E633" i="34"/>
  <c r="E689" i="34"/>
  <c r="E673" i="34"/>
  <c r="E638" i="34"/>
  <c r="E630" i="34"/>
  <c r="E691" i="34"/>
  <c r="E675" i="34"/>
  <c r="E643" i="34"/>
  <c r="E635" i="34"/>
  <c r="E640" i="34"/>
  <c r="E632" i="34"/>
  <c r="E681" i="34"/>
  <c r="E642" i="34"/>
  <c r="E634" i="34"/>
  <c r="E707" i="34"/>
  <c r="E683" i="34"/>
  <c r="E639" i="34"/>
  <c r="E631" i="34"/>
  <c r="E624" i="34"/>
  <c r="E637" i="34"/>
  <c r="C168" i="8"/>
  <c r="D425" i="24"/>
  <c r="D720" i="24"/>
  <c r="D711" i="24"/>
  <c r="D703" i="24"/>
  <c r="D717" i="24"/>
  <c r="D709" i="24"/>
  <c r="D705" i="24"/>
  <c r="D700" i="24"/>
  <c r="D692" i="24"/>
  <c r="D684" i="24"/>
  <c r="D676" i="24"/>
  <c r="D712" i="24"/>
  <c r="D710" i="24"/>
  <c r="D708" i="24"/>
  <c r="D702" i="24"/>
  <c r="D693" i="24"/>
  <c r="D685" i="24"/>
  <c r="D677" i="24"/>
  <c r="D707" i="24"/>
  <c r="D698" i="24"/>
  <c r="D690" i="24"/>
  <c r="D682" i="24"/>
  <c r="D674" i="24"/>
  <c r="D651" i="24"/>
  <c r="D650" i="24"/>
  <c r="D649" i="24"/>
  <c r="D715" i="24"/>
  <c r="D691" i="24"/>
  <c r="D648" i="24"/>
  <c r="D640" i="24"/>
  <c r="D632" i="24"/>
  <c r="D623" i="24"/>
  <c r="D699" i="24"/>
  <c r="D678" i="24"/>
  <c r="D643" i="24"/>
  <c r="D635" i="24"/>
  <c r="D627" i="24"/>
  <c r="D716" i="24"/>
  <c r="D713" i="24"/>
  <c r="D704" i="24"/>
  <c r="D686" i="24"/>
  <c r="D679" i="24"/>
  <c r="D646" i="24"/>
  <c r="D638" i="24"/>
  <c r="D622" i="24"/>
  <c r="D694" i="24"/>
  <c r="D687" i="24"/>
  <c r="D673" i="24"/>
  <c r="D672" i="24"/>
  <c r="D641" i="24"/>
  <c r="D633" i="24"/>
  <c r="D631" i="24"/>
  <c r="D629" i="24"/>
  <c r="D626" i="24"/>
  <c r="D621" i="24"/>
  <c r="D701" i="24"/>
  <c r="D695" i="24"/>
  <c r="D681" i="24"/>
  <c r="D680" i="24"/>
  <c r="D644" i="24"/>
  <c r="D636" i="24"/>
  <c r="D625" i="24"/>
  <c r="D706" i="24"/>
  <c r="D697" i="24"/>
  <c r="D696" i="24"/>
  <c r="D675" i="24"/>
  <c r="D642" i="24"/>
  <c r="D634" i="24"/>
  <c r="D628" i="24"/>
  <c r="D624" i="24"/>
  <c r="D683" i="24"/>
  <c r="D645" i="24"/>
  <c r="D637" i="24"/>
  <c r="D630" i="24"/>
  <c r="D688" i="24"/>
  <c r="D647" i="24"/>
  <c r="D714" i="24"/>
  <c r="D639" i="24"/>
  <c r="D620" i="24"/>
  <c r="D689" i="24"/>
  <c r="G17" i="15" l="1"/>
  <c r="H17" i="15" s="1"/>
  <c r="I17" i="15" s="1"/>
  <c r="G33" i="15"/>
  <c r="H33" i="15" s="1"/>
  <c r="I33" i="15" s="1"/>
  <c r="G26" i="15"/>
  <c r="H26" i="15" s="1"/>
  <c r="I26" i="15" s="1"/>
  <c r="G38" i="15"/>
  <c r="H38" i="15" s="1"/>
  <c r="I38" i="15" s="1"/>
  <c r="G54" i="15"/>
  <c r="H54" i="15" s="1"/>
  <c r="I54" i="15" s="1"/>
  <c r="G34" i="15"/>
  <c r="H34" i="15" s="1"/>
  <c r="I34" i="15" s="1"/>
  <c r="G53" i="15"/>
  <c r="H53" i="15" s="1"/>
  <c r="I53" i="15" s="1"/>
  <c r="G16" i="15"/>
  <c r="H16" i="15" s="1"/>
  <c r="I16" i="15" s="1"/>
  <c r="G45" i="15"/>
  <c r="H45" i="15" s="1"/>
  <c r="I45" i="15" s="1"/>
  <c r="C652" i="24"/>
  <c r="M720" i="24" s="1"/>
  <c r="G29" i="15"/>
  <c r="H29" i="15" s="1"/>
  <c r="I29" i="15" s="1"/>
  <c r="G43" i="15"/>
  <c r="H43" i="15" s="1"/>
  <c r="I43" i="15" s="1"/>
  <c r="C15" i="15"/>
  <c r="C672" i="24"/>
  <c r="E616" i="24" s="1"/>
  <c r="C21" i="40"/>
  <c r="CE89" i="24"/>
  <c r="G35" i="15"/>
  <c r="H35" i="15" s="1"/>
  <c r="I35" i="15" s="1"/>
  <c r="D719" i="24"/>
  <c r="E627" i="24"/>
  <c r="E715" i="34"/>
  <c r="F624" i="34"/>
  <c r="C172" i="8"/>
  <c r="D428" i="24"/>
  <c r="C177" i="8" s="1"/>
  <c r="C719" i="24" l="1"/>
  <c r="I373" i="40"/>
  <c r="C720" i="24"/>
  <c r="G15" i="15"/>
  <c r="H15" i="15" s="1"/>
  <c r="I15" i="15" s="1"/>
  <c r="F709" i="34"/>
  <c r="F701" i="34"/>
  <c r="F706" i="34"/>
  <c r="F698" i="34"/>
  <c r="F711" i="34"/>
  <c r="F703" i="34"/>
  <c r="F708" i="34"/>
  <c r="F700" i="34"/>
  <c r="F713" i="34"/>
  <c r="F705" i="34"/>
  <c r="F710" i="34"/>
  <c r="F702" i="34"/>
  <c r="F693" i="34"/>
  <c r="F685" i="34"/>
  <c r="F677" i="34"/>
  <c r="F669" i="34"/>
  <c r="F627" i="34"/>
  <c r="F704" i="34"/>
  <c r="F690" i="34"/>
  <c r="F682" i="34"/>
  <c r="F674" i="34"/>
  <c r="F699" i="34"/>
  <c r="F696" i="34"/>
  <c r="F695" i="34"/>
  <c r="F687" i="34"/>
  <c r="F679" i="34"/>
  <c r="F671" i="34"/>
  <c r="F625" i="34"/>
  <c r="F716" i="34"/>
  <c r="F692" i="34"/>
  <c r="F684" i="34"/>
  <c r="F676" i="34"/>
  <c r="F668" i="34"/>
  <c r="F628" i="34"/>
  <c r="F697" i="34"/>
  <c r="F689" i="34"/>
  <c r="F681" i="34"/>
  <c r="F673" i="34"/>
  <c r="F707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80" i="34"/>
  <c r="F646" i="34"/>
  <c r="F686" i="34"/>
  <c r="F670" i="34"/>
  <c r="F626" i="34"/>
  <c r="F645" i="34"/>
  <c r="F629" i="34"/>
  <c r="F647" i="34"/>
  <c r="F694" i="34"/>
  <c r="F678" i="34"/>
  <c r="F712" i="34"/>
  <c r="F672" i="34"/>
  <c r="F688" i="34"/>
  <c r="E716" i="24"/>
  <c r="E708" i="24"/>
  <c r="E700" i="24"/>
  <c r="E714" i="24"/>
  <c r="E697" i="24"/>
  <c r="E689" i="24"/>
  <c r="E681" i="24"/>
  <c r="E673" i="24"/>
  <c r="E631" i="24"/>
  <c r="E709" i="24"/>
  <c r="E707" i="24"/>
  <c r="E698" i="24"/>
  <c r="E690" i="24"/>
  <c r="E682" i="24"/>
  <c r="E674" i="24"/>
  <c r="E651" i="24"/>
  <c r="E650" i="24"/>
  <c r="E649" i="24"/>
  <c r="E633" i="24"/>
  <c r="E630" i="24"/>
  <c r="E720" i="24"/>
  <c r="E706" i="24"/>
  <c r="E701" i="24"/>
  <c r="E695" i="24"/>
  <c r="E687" i="24"/>
  <c r="E679" i="24"/>
  <c r="E64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703" i="24"/>
  <c r="E699" i="24"/>
  <c r="E692" i="24"/>
  <c r="E678" i="24"/>
  <c r="E677" i="24"/>
  <c r="E713" i="24"/>
  <c r="E710" i="24"/>
  <c r="E704" i="24"/>
  <c r="E686" i="24"/>
  <c r="E685" i="24"/>
  <c r="E694" i="24"/>
  <c r="E693" i="24"/>
  <c r="E672" i="24"/>
  <c r="E629" i="24"/>
  <c r="E705" i="24"/>
  <c r="E680" i="24"/>
  <c r="E711" i="24"/>
  <c r="E688" i="24"/>
  <c r="E717" i="24"/>
  <c r="E702" i="24"/>
  <c r="E683" i="24"/>
  <c r="E676" i="24"/>
  <c r="E715" i="24"/>
  <c r="E712" i="24"/>
  <c r="E691" i="24"/>
  <c r="E684" i="24"/>
  <c r="E632" i="24"/>
  <c r="E696" i="24"/>
  <c r="E675" i="24"/>
  <c r="E628" i="24"/>
  <c r="F628" i="24" s="1"/>
  <c r="F686" i="24" s="1"/>
  <c r="F708" i="24" l="1"/>
  <c r="F684" i="24"/>
  <c r="F650" i="24"/>
  <c r="F699" i="24"/>
  <c r="F715" i="24"/>
  <c r="F693" i="24"/>
  <c r="F648" i="24"/>
  <c r="F683" i="24"/>
  <c r="F631" i="24"/>
  <c r="F692" i="24"/>
  <c r="F704" i="24"/>
  <c r="F675" i="24"/>
  <c r="F716" i="24"/>
  <c r="F687" i="24"/>
  <c r="F682" i="24"/>
  <c r="F632" i="24"/>
  <c r="F689" i="24"/>
  <c r="F649" i="24"/>
  <c r="F651" i="24"/>
  <c r="F635" i="24"/>
  <c r="F643" i="24"/>
  <c r="F695" i="24"/>
  <c r="F720" i="24"/>
  <c r="F717" i="24"/>
  <c r="F690" i="24"/>
  <c r="F696" i="24"/>
  <c r="F673" i="24"/>
  <c r="F685" i="24"/>
  <c r="F636" i="24"/>
  <c r="F644" i="24"/>
  <c r="F701" i="24"/>
  <c r="F705" i="24"/>
  <c r="F694" i="24"/>
  <c r="F703" i="24"/>
  <c r="F700" i="24"/>
  <c r="F679" i="24"/>
  <c r="F702" i="24"/>
  <c r="F634" i="24"/>
  <c r="F711" i="24"/>
  <c r="F697" i="24"/>
  <c r="F691" i="24"/>
  <c r="F680" i="24"/>
  <c r="F707" i="24"/>
  <c r="F645" i="24"/>
  <c r="F706" i="24"/>
  <c r="F713" i="24"/>
  <c r="F633" i="24"/>
  <c r="F714" i="24"/>
  <c r="F681" i="24"/>
  <c r="F678" i="24"/>
  <c r="F640" i="24"/>
  <c r="F674" i="24"/>
  <c r="F641" i="24"/>
  <c r="F630" i="24"/>
  <c r="F642" i="24"/>
  <c r="F637" i="24"/>
  <c r="F677" i="24"/>
  <c r="F709" i="24"/>
  <c r="F629" i="24"/>
  <c r="G629" i="24" s="1"/>
  <c r="F710" i="24"/>
  <c r="F638" i="24"/>
  <c r="F646" i="24"/>
  <c r="F698" i="24"/>
  <c r="F712" i="24"/>
  <c r="F688" i="24"/>
  <c r="F672" i="24"/>
  <c r="F676" i="24"/>
  <c r="F639" i="24"/>
  <c r="F647" i="24"/>
  <c r="E719" i="24"/>
  <c r="F715" i="34"/>
  <c r="G625" i="34"/>
  <c r="F719" i="24" l="1"/>
  <c r="G699" i="24"/>
  <c r="G705" i="24"/>
  <c r="G693" i="24"/>
  <c r="G649" i="24"/>
  <c r="G714" i="24"/>
  <c r="G717" i="24"/>
  <c r="G645" i="24"/>
  <c r="G706" i="24"/>
  <c r="G709" i="24"/>
  <c r="G691" i="24"/>
  <c r="G700" i="24"/>
  <c r="G686" i="24"/>
  <c r="G646" i="24"/>
  <c r="G711" i="24"/>
  <c r="G682" i="24"/>
  <c r="G637" i="24"/>
  <c r="G634" i="24"/>
  <c r="G698" i="24"/>
  <c r="G683" i="24"/>
  <c r="G697" i="24"/>
  <c r="G672" i="24"/>
  <c r="G638" i="24"/>
  <c r="G701" i="24"/>
  <c r="G650" i="24"/>
  <c r="G707" i="24"/>
  <c r="G632" i="24"/>
  <c r="G687" i="24"/>
  <c r="G704" i="24"/>
  <c r="G677" i="24"/>
  <c r="G675" i="24"/>
  <c r="G689" i="24"/>
  <c r="G643" i="24"/>
  <c r="G633" i="24"/>
  <c r="G696" i="24"/>
  <c r="G647" i="24"/>
  <c r="G685" i="24"/>
  <c r="G715" i="24"/>
  <c r="G716" i="24"/>
  <c r="G684" i="24"/>
  <c r="G680" i="24"/>
  <c r="G644" i="24"/>
  <c r="G712" i="24"/>
  <c r="G708" i="24"/>
  <c r="G679" i="24"/>
  <c r="G636" i="24"/>
  <c r="G640" i="24"/>
  <c r="G710" i="24"/>
  <c r="G720" i="24"/>
  <c r="G681" i="24"/>
  <c r="G635" i="24"/>
  <c r="G631" i="24"/>
  <c r="G695" i="24"/>
  <c r="G639" i="24"/>
  <c r="G678" i="24"/>
  <c r="G630" i="24"/>
  <c r="G713" i="24"/>
  <c r="G648" i="24"/>
  <c r="G676" i="24"/>
  <c r="G641" i="24"/>
  <c r="G690" i="24"/>
  <c r="G702" i="24"/>
  <c r="G692" i="24"/>
  <c r="G673" i="24"/>
  <c r="G694" i="24"/>
  <c r="G688" i="24"/>
  <c r="G674" i="24"/>
  <c r="G703" i="24"/>
  <c r="G651" i="24"/>
  <c r="G642" i="24"/>
  <c r="G706" i="34"/>
  <c r="G698" i="34"/>
  <c r="G711" i="34"/>
  <c r="G703" i="34"/>
  <c r="G708" i="34"/>
  <c r="G700" i="34"/>
  <c r="G713" i="34"/>
  <c r="G705" i="34"/>
  <c r="G697" i="34"/>
  <c r="G710" i="34"/>
  <c r="G702" i="34"/>
  <c r="G716" i="34"/>
  <c r="G707" i="34"/>
  <c r="G699" i="34"/>
  <c r="G709" i="34"/>
  <c r="G704" i="34"/>
  <c r="G690" i="34"/>
  <c r="G682" i="34"/>
  <c r="G674" i="34"/>
  <c r="G696" i="34"/>
  <c r="G695" i="34"/>
  <c r="G687" i="34"/>
  <c r="G679" i="34"/>
  <c r="G671" i="34"/>
  <c r="G692" i="34"/>
  <c r="G684" i="34"/>
  <c r="G676" i="34"/>
  <c r="G668" i="34"/>
  <c r="G628" i="34"/>
  <c r="H628" i="34" s="1"/>
  <c r="G689" i="34"/>
  <c r="G681" i="34"/>
  <c r="G673" i="34"/>
  <c r="G712" i="34"/>
  <c r="G701" i="34"/>
  <c r="G694" i="34"/>
  <c r="G686" i="34"/>
  <c r="G678" i="34"/>
  <c r="G670" i="34"/>
  <c r="G647" i="34"/>
  <c r="G646" i="34"/>
  <c r="G645" i="34"/>
  <c r="G629" i="34"/>
  <c r="G626" i="34"/>
  <c r="G688" i="34"/>
  <c r="G680" i="34"/>
  <c r="G672" i="34"/>
  <c r="G641" i="34"/>
  <c r="G633" i="34"/>
  <c r="G638" i="34"/>
  <c r="G630" i="34"/>
  <c r="G627" i="34"/>
  <c r="G691" i="34"/>
  <c r="G675" i="34"/>
  <c r="G643" i="34"/>
  <c r="G635" i="34"/>
  <c r="G693" i="34"/>
  <c r="G677" i="34"/>
  <c r="G640" i="34"/>
  <c r="G632" i="34"/>
  <c r="G637" i="34"/>
  <c r="G683" i="34"/>
  <c r="G639" i="34"/>
  <c r="G631" i="34"/>
  <c r="G685" i="34"/>
  <c r="G669" i="34"/>
  <c r="G644" i="34"/>
  <c r="G636" i="34"/>
  <c r="G634" i="34"/>
  <c r="G642" i="34"/>
  <c r="G719" i="24" l="1"/>
  <c r="H632" i="24"/>
  <c r="H711" i="34"/>
  <c r="H703" i="34"/>
  <c r="H708" i="34"/>
  <c r="H700" i="34"/>
  <c r="H713" i="34"/>
  <c r="H705" i="34"/>
  <c r="H710" i="34"/>
  <c r="H702" i="34"/>
  <c r="H716" i="34"/>
  <c r="H707" i="34"/>
  <c r="H699" i="34"/>
  <c r="H712" i="34"/>
  <c r="H704" i="34"/>
  <c r="H696" i="34"/>
  <c r="H695" i="34"/>
  <c r="H687" i="34"/>
  <c r="H679" i="34"/>
  <c r="H671" i="34"/>
  <c r="H692" i="34"/>
  <c r="H684" i="34"/>
  <c r="H676" i="34"/>
  <c r="H668" i="34"/>
  <c r="H706" i="34"/>
  <c r="H689" i="34"/>
  <c r="H681" i="34"/>
  <c r="H673" i="34"/>
  <c r="H701" i="34"/>
  <c r="H697" i="34"/>
  <c r="H694" i="34"/>
  <c r="H686" i="34"/>
  <c r="H678" i="34"/>
  <c r="H670" i="34"/>
  <c r="H647" i="34"/>
  <c r="H646" i="34"/>
  <c r="H645" i="34"/>
  <c r="H629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93" i="34"/>
  <c r="H685" i="34"/>
  <c r="H677" i="34"/>
  <c r="H669" i="34"/>
  <c r="H680" i="34"/>
  <c r="H682" i="34"/>
  <c r="H709" i="34"/>
  <c r="H688" i="34"/>
  <c r="H672" i="34"/>
  <c r="H690" i="34"/>
  <c r="H674" i="34"/>
  <c r="H698" i="34"/>
  <c r="G715" i="34"/>
  <c r="H680" i="24" l="1"/>
  <c r="H704" i="24"/>
  <c r="H638" i="24"/>
  <c r="H695" i="24"/>
  <c r="H639" i="24"/>
  <c r="H642" i="24"/>
  <c r="H710" i="24"/>
  <c r="H645" i="24"/>
  <c r="H715" i="24"/>
  <c r="H672" i="24"/>
  <c r="H694" i="24"/>
  <c r="H633" i="24"/>
  <c r="H674" i="24"/>
  <c r="H720" i="24"/>
  <c r="H634" i="24"/>
  <c r="H693" i="24"/>
  <c r="H698" i="24"/>
  <c r="H708" i="24"/>
  <c r="H677" i="24"/>
  <c r="H701" i="24"/>
  <c r="H640" i="24"/>
  <c r="H707" i="24"/>
  <c r="H705" i="24"/>
  <c r="H686" i="24"/>
  <c r="H687" i="24"/>
  <c r="H644" i="24"/>
  <c r="H712" i="24"/>
  <c r="H699" i="24"/>
  <c r="H692" i="24"/>
  <c r="H637" i="24"/>
  <c r="H696" i="24"/>
  <c r="H650" i="24"/>
  <c r="H646" i="24"/>
  <c r="H717" i="24"/>
  <c r="H700" i="24"/>
  <c r="H678" i="24"/>
  <c r="H641" i="24"/>
  <c r="H636" i="24"/>
  <c r="H709" i="24"/>
  <c r="H685" i="24"/>
  <c r="H643" i="24"/>
  <c r="H649" i="24"/>
  <c r="H690" i="24"/>
  <c r="H688" i="24"/>
  <c r="H683" i="24"/>
  <c r="H713" i="24"/>
  <c r="H697" i="24"/>
  <c r="H716" i="24"/>
  <c r="H714" i="24"/>
  <c r="H682" i="24"/>
  <c r="H706" i="24"/>
  <c r="H684" i="24"/>
  <c r="H635" i="24"/>
  <c r="H681" i="24"/>
  <c r="H648" i="24"/>
  <c r="H673" i="24"/>
  <c r="H676" i="24"/>
  <c r="H703" i="24"/>
  <c r="H689" i="24"/>
  <c r="H679" i="24"/>
  <c r="H711" i="24"/>
  <c r="H675" i="24"/>
  <c r="H702" i="24"/>
  <c r="H651" i="24"/>
  <c r="H691" i="24"/>
  <c r="H647" i="24"/>
  <c r="H715" i="34"/>
  <c r="I629" i="34"/>
  <c r="H719" i="24" l="1"/>
  <c r="I633" i="24"/>
  <c r="I708" i="34"/>
  <c r="I700" i="34"/>
  <c r="I713" i="34"/>
  <c r="I705" i="34"/>
  <c r="I697" i="34"/>
  <c r="I710" i="34"/>
  <c r="I702" i="34"/>
  <c r="I716" i="34"/>
  <c r="I707" i="34"/>
  <c r="I699" i="34"/>
  <c r="I712" i="34"/>
  <c r="I704" i="34"/>
  <c r="I709" i="34"/>
  <c r="I701" i="34"/>
  <c r="I711" i="34"/>
  <c r="I696" i="34"/>
  <c r="I692" i="34"/>
  <c r="I684" i="34"/>
  <c r="I676" i="34"/>
  <c r="I668" i="34"/>
  <c r="I706" i="34"/>
  <c r="I689" i="34"/>
  <c r="I681" i="34"/>
  <c r="I673" i="34"/>
  <c r="I694" i="34"/>
  <c r="I686" i="34"/>
  <c r="I678" i="34"/>
  <c r="I670" i="34"/>
  <c r="I647" i="34"/>
  <c r="I646" i="34"/>
  <c r="I645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3" i="34"/>
  <c r="I688" i="34"/>
  <c r="I680" i="34"/>
  <c r="I672" i="34"/>
  <c r="I698" i="34"/>
  <c r="I690" i="34"/>
  <c r="I682" i="34"/>
  <c r="I674" i="34"/>
  <c r="I687" i="34"/>
  <c r="I671" i="34"/>
  <c r="I693" i="34"/>
  <c r="I677" i="34"/>
  <c r="I695" i="34"/>
  <c r="I679" i="34"/>
  <c r="I685" i="34"/>
  <c r="I669" i="34"/>
  <c r="I645" i="24" l="1"/>
  <c r="I650" i="24"/>
  <c r="I710" i="24"/>
  <c r="I683" i="24"/>
  <c r="I642" i="24"/>
  <c r="I715" i="24"/>
  <c r="I696" i="24"/>
  <c r="I635" i="24"/>
  <c r="I700" i="24"/>
  <c r="I678" i="24"/>
  <c r="I672" i="24"/>
  <c r="I690" i="24"/>
  <c r="I686" i="24"/>
  <c r="I675" i="24"/>
  <c r="I692" i="24"/>
  <c r="I699" i="24"/>
  <c r="I706" i="24"/>
  <c r="I703" i="24"/>
  <c r="I701" i="24"/>
  <c r="I641" i="24"/>
  <c r="I712" i="24"/>
  <c r="I651" i="24"/>
  <c r="I637" i="24"/>
  <c r="I680" i="24"/>
  <c r="I676" i="24"/>
  <c r="I638" i="24"/>
  <c r="I711" i="24"/>
  <c r="I714" i="24"/>
  <c r="I684" i="24"/>
  <c r="I720" i="24"/>
  <c r="I688" i="24"/>
  <c r="I685" i="24"/>
  <c r="I677" i="24"/>
  <c r="I713" i="24"/>
  <c r="I649" i="24"/>
  <c r="I673" i="24"/>
  <c r="I716" i="24"/>
  <c r="I693" i="24"/>
  <c r="I636" i="24"/>
  <c r="I691" i="24"/>
  <c r="I704" i="24"/>
  <c r="I697" i="24"/>
  <c r="I634" i="24"/>
  <c r="I681" i="24"/>
  <c r="I687" i="24"/>
  <c r="I695" i="24"/>
  <c r="I707" i="24"/>
  <c r="I644" i="24"/>
  <c r="I682" i="24"/>
  <c r="I643" i="24"/>
  <c r="I717" i="24"/>
  <c r="I709" i="24"/>
  <c r="I694" i="24"/>
  <c r="I705" i="24"/>
  <c r="I702" i="24"/>
  <c r="I674" i="24"/>
  <c r="I640" i="24"/>
  <c r="I646" i="24"/>
  <c r="I639" i="24"/>
  <c r="I679" i="24"/>
  <c r="I648" i="24"/>
  <c r="I698" i="24"/>
  <c r="I647" i="24"/>
  <c r="I708" i="24"/>
  <c r="I689" i="24"/>
  <c r="I715" i="34"/>
  <c r="J630" i="34"/>
  <c r="I719" i="24" l="1"/>
  <c r="J634" i="24"/>
  <c r="J713" i="34"/>
  <c r="J705" i="34"/>
  <c r="J697" i="34"/>
  <c r="J710" i="34"/>
  <c r="J702" i="34"/>
  <c r="J716" i="34"/>
  <c r="J707" i="34"/>
  <c r="J699" i="34"/>
  <c r="J712" i="34"/>
  <c r="J704" i="34"/>
  <c r="J696" i="34"/>
  <c r="J709" i="34"/>
  <c r="J701" i="34"/>
  <c r="J706" i="34"/>
  <c r="J698" i="34"/>
  <c r="J689" i="34"/>
  <c r="J681" i="34"/>
  <c r="J673" i="34"/>
  <c r="J694" i="34"/>
  <c r="J686" i="34"/>
  <c r="J678" i="34"/>
  <c r="J670" i="34"/>
  <c r="J647" i="34"/>
  <c r="J646" i="34"/>
  <c r="J645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08" i="34"/>
  <c r="J703" i="34"/>
  <c r="J688" i="34"/>
  <c r="J680" i="34"/>
  <c r="J672" i="34"/>
  <c r="J693" i="34"/>
  <c r="J685" i="34"/>
  <c r="J677" i="34"/>
  <c r="J669" i="34"/>
  <c r="J695" i="34"/>
  <c r="J687" i="34"/>
  <c r="J679" i="34"/>
  <c r="J671" i="34"/>
  <c r="J700" i="34"/>
  <c r="J682" i="34"/>
  <c r="J684" i="34"/>
  <c r="J668" i="34"/>
  <c r="J692" i="34"/>
  <c r="J676" i="34"/>
  <c r="J711" i="34"/>
  <c r="J690" i="34"/>
  <c r="J674" i="34"/>
  <c r="J644" i="24" l="1"/>
  <c r="J649" i="24"/>
  <c r="J709" i="24"/>
  <c r="J707" i="24"/>
  <c r="J672" i="24"/>
  <c r="J720" i="24"/>
  <c r="J674" i="24"/>
  <c r="J647" i="24"/>
  <c r="J714" i="24"/>
  <c r="J685" i="24"/>
  <c r="J694" i="24"/>
  <c r="J689" i="24"/>
  <c r="J688" i="24"/>
  <c r="J702" i="24"/>
  <c r="J684" i="24"/>
  <c r="J705" i="24"/>
  <c r="J690" i="24"/>
  <c r="J646" i="24"/>
  <c r="J637" i="24"/>
  <c r="J638" i="24"/>
  <c r="J645" i="24"/>
  <c r="J648" i="24"/>
  <c r="J636" i="24"/>
  <c r="J704" i="24"/>
  <c r="J713" i="24"/>
  <c r="J676" i="24"/>
  <c r="J691" i="24"/>
  <c r="J703" i="24"/>
  <c r="J678" i="24"/>
  <c r="J715" i="24"/>
  <c r="J697" i="24"/>
  <c r="J716" i="24"/>
  <c r="J642" i="24"/>
  <c r="J680" i="24"/>
  <c r="J673" i="24"/>
  <c r="J693" i="24"/>
  <c r="J708" i="24"/>
  <c r="J677" i="24"/>
  <c r="J635" i="24"/>
  <c r="J686" i="24"/>
  <c r="J712" i="24"/>
  <c r="J700" i="24"/>
  <c r="J682" i="24"/>
  <c r="J650" i="24"/>
  <c r="J717" i="24"/>
  <c r="J639" i="24"/>
  <c r="J710" i="24"/>
  <c r="J698" i="24"/>
  <c r="J651" i="24"/>
  <c r="J679" i="24"/>
  <c r="J683" i="24"/>
  <c r="J692" i="24"/>
  <c r="J701" i="24"/>
  <c r="J696" i="24"/>
  <c r="J711" i="24"/>
  <c r="J643" i="24"/>
  <c r="J687" i="24"/>
  <c r="J699" i="24"/>
  <c r="J706" i="24"/>
  <c r="J641" i="24"/>
  <c r="J695" i="24"/>
  <c r="J640" i="24"/>
  <c r="J681" i="24"/>
  <c r="J675" i="24"/>
  <c r="K644" i="34"/>
  <c r="J715" i="34"/>
  <c r="L647" i="34"/>
  <c r="K648" i="24" l="1"/>
  <c r="K674" i="24" s="1"/>
  <c r="J719" i="24"/>
  <c r="L651" i="24"/>
  <c r="L716" i="34"/>
  <c r="L707" i="34"/>
  <c r="M707" i="34" s="1"/>
  <c r="L699" i="34"/>
  <c r="L712" i="34"/>
  <c r="L704" i="34"/>
  <c r="L696" i="34"/>
  <c r="M696" i="34" s="1"/>
  <c r="L709" i="34"/>
  <c r="L701" i="34"/>
  <c r="L706" i="34"/>
  <c r="L698" i="34"/>
  <c r="M698" i="34" s="1"/>
  <c r="L711" i="34"/>
  <c r="L703" i="34"/>
  <c r="L708" i="34"/>
  <c r="L700" i="34"/>
  <c r="L713" i="34"/>
  <c r="L691" i="34"/>
  <c r="L683" i="34"/>
  <c r="L675" i="34"/>
  <c r="M675" i="34" s="1"/>
  <c r="L697" i="34"/>
  <c r="L688" i="34"/>
  <c r="L680" i="34"/>
  <c r="L672" i="34"/>
  <c r="L693" i="34"/>
  <c r="L685" i="34"/>
  <c r="L677" i="34"/>
  <c r="M677" i="34" s="1"/>
  <c r="L669" i="34"/>
  <c r="M669" i="34" s="1"/>
  <c r="L710" i="34"/>
  <c r="L690" i="34"/>
  <c r="L682" i="34"/>
  <c r="L674" i="34"/>
  <c r="L705" i="34"/>
  <c r="L695" i="34"/>
  <c r="L687" i="34"/>
  <c r="M687" i="34" s="1"/>
  <c r="L679" i="34"/>
  <c r="L671" i="34"/>
  <c r="L689" i="34"/>
  <c r="L681" i="34"/>
  <c r="L673" i="34"/>
  <c r="L684" i="34"/>
  <c r="L668" i="34"/>
  <c r="L686" i="34"/>
  <c r="M686" i="34" s="1"/>
  <c r="L670" i="34"/>
  <c r="M670" i="34" s="1"/>
  <c r="L702" i="34"/>
  <c r="L694" i="34"/>
  <c r="L678" i="34"/>
  <c r="L676" i="34"/>
  <c r="M676" i="34" s="1"/>
  <c r="L692" i="34"/>
  <c r="K710" i="34"/>
  <c r="K702" i="34"/>
  <c r="K716" i="34"/>
  <c r="K707" i="34"/>
  <c r="K699" i="34"/>
  <c r="K712" i="34"/>
  <c r="K704" i="34"/>
  <c r="K709" i="34"/>
  <c r="K701" i="34"/>
  <c r="K706" i="34"/>
  <c r="K711" i="34"/>
  <c r="K703" i="34"/>
  <c r="K694" i="34"/>
  <c r="K686" i="34"/>
  <c r="K678" i="34"/>
  <c r="K670" i="34"/>
  <c r="K713" i="34"/>
  <c r="K691" i="34"/>
  <c r="K683" i="34"/>
  <c r="K675" i="34"/>
  <c r="K708" i="34"/>
  <c r="K697" i="34"/>
  <c r="K688" i="34"/>
  <c r="K680" i="34"/>
  <c r="K672" i="34"/>
  <c r="K693" i="34"/>
  <c r="K685" i="34"/>
  <c r="K677" i="34"/>
  <c r="K669" i="34"/>
  <c r="K690" i="34"/>
  <c r="K682" i="34"/>
  <c r="K674" i="34"/>
  <c r="K700" i="34"/>
  <c r="K692" i="34"/>
  <c r="K684" i="34"/>
  <c r="K676" i="34"/>
  <c r="K668" i="34"/>
  <c r="K696" i="34"/>
  <c r="K689" i="34"/>
  <c r="K673" i="34"/>
  <c r="K705" i="34"/>
  <c r="K695" i="34"/>
  <c r="K679" i="34"/>
  <c r="K698" i="34"/>
  <c r="K687" i="34"/>
  <c r="K671" i="34"/>
  <c r="K681" i="34"/>
  <c r="K687" i="24" l="1"/>
  <c r="K703" i="24"/>
  <c r="K693" i="24"/>
  <c r="K675" i="24"/>
  <c r="K708" i="24"/>
  <c r="K691" i="24"/>
  <c r="K690" i="24"/>
  <c r="K696" i="24"/>
  <c r="K676" i="24"/>
  <c r="K714" i="24"/>
  <c r="K697" i="24"/>
  <c r="K705" i="24"/>
  <c r="K711" i="24"/>
  <c r="K720" i="24"/>
  <c r="K707" i="24"/>
  <c r="K700" i="24"/>
  <c r="K716" i="24"/>
  <c r="K717" i="24"/>
  <c r="K709" i="24"/>
  <c r="K692" i="24"/>
  <c r="K699" i="24"/>
  <c r="K681" i="24"/>
  <c r="K715" i="24"/>
  <c r="K702" i="24"/>
  <c r="K683" i="24"/>
  <c r="K682" i="24"/>
  <c r="K678" i="24"/>
  <c r="K706" i="24"/>
  <c r="K712" i="24"/>
  <c r="K680" i="24"/>
  <c r="K710" i="24"/>
  <c r="K694" i="24"/>
  <c r="K684" i="24"/>
  <c r="K689" i="24"/>
  <c r="K677" i="24"/>
  <c r="K713" i="24"/>
  <c r="K701" i="24"/>
  <c r="K704" i="24"/>
  <c r="K698" i="24"/>
  <c r="K672" i="24"/>
  <c r="K695" i="24"/>
  <c r="K673" i="24"/>
  <c r="K685" i="24"/>
  <c r="K679" i="24"/>
  <c r="K688" i="24"/>
  <c r="K686" i="24"/>
  <c r="L682" i="24"/>
  <c r="M682" i="24" s="1"/>
  <c r="L683" i="24"/>
  <c r="L701" i="24"/>
  <c r="L720" i="24"/>
  <c r="L685" i="24"/>
  <c r="M685" i="24" s="1"/>
  <c r="I55" i="40" s="1"/>
  <c r="L673" i="24"/>
  <c r="M673" i="24" s="1"/>
  <c r="D23" i="40" s="1"/>
  <c r="L708" i="24"/>
  <c r="M708" i="24" s="1"/>
  <c r="D183" i="40" s="1"/>
  <c r="L713" i="24"/>
  <c r="L712" i="24"/>
  <c r="L706" i="24"/>
  <c r="M706" i="24" s="1"/>
  <c r="I151" i="40" s="1"/>
  <c r="L715" i="24"/>
  <c r="L692" i="24"/>
  <c r="L700" i="24"/>
  <c r="L703" i="24"/>
  <c r="M703" i="24" s="1"/>
  <c r="F151" i="40" s="1"/>
  <c r="L672" i="24"/>
  <c r="L674" i="24"/>
  <c r="M674" i="24" s="1"/>
  <c r="E23" i="40" s="1"/>
  <c r="L689" i="24"/>
  <c r="M689" i="24" s="1"/>
  <c r="F87" i="40" s="1"/>
  <c r="L714" i="24"/>
  <c r="M714" i="24" s="1"/>
  <c r="C215" i="40" s="1"/>
  <c r="L711" i="24"/>
  <c r="L676" i="24"/>
  <c r="L705" i="24"/>
  <c r="L693" i="24"/>
  <c r="M693" i="24" s="1"/>
  <c r="C119" i="40" s="1"/>
  <c r="L679" i="24"/>
  <c r="L710" i="24"/>
  <c r="L691" i="24"/>
  <c r="L699" i="24"/>
  <c r="M699" i="24" s="1"/>
  <c r="I119" i="40" s="1"/>
  <c r="L688" i="24"/>
  <c r="L684" i="24"/>
  <c r="L702" i="24"/>
  <c r="L680" i="24"/>
  <c r="L696" i="24"/>
  <c r="L707" i="24"/>
  <c r="L694" i="24"/>
  <c r="L687" i="24"/>
  <c r="M687" i="24" s="1"/>
  <c r="D87" i="40" s="1"/>
  <c r="L675" i="24"/>
  <c r="L697" i="24"/>
  <c r="L681" i="24"/>
  <c r="L704" i="24"/>
  <c r="L677" i="24"/>
  <c r="M677" i="24" s="1"/>
  <c r="H23" i="40" s="1"/>
  <c r="L717" i="24"/>
  <c r="M717" i="24" s="1"/>
  <c r="F215" i="40" s="1"/>
  <c r="L690" i="24"/>
  <c r="M690" i="24" s="1"/>
  <c r="G87" i="40" s="1"/>
  <c r="L709" i="24"/>
  <c r="M709" i="24" s="1"/>
  <c r="E183" i="40" s="1"/>
  <c r="L698" i="24"/>
  <c r="L686" i="24"/>
  <c r="L716" i="24"/>
  <c r="L678" i="24"/>
  <c r="M678" i="24" s="1"/>
  <c r="I23" i="40" s="1"/>
  <c r="L695" i="24"/>
  <c r="L715" i="34"/>
  <c r="M668" i="34"/>
  <c r="M695" i="34"/>
  <c r="M685" i="34"/>
  <c r="M691" i="34"/>
  <c r="M701" i="34"/>
  <c r="M706" i="34"/>
  <c r="M692" i="34"/>
  <c r="M684" i="34"/>
  <c r="M705" i="34"/>
  <c r="M693" i="34"/>
  <c r="M713" i="34"/>
  <c r="M709" i="34"/>
  <c r="M678" i="34"/>
  <c r="M681" i="34"/>
  <c r="M682" i="34"/>
  <c r="M680" i="34"/>
  <c r="M708" i="34"/>
  <c r="M704" i="34"/>
  <c r="M683" i="34"/>
  <c r="M674" i="34"/>
  <c r="M700" i="34"/>
  <c r="K715" i="34"/>
  <c r="M694" i="34"/>
  <c r="M689" i="34"/>
  <c r="M690" i="34"/>
  <c r="M688" i="34"/>
  <c r="M703" i="34"/>
  <c r="M712" i="34"/>
  <c r="M679" i="34"/>
  <c r="M673" i="34"/>
  <c r="M672" i="34"/>
  <c r="M702" i="34"/>
  <c r="M671" i="34"/>
  <c r="M710" i="34"/>
  <c r="M697" i="34"/>
  <c r="M711" i="34"/>
  <c r="M699" i="34"/>
  <c r="M675" i="24" l="1"/>
  <c r="F23" i="40" s="1"/>
  <c r="M697" i="24"/>
  <c r="M688" i="24"/>
  <c r="E87" i="40" s="1"/>
  <c r="M711" i="24"/>
  <c r="G183" i="40" s="1"/>
  <c r="M679" i="24"/>
  <c r="C55" i="40" s="1"/>
  <c r="M705" i="24"/>
  <c r="H151" i="40" s="1"/>
  <c r="M698" i="24"/>
  <c r="H119" i="40" s="1"/>
  <c r="K719" i="24"/>
  <c r="M707" i="24"/>
  <c r="C183" i="40" s="1"/>
  <c r="M710" i="24"/>
  <c r="F183" i="40" s="1"/>
  <c r="M713" i="24"/>
  <c r="I183" i="40" s="1"/>
  <c r="M692" i="24"/>
  <c r="I87" i="40" s="1"/>
  <c r="M683" i="24"/>
  <c r="M712" i="24"/>
  <c r="H183" i="40" s="1"/>
  <c r="M716" i="24"/>
  <c r="E215" i="40" s="1"/>
  <c r="M695" i="24"/>
  <c r="E119" i="40" s="1"/>
  <c r="M684" i="24"/>
  <c r="H55" i="40" s="1"/>
  <c r="M676" i="24"/>
  <c r="G23" i="40" s="1"/>
  <c r="M694" i="24"/>
  <c r="D119" i="40" s="1"/>
  <c r="M691" i="24"/>
  <c r="H87" i="40" s="1"/>
  <c r="M696" i="24"/>
  <c r="F55" i="40" s="1"/>
  <c r="M680" i="24"/>
  <c r="D55" i="40" s="1"/>
  <c r="M702" i="24"/>
  <c r="E151" i="40" s="1"/>
  <c r="M700" i="24"/>
  <c r="C151" i="40" s="1"/>
  <c r="M704" i="24"/>
  <c r="G151" i="40" s="1"/>
  <c r="M681" i="24"/>
  <c r="M686" i="24"/>
  <c r="C87" i="40" s="1"/>
  <c r="M715" i="24"/>
  <c r="D215" i="40" s="1"/>
  <c r="M701" i="24"/>
  <c r="D151" i="40" s="1"/>
  <c r="L719" i="24"/>
  <c r="M672" i="24"/>
  <c r="G55" i="40"/>
  <c r="G119" i="40"/>
  <c r="M715" i="34"/>
  <c r="E55" i="40" l="1"/>
  <c r="F119" i="40"/>
  <c r="M719" i="24"/>
  <c r="C23" i="40"/>
</calcChain>
</file>

<file path=xl/sharedStrings.xml><?xml version="1.0" encoding="utf-8"?>
<sst xmlns="http://schemas.openxmlformats.org/spreadsheetml/2006/main" count="4865" uniqueCount="1390">
  <si>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</si>
  <si>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</si>
  <si>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</si>
  <si>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</si>
  <si>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</si>
  <si>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</si>
  <si>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</si>
  <si>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</si>
  <si>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</si>
  <si>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</si>
  <si>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</si>
  <si>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</si>
  <si>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</si>
  <si>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</si>
  <si>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</si>
  <si>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</si>
  <si>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</si>
  <si>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</si>
  <si>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</si>
  <si>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</si>
  <si>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</si>
  <si>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</si>
  <si>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</si>
  <si>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</si>
  <si>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</si>
  <si>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</si>
  <si>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</si>
  <si>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</si>
  <si>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</si>
  <si>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</si>
  <si>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</si>
  <si>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</si>
  <si>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</si>
  <si>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</si>
  <si>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</si>
  <si>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</si>
  <si>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</si>
  <si>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</si>
  <si>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</si>
  <si>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</si>
  <si>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</si>
  <si>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</si>
  <si>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</si>
  <si>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</si>
  <si>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</si>
  <si>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</si>
  <si>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</si>
  <si>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</si>
  <si>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</si>
  <si>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</si>
  <si>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</si>
  <si>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</si>
  <si>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</si>
  <si>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</si>
  <si>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</si>
  <si>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</si>
  <si>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</si>
  <si>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</si>
  <si>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</si>
  <si>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</si>
  <si>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</si>
  <si>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</si>
  <si>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</si>
  <si>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</si>
  <si>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</si>
  <si>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</si>
  <si>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</si>
  <si>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</si>
  <si>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</si>
  <si>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</si>
  <si>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</si>
  <si>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</si>
  <si>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</si>
  <si>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</si>
  <si>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</si>
  <si>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</si>
  <si>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</si>
  <si>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</si>
  <si>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</si>
  <si>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</si>
  <si>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</si>
  <si>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</si>
  <si>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</si>
  <si>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</si>
  <si>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</si>
  <si>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</si>
  <si>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</si>
  <si>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</si>
  <si>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</si>
  <si>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</si>
  <si>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</si>
  <si>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</si>
  <si>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</si>
  <si>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</si>
  <si>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</si>
  <si>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</si>
  <si>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</si>
  <si>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</si>
  <si>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</si>
  <si>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</si>
  <si>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</si>
  <si>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</si>
  <si>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</si>
  <si>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</si>
  <si>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</si>
  <si>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</si>
  <si>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</si>
  <si>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</si>
  <si>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</si>
  <si>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</si>
  <si>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</si>
  <si>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</si>
  <si>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</si>
  <si>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</si>
  <si>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</si>
  <si>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</si>
  <si>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</si>
  <si>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</si>
  <si>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</si>
  <si>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</si>
  <si>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</si>
  <si>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</si>
  <si>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</si>
  <si>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</si>
  <si>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</si>
  <si>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</si>
  <si>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</si>
  <si>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</si>
  <si>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</si>
  <si>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</si>
  <si>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</si>
  <si>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</si>
  <si>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</si>
  <si>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</si>
  <si>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</si>
  <si>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</si>
  <si>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</si>
  <si>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</si>
  <si>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</si>
  <si>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</si>
  <si>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</si>
  <si>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</si>
  <si>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</si>
  <si>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</si>
  <si>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</si>
  <si>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</si>
  <si>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</si>
  <si>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</si>
  <si>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</si>
  <si>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</si>
  <si>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</si>
  <si>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</si>
  <si>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</si>
  <si>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</si>
  <si>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</si>
  <si>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</si>
  <si>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</si>
  <si>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</si>
  <si>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</si>
  <si>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</si>
  <si>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</si>
  <si>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</si>
  <si>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</si>
  <si>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</si>
  <si>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</si>
  <si>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</si>
  <si>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</si>
  <si>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</si>
  <si>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</si>
  <si>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</si>
  <si>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</si>
  <si>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</si>
  <si>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</si>
  <si>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</si>
  <si>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</si>
  <si>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</si>
  <si>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</si>
  <si>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</si>
  <si>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</si>
  <si>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</si>
  <si>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</si>
  <si>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</si>
  <si>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</si>
  <si>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</si>
  <si>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</si>
  <si>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</si>
  <si>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</si>
  <si>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</si>
  <si>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</si>
  <si>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</si>
  <si>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</si>
  <si>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</si>
  <si>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</si>
  <si>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</si>
  <si>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</si>
  <si>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</si>
  <si>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</si>
  <si>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</si>
  <si>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</si>
  <si>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</si>
  <si>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</si>
  <si>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</si>
  <si>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</si>
  <si>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</si>
  <si>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</si>
  <si>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</si>
  <si>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</si>
  <si>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</si>
  <si>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</si>
  <si>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</si>
  <si>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</si>
  <si>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</si>
  <si>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</si>
  <si>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</si>
  <si>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</si>
  <si>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</si>
  <si>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</si>
  <si>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</si>
  <si>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</si>
  <si>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</si>
  <si>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</si>
  <si>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</si>
  <si>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</si>
  <si>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</si>
  <si>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</si>
  <si>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</si>
  <si>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</si>
  <si>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</si>
  <si>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</si>
  <si>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</si>
  <si>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</si>
  <si>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</si>
  <si>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</si>
  <si>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</si>
  <si>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</si>
  <si>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</si>
  <si>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</si>
  <si>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</si>
  <si>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</si>
  <si>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</si>
  <si>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</si>
  <si>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</si>
  <si>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</si>
  <si>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</si>
  <si>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</si>
  <si>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</si>
  <si>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</si>
  <si>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</si>
  <si>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</si>
  <si>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</si>
  <si>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</si>
  <si>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</si>
  <si>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</si>
  <si>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</si>
  <si>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</si>
  <si>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</si>
  <si>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</si>
  <si>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</si>
  <si>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</si>
  <si>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</si>
  <si>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</si>
  <si>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</si>
  <si>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</si>
  <si>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</si>
  <si>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</si>
  <si>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</si>
  <si>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</si>
  <si>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</si>
  <si>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</si>
  <si>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</si>
  <si>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</si>
  <si>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</si>
  <si>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</si>
  <si>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</si>
  <si>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</si>
  <si>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</si>
  <si>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</si>
  <si>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</si>
  <si>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</si>
  <si>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</si>
  <si>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</si>
  <si>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</si>
  <si>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</si>
  <si>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</si>
  <si>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</si>
  <si>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</si>
  <si>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</si>
  <si>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</si>
  <si>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</si>
  <si>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</si>
  <si>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</si>
  <si>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</si>
  <si>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</si>
  <si>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</si>
  <si>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</si>
  <si>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</si>
  <si>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</si>
  <si>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</si>
  <si>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</si>
  <si>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</si>
  <si>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170</t>
  </si>
  <si>
    <t>Hospital Name</t>
  </si>
  <si>
    <t>PeaceHealth Southwest Medical Center</t>
  </si>
  <si>
    <t>Mailing Address</t>
  </si>
  <si>
    <t>PO Box 1600</t>
  </si>
  <si>
    <t>City</t>
  </si>
  <si>
    <t>Vancouver</t>
  </si>
  <si>
    <t>State</t>
  </si>
  <si>
    <t>WA</t>
  </si>
  <si>
    <t>Zip</t>
  </si>
  <si>
    <t>County</t>
  </si>
  <si>
    <t>Clark</t>
  </si>
  <si>
    <t>Chief Executive Officer</t>
  </si>
  <si>
    <t>Tracey Fernandez, Interim CEO</t>
  </si>
  <si>
    <t>Chief Financial Officer</t>
  </si>
  <si>
    <t>Tracey Fernandez, CFO</t>
  </si>
  <si>
    <t>Chair of Governing Board</t>
  </si>
  <si>
    <t>Renate Atkins</t>
  </si>
  <si>
    <t>Telephone Number</t>
  </si>
  <si>
    <t>(360) 256-2000</t>
  </si>
  <si>
    <t>Facsimile Number</t>
  </si>
  <si>
    <t>(360) 514-2006</t>
  </si>
  <si>
    <t>Name of Submitter</t>
  </si>
  <si>
    <t>Brenda Marsden</t>
  </si>
  <si>
    <t>Email of Submitter</t>
  </si>
  <si>
    <t>Bmarsden@peacehealth.org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</si>
  <si>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</si>
  <si>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</si>
  <si>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</si>
  <si>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</si>
  <si>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</si>
  <si>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</si>
  <si>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</si>
  <si>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</si>
  <si>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</si>
  <si>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</si>
  <si>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</si>
  <si>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</si>
  <si>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</si>
  <si>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</si>
  <si>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</si>
  <si>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</si>
  <si>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</si>
  <si>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</si>
  <si>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</si>
  <si>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</si>
  <si>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</si>
  <si>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</si>
  <si>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</si>
  <si>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</si>
  <si>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</si>
  <si>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</si>
  <si>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</si>
  <si>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</si>
  <si>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</si>
  <si>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</si>
  <si>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</si>
  <si>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</si>
  <si>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</si>
  <si>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</si>
  <si>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</si>
  <si>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</si>
  <si>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</si>
  <si>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</si>
  <si>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</si>
  <si>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</si>
  <si>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</si>
  <si>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</si>
  <si>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</si>
  <si>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</si>
  <si>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</si>
  <si>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</si>
  <si>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</si>
  <si>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</si>
  <si>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</si>
  <si>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</si>
  <si>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</si>
  <si>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</si>
  <si>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</si>
  <si>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</si>
  <si>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</si>
  <si>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</si>
  <si>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</si>
  <si>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</si>
  <si>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</si>
  <si>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</si>
  <si>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</si>
  <si>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</si>
  <si>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</si>
  <si>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</si>
  <si>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</si>
  <si>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</si>
  <si>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</si>
  <si>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</si>
  <si>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</si>
  <si>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</si>
  <si>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</si>
  <si>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</si>
  <si>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</si>
  <si>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</si>
  <si>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</si>
  <si>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</si>
  <si>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</si>
  <si>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</si>
  <si>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</si>
  <si>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</si>
  <si>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</si>
  <si>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</si>
  <si>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</si>
  <si>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</si>
  <si>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</si>
  <si>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</si>
  <si>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</si>
  <si>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</si>
  <si>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</si>
  <si>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</si>
  <si>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</si>
  <si>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</si>
  <si>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</si>
  <si>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</si>
  <si>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</si>
  <si>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</si>
  <si>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</si>
  <si>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</si>
  <si>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</si>
  <si>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</si>
  <si>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</si>
  <si>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</si>
  <si>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</si>
  <si>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</si>
  <si>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</si>
  <si>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</si>
  <si>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</si>
  <si>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</si>
  <si>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</si>
  <si>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</si>
  <si>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</si>
  <si>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</si>
  <si>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</si>
  <si>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</si>
  <si>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</si>
  <si>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</si>
  <si>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</si>
  <si>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</si>
  <si>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</si>
  <si>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</si>
  <si>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</si>
  <si>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</si>
  <si>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</si>
  <si>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</si>
  <si>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</si>
  <si>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</si>
  <si>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</si>
  <si>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</si>
  <si>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</si>
  <si>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</si>
  <si>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</si>
  <si>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</si>
  <si>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</si>
  <si>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</si>
  <si>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</si>
  <si>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</si>
  <si>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</si>
  <si>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</si>
  <si>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</si>
  <si>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</si>
  <si>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</si>
  <si>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</si>
  <si>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</si>
  <si>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</si>
  <si>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</si>
  <si>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</si>
  <si>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</si>
  <si>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</si>
  <si>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</si>
  <si>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</si>
  <si>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</si>
  <si>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</si>
  <si>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</si>
  <si>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</si>
  <si>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</si>
  <si>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</si>
  <si>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</si>
  <si>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</si>
  <si>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</si>
  <si>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</si>
  <si>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</si>
  <si>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</si>
  <si>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</si>
  <si>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</si>
  <si>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</si>
  <si>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</si>
  <si>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</si>
  <si>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</si>
  <si>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</si>
  <si>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</si>
  <si>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</si>
  <si>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</si>
  <si>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</si>
  <si>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</si>
  <si>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</si>
  <si>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</si>
  <si>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</si>
  <si>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</si>
  <si>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</si>
  <si>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</si>
  <si>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</si>
  <si>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</si>
  <si>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</si>
  <si>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</si>
  <si>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</si>
  <si>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</si>
  <si>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</si>
  <si>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</si>
  <si>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</si>
  <si>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</si>
  <si>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</si>
  <si>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</si>
  <si>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</si>
  <si>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</si>
  <si>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</si>
  <si>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</si>
  <si>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</si>
  <si>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</si>
  <si>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</si>
  <si>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</si>
  <si>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</si>
  <si>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</si>
  <si>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</si>
  <si>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</si>
  <si>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</si>
  <si>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</si>
  <si>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</si>
  <si>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</si>
  <si>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</si>
  <si>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</si>
  <si>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</si>
  <si>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</si>
  <si>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</si>
  <si>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</si>
  <si>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</si>
  <si>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</si>
  <si>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</si>
  <si>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</si>
  <si>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</si>
  <si>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</si>
  <si>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</si>
  <si>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</si>
  <si>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</si>
  <si>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</si>
  <si>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</si>
  <si>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</si>
  <si>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</si>
  <si>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</si>
  <si>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</si>
  <si>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</si>
  <si>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</si>
  <si>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</si>
  <si>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</si>
  <si>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</si>
  <si>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</si>
  <si>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</si>
  <si>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</si>
  <si>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</si>
  <si>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</si>
  <si>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</si>
  <si>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</si>
  <si>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</si>
  <si>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</si>
  <si>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</si>
  <si>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</si>
  <si>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</si>
  <si>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</si>
  <si>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</si>
  <si>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</si>
  <si>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</si>
  <si>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</si>
  <si>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</si>
  <si>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</si>
  <si>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</si>
  <si>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</si>
  <si>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</si>
  <si>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</si>
  <si>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</si>
  <si>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</si>
  <si>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</si>
  <si>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</si>
  <si>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</si>
  <si>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</si>
  <si>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</si>
  <si>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</si>
  <si>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</si>
  <si>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</si>
  <si>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</si>
  <si>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</si>
  <si>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</si>
  <si>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</si>
  <si>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</si>
  <si>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</si>
  <si>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</si>
  <si>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</si>
  <si>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</si>
  <si>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</si>
  <si>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</si>
  <si>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</si>
  <si>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</si>
  <si>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</si>
  <si>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</si>
  <si>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</si>
  <si>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</si>
  <si>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</si>
  <si>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</si>
  <si>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</si>
  <si>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</si>
  <si>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</si>
  <si>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</si>
  <si>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</si>
  <si>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</si>
  <si>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</si>
  <si>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</si>
  <si>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</si>
  <si>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</si>
  <si>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</si>
  <si>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</si>
  <si>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</si>
  <si>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</si>
  <si>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</si>
  <si>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</si>
  <si>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</si>
  <si>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</si>
  <si>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</si>
  <si>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</si>
  <si>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</si>
  <si>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</si>
  <si>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</si>
  <si>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</si>
  <si>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</si>
  <si>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</si>
  <si>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</si>
  <si>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</si>
  <si>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</si>
  <si>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</si>
  <si>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</si>
  <si>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</si>
  <si>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</si>
  <si>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</si>
  <si>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</si>
  <si>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</si>
  <si>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</si>
  <si>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</si>
  <si>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</si>
  <si>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</si>
  <si>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</si>
  <si>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</si>
  <si>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</si>
  <si>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</si>
  <si>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</si>
  <si>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</si>
  <si>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</si>
  <si>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</si>
  <si>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</si>
  <si>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</si>
  <si>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</si>
  <si>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</si>
  <si>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</si>
  <si>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</si>
  <si>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</si>
  <si>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</si>
  <si>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</si>
  <si>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</si>
  <si>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</si>
  <si>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</si>
  <si>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</si>
  <si>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</si>
  <si>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</si>
  <si>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</si>
  <si>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</si>
  <si>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</si>
  <si>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</si>
  <si>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</si>
  <si>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</si>
  <si>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</si>
  <si>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</si>
  <si>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</si>
  <si>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</si>
  <si>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</si>
  <si>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</si>
  <si>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</si>
  <si>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</si>
  <si>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</si>
  <si>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</si>
  <si>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</si>
  <si>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</si>
  <si>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</si>
  <si>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</si>
  <si>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</si>
  <si>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</si>
  <si>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</si>
  <si>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</si>
  <si>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</si>
  <si>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</si>
  <si>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</si>
  <si>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</si>
  <si>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</si>
  <si>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</si>
  <si>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</si>
  <si>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</si>
  <si>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</si>
  <si>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</si>
  <si>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</si>
  <si>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</si>
  <si>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</si>
  <si>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</si>
  <si>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</si>
  <si>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</si>
  <si>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</si>
  <si>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</si>
  <si>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</si>
  <si>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</si>
  <si>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</si>
  <si>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</si>
  <si>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</si>
  <si>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</si>
  <si>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</si>
  <si>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</si>
  <si>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</si>
  <si>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</si>
  <si>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</si>
  <si>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</si>
  <si>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</si>
  <si>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</si>
  <si>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</si>
  <si>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</si>
  <si>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</si>
  <si>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</si>
  <si>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</si>
  <si>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</si>
  <si>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</si>
  <si>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</si>
  <si>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</si>
  <si>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</si>
  <si>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</si>
  <si>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</si>
  <si>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</si>
  <si>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</si>
  <si>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</si>
  <si>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</si>
  <si>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</si>
  <si>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</si>
  <si>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</si>
  <si>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</si>
  <si>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</si>
  <si>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</si>
  <si>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</si>
  <si>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</si>
  <si>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</si>
  <si>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</si>
  <si>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</si>
  <si>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</si>
  <si>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</si>
  <si>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</si>
  <si>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</si>
  <si>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</si>
  <si>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</si>
  <si>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</si>
  <si>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</si>
  <si>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</si>
  <si>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</si>
  <si>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</si>
  <si>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</si>
  <si>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</si>
  <si>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</si>
  <si>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</si>
  <si>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</si>
  <si>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</si>
  <si>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</si>
  <si>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</si>
  <si>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</si>
  <si>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</si>
  <si>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</si>
  <si>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</si>
  <si>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</si>
  <si>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</si>
  <si>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</si>
  <si>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</si>
  <si>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</si>
  <si>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</si>
  <si>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</si>
  <si>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</si>
  <si>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</si>
  <si>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</si>
  <si>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</si>
  <si>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</si>
  <si>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</si>
  <si>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</si>
  <si>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</si>
  <si>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</si>
  <si>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</si>
  <si>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</si>
  <si>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</si>
  <si>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</si>
  <si>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</si>
  <si>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</si>
  <si>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</si>
  <si>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</si>
  <si>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</si>
  <si>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</si>
  <si>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</si>
  <si>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</si>
  <si>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</si>
  <si>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</si>
  <si>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</si>
  <si>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</si>
  <si>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</si>
  <si>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</si>
  <si>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</si>
  <si>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</si>
  <si>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</si>
  <si>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</si>
  <si>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</si>
  <si>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</si>
  <si>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</si>
  <si>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</si>
  <si>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</si>
  <si>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</si>
  <si>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</si>
  <si>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</si>
  <si>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</si>
  <si>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</si>
  <si>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</si>
  <si>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</si>
  <si>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</si>
  <si>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</si>
  <si>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</si>
  <si>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</si>
  <si>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</si>
  <si>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</si>
  <si>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</si>
  <si>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</si>
  <si>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</si>
  <si>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</si>
  <si>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</si>
  <si>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</si>
  <si>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</si>
  <si>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</si>
  <si>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</si>
  <si>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</si>
  <si>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</si>
  <si>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</si>
  <si>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</si>
  <si>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</si>
  <si>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</si>
  <si>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</si>
  <si>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</si>
  <si>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</si>
  <si>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</si>
  <si>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</si>
  <si>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</si>
  <si>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</si>
  <si>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</si>
  <si>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</si>
  <si>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</si>
  <si>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</si>
  <si>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</si>
  <si>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</si>
  <si>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</si>
  <si>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</si>
  <si>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</si>
  <si>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</si>
  <si>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</si>
  <si>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</si>
  <si>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</si>
  <si>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</si>
  <si>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</si>
  <si>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</si>
  <si>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</si>
  <si>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</si>
  <si>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</si>
  <si>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</si>
  <si>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</si>
  <si>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</si>
  <si>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</si>
  <si>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</si>
  <si>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</si>
  <si>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</si>
  <si>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</si>
  <si>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</si>
  <si>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</si>
  <si>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</si>
  <si>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</si>
  <si>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</si>
  <si>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</si>
  <si>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</si>
  <si>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</si>
  <si>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</si>
  <si>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</si>
  <si>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</si>
  <si>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</si>
  <si>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</si>
  <si>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</si>
  <si>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</si>
  <si>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</si>
  <si>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</si>
  <si>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</si>
  <si>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</si>
  <si>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</si>
  <si>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</si>
  <si>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</si>
  <si>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</si>
  <si>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</si>
  <si>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</si>
  <si>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</si>
  <si>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</si>
  <si>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</si>
  <si>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</si>
  <si>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</si>
  <si>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</si>
  <si>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</si>
  <si>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</si>
  <si>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</si>
  <si>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</si>
  <si>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</si>
  <si>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</si>
  <si>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</si>
  <si>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</si>
  <si>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</si>
  <si>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</si>
  <si>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</si>
  <si>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</si>
  <si>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</si>
  <si>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</si>
  <si>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</si>
  <si>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</si>
  <si>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</si>
  <si>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</si>
  <si>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</si>
  <si>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</si>
  <si>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</si>
  <si>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</si>
  <si>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</si>
  <si>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</si>
  <si>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</si>
  <si>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</si>
  <si>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</si>
  <si>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</si>
  <si>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</si>
  <si>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</si>
  <si>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</si>
  <si>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</si>
  <si>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</si>
  <si>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</si>
  <si>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</si>
  <si>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</si>
  <si>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</si>
  <si>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</si>
  <si>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</si>
  <si>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</si>
  <si>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</si>
  <si>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</si>
  <si>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</si>
  <si>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</si>
  <si>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</si>
  <si>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</si>
  <si>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</si>
  <si>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</si>
  <si>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</si>
  <si>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</si>
  <si>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</si>
  <si>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</si>
  <si>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</si>
  <si>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</si>
  <si>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</si>
  <si>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</si>
  <si>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</si>
  <si>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</si>
  <si>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</si>
  <si>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</si>
  <si>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</si>
  <si>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</si>
  <si>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</si>
  <si>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</si>
  <si>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</si>
  <si>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</si>
  <si>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</si>
  <si>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</si>
  <si>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</si>
  <si>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</si>
  <si>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</si>
  <si>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</si>
  <si>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</si>
  <si>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</si>
  <si>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</si>
  <si>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</si>
  <si>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</si>
  <si>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</si>
  <si>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</si>
  <si>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</si>
  <si>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</si>
  <si>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</si>
  <si>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</si>
  <si>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</si>
  <si>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</si>
  <si>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</si>
  <si>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</si>
  <si>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</si>
  <si>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</si>
  <si>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</si>
  <si>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</si>
  <si>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</si>
  <si>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</si>
  <si>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</si>
  <si>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</si>
  <si>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</si>
  <si>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</si>
  <si>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</si>
  <si>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</si>
  <si>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</si>
  <si>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</si>
  <si>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</si>
  <si>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</si>
  <si>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</si>
  <si>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</si>
  <si>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</si>
  <si>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</si>
  <si>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</si>
  <si>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</si>
  <si>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</si>
  <si>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</si>
  <si>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</si>
  <si>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</si>
  <si>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</si>
  <si>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</si>
  <si>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</si>
  <si>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</si>
  <si>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</si>
  <si>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</si>
  <si>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</si>
  <si>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</si>
  <si>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</si>
  <si>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</si>
  <si>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</si>
  <si>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</si>
  <si>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</si>
  <si>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</si>
  <si>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</si>
  <si>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</si>
  <si>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</si>
  <si>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</si>
  <si>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</si>
  <si>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</si>
  <si>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</si>
  <si>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</si>
  <si>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</si>
  <si>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</si>
  <si>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</si>
  <si>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</si>
  <si>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</si>
  <si>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</si>
  <si>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</si>
  <si>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</si>
  <si>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</si>
  <si>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</si>
  <si>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</si>
  <si>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</si>
  <si>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</si>
  <si>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</si>
  <si>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</si>
  <si>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</si>
  <si>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</si>
  <si>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</si>
  <si>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</si>
  <si>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</si>
  <si>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</si>
  <si>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</si>
  <si>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</si>
  <si>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</si>
  <si>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</si>
  <si>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</si>
  <si>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</si>
  <si>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</si>
  <si>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</si>
  <si>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</si>
  <si>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</si>
  <si>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</si>
  <si>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</si>
  <si>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</si>
  <si>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</si>
  <si>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</si>
  <si>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</si>
  <si>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</si>
  <si>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</si>
  <si>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</si>
  <si>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</si>
  <si>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</si>
  <si>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</si>
  <si>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</si>
  <si>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</si>
  <si>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</si>
  <si>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</si>
  <si>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</si>
  <si>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</si>
  <si>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</si>
  <si>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</si>
  <si>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</si>
  <si>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</si>
  <si>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</si>
  <si>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</si>
  <si>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</si>
  <si>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</si>
  <si>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</si>
  <si>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</si>
  <si>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</si>
  <si>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</si>
  <si>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</si>
  <si>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</si>
  <si>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</si>
  <si>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</si>
  <si>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</si>
  <si>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</si>
  <si>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</si>
  <si>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</si>
  <si>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</si>
  <si>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</si>
  <si>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</si>
  <si>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</si>
  <si>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</si>
  <si>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</si>
  <si>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</si>
  <si>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</si>
  <si>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</si>
  <si>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</si>
  <si>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</si>
  <si>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</si>
  <si>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</si>
  <si>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</si>
  <si>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</si>
  <si>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</si>
  <si>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</si>
  <si>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</si>
  <si>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</si>
  <si>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</si>
  <si>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</si>
  <si>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</si>
  <si>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</si>
  <si>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</si>
  <si>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</si>
  <si>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</si>
  <si>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</si>
  <si>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</si>
  <si>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</si>
  <si>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</si>
  <si>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</si>
  <si>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</si>
  <si>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</si>
  <si>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</si>
  <si>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</si>
  <si>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</si>
  <si>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</si>
  <si>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</si>
  <si>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</si>
  <si>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</si>
  <si>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</si>
  <si>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</si>
  <si>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</si>
  <si>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</si>
  <si>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</si>
  <si>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</si>
  <si>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</si>
  <si>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</si>
  <si>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</si>
  <si>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</si>
  <si>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</si>
  <si>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</si>
  <si>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</si>
  <si>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</si>
  <si>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</si>
  <si>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</si>
  <si>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</si>
  <si>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</si>
  <si>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</si>
  <si>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</si>
  <si>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</si>
  <si>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</si>
  <si>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</si>
  <si>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</si>
  <si>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</si>
  <si>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</si>
  <si>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</si>
  <si>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</si>
  <si>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</si>
  <si>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</si>
  <si>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</si>
  <si>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</si>
  <si>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</si>
  <si>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</si>
  <si>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</si>
  <si>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</si>
  <si>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</si>
  <si>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</si>
  <si>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</si>
  <si>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</si>
  <si>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</si>
  <si>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</si>
  <si>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</si>
  <si>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</si>
  <si>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</si>
  <si>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</si>
  <si>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</si>
  <si>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</si>
  <si>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</si>
  <si>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</si>
  <si>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</si>
  <si>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</si>
  <si>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</si>
  <si>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</si>
  <si>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</si>
  <si>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</si>
  <si>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</si>
  <si>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</si>
  <si>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</si>
  <si>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</si>
  <si>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</si>
  <si>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</si>
  <si>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</si>
  <si>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</si>
  <si>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</si>
  <si>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</si>
  <si>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</si>
  <si>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</si>
  <si>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</si>
  <si>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</si>
  <si>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</si>
  <si>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</si>
  <si>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</si>
  <si>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</si>
  <si>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</si>
  <si>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</si>
  <si>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</si>
  <si>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</si>
  <si>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</si>
  <si>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</si>
  <si>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</si>
  <si>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</si>
  <si>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</si>
  <si>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</si>
  <si>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</si>
  <si>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</si>
  <si>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</si>
  <si>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</si>
  <si>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</si>
  <si>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</si>
  <si>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</si>
  <si>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</si>
  <si>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</si>
  <si>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</si>
  <si>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</si>
  <si>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</si>
  <si>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</si>
  <si>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</si>
  <si>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</si>
  <si>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</si>
  <si>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</si>
  <si>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</si>
  <si>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</si>
  <si>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</si>
  <si>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</si>
  <si>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</si>
  <si>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</si>
  <si>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</si>
  <si>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</si>
  <si>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</si>
  <si>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</si>
  <si>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</si>
  <si>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</si>
  <si>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</si>
  <si>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</si>
  <si>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</si>
  <si>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</si>
  <si>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</si>
  <si>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</si>
  <si>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</si>
  <si>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</si>
  <si>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</si>
  <si>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</si>
  <si>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</si>
  <si>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</si>
  <si>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</si>
  <si>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</si>
  <si>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</si>
  <si>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</si>
  <si>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</si>
  <si>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</si>
  <si>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</si>
  <si>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</si>
  <si>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</si>
  <si>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</si>
  <si>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</si>
  <si>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</si>
  <si>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</si>
  <si>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</si>
  <si>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</si>
  <si>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</si>
  <si>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</si>
  <si>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</si>
  <si>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</si>
  <si>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</si>
  <si>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</si>
  <si>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</si>
  <si>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</si>
  <si>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</si>
  <si>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</si>
  <si>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</si>
  <si>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</si>
  <si>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</si>
  <si>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</si>
  <si>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</si>
  <si>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</si>
  <si>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</si>
  <si>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</si>
  <si>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</si>
  <si>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</si>
  <si>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</si>
  <si>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</si>
  <si>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</si>
  <si>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</si>
  <si>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</si>
  <si>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</si>
  <si>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</si>
  <si>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</si>
  <si>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</si>
  <si>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</si>
  <si>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</si>
  <si>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</si>
  <si>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</si>
  <si>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</si>
  <si>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</si>
  <si>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</si>
  <si>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</si>
  <si>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</si>
  <si>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</si>
  <si>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</si>
  <si>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</si>
  <si>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</si>
  <si>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</si>
  <si>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</si>
  <si>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</si>
  <si>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</si>
  <si>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</si>
  <si>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</si>
  <si>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</si>
  <si>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</si>
  <si>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</si>
  <si>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</si>
  <si>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</si>
  <si>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</si>
  <si>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</si>
  <si>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</si>
  <si>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</si>
  <si>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</si>
  <si>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</si>
  <si>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</si>
  <si>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</si>
  <si>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</si>
  <si>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</si>
  <si>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Cherelle Montanye</t>
  </si>
  <si>
    <t>Tracey Fernandez</t>
  </si>
  <si>
    <t>bmarsden@peacehealth.org</t>
  </si>
  <si>
    <t>Travel General</t>
  </si>
  <si>
    <t>Travel Interco</t>
  </si>
  <si>
    <t>Donations Cash</t>
  </si>
  <si>
    <t>Dues</t>
  </si>
  <si>
    <t>Books Publications</t>
  </si>
  <si>
    <t>Postage</t>
  </si>
  <si>
    <t>Freight</t>
  </si>
  <si>
    <t>Penalties</t>
  </si>
  <si>
    <t>Patient Replacement Arti</t>
  </si>
  <si>
    <t>Bank Fees</t>
  </si>
  <si>
    <t>Other Misc Exp</t>
  </si>
  <si>
    <t>Deliveries</t>
  </si>
  <si>
    <t>Other Service Contracts</t>
  </si>
  <si>
    <t>Gift Shop Retail</t>
  </si>
  <si>
    <t>Education Seminar Fee Income</t>
  </si>
  <si>
    <t>Misc Income</t>
  </si>
  <si>
    <t>G/(L) from Sale of Assets</t>
  </si>
  <si>
    <t>Impairment of Assets</t>
  </si>
  <si>
    <t>Non-Recurring Operating G/L</t>
  </si>
  <si>
    <t>Cherelle Montanye, CEO</t>
  </si>
  <si>
    <t>Andy Silver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</si>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</sst>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0" fontId="5" fillId="0" borderId="0"/>
  </cellStyleXfs>
  <cellXfs count="31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0" fontId="29" fillId="11" borderId="14" xfId="2" applyFont="1" applyFill="1" applyBorder="1">
      <alignment vertical="top"/>
      <protection locked="0"/>
    </xf>
    <xf numFmtId="38" fontId="13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1" fillId="0" borderId="0" xfId="0" applyFont="1"/>
    <xf numFmtId="37" fontId="11" fillId="10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13" fillId="3" borderId="0" xfId="0" applyFont="1" applyFill="1" applyAlignment="1">
      <alignment horizontal="center" vertical="center"/>
    </xf>
    <xf numFmtId="37" fontId="38" fillId="0" borderId="0" xfId="0" applyFont="1" applyAlignment="1">
      <alignment vertical="center"/>
    </xf>
    <xf numFmtId="37" fontId="39" fillId="0" borderId="0" xfId="0" applyFont="1" applyAlignment="1">
      <alignment vertical="center" wrapText="1"/>
    </xf>
  </cellXfs>
  <cellStyles count="6">
    <cellStyle name="Comma" xfId="1" builtinId="3"/>
    <cellStyle name="Hyperlink" xfId="2" builtinId="8"/>
    <cellStyle name="Normal" xfId="0" builtinId="0"/>
    <cellStyle name="Normal 147" xfId="5" xr:uid="{96D51E7A-D93C-4A04-9DBB-C612D4B760D8}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692150</xdr:colOff>
      <xdr:row>2</xdr:row>
      <xdr:rowOff>163830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21BB94C1-5D11-47BF-9CB2-6BA55516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A7D7-91D7-4456-8647-F803BB8174FE}">
  <sheetPr syncVertical="1" syncRef="A411" transitionEvaluation="1" transitionEntry="1" codeName="Sheet1">
    <tabColor rgb="FF92D050"/>
    <pageSetUpPr autoPageBreaks="0" fitToPage="1"/>
  </sheetPr>
  <dimension ref="A4:CF720"/>
  <sheetViews>
    <sheetView tabSelected="1" topLeftCell="A411" zoomScaleNormal="100" workbookViewId="0">
      <selection activeCell="A437" sqref="A43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4" spans="1:4" x14ac:dyDescent="0.25">
      <c r="D4" s="317" t="s">
        <v>1388</v>
      </c>
    </row>
    <row r="5" spans="1:4" x14ac:dyDescent="0.25">
      <c r="A5" s="56" t="s">
        <v>0</v>
      </c>
      <c r="C5" s="13"/>
    </row>
    <row r="6" spans="1:4" x14ac:dyDescent="0.25">
      <c r="A6" s="56" t="s">
        <v>1</v>
      </c>
      <c r="C6" s="13"/>
    </row>
    <row r="7" spans="1:4" x14ac:dyDescent="0.25">
      <c r="A7" s="11" t="s">
        <v>2</v>
      </c>
      <c r="C7" s="13"/>
    </row>
    <row r="8" spans="1:4" x14ac:dyDescent="0.25">
      <c r="C8" s="13"/>
    </row>
    <row r="9" spans="1:4" x14ac:dyDescent="0.25">
      <c r="A9" s="278" t="s">
        <v>3</v>
      </c>
    </row>
    <row r="10" spans="1:4" x14ac:dyDescent="0.25">
      <c r="A10" s="11" t="s">
        <v>4</v>
      </c>
    </row>
    <row r="11" spans="1:4" x14ac:dyDescent="0.25">
      <c r="A11" s="11" t="s">
        <v>5</v>
      </c>
    </row>
    <row r="12" spans="1:4" x14ac:dyDescent="0.25">
      <c r="C12" s="13"/>
    </row>
    <row r="13" spans="1:4" x14ac:dyDescent="0.25">
      <c r="A13" s="56" t="s">
        <v>6</v>
      </c>
      <c r="C13" s="13"/>
    </row>
    <row r="14" spans="1:4" x14ac:dyDescent="0.25">
      <c r="A14" s="11" t="s">
        <v>7</v>
      </c>
      <c r="C14" s="13"/>
    </row>
    <row r="15" spans="1:4" x14ac:dyDescent="0.25">
      <c r="A15" s="14" t="s">
        <v>8</v>
      </c>
      <c r="C15" s="13"/>
    </row>
    <row r="16" spans="1:4" x14ac:dyDescent="0.25">
      <c r="A16" s="12" t="s">
        <v>9</v>
      </c>
      <c r="C16" s="13"/>
    </row>
    <row r="17" spans="1:10" x14ac:dyDescent="0.25">
      <c r="A17" s="11" t="s">
        <v>10</v>
      </c>
      <c r="C17" s="13"/>
    </row>
    <row r="18" spans="1:10" x14ac:dyDescent="0.25">
      <c r="C18" s="13"/>
    </row>
    <row r="19" spans="1:10" x14ac:dyDescent="0.25">
      <c r="A19" s="59" t="s">
        <v>11</v>
      </c>
    </row>
    <row r="20" spans="1:10" x14ac:dyDescent="0.25">
      <c r="A20" s="12" t="s">
        <v>12</v>
      </c>
    </row>
    <row r="21" spans="1:10" x14ac:dyDescent="0.25">
      <c r="A21" s="14" t="s">
        <v>13</v>
      </c>
    </row>
    <row r="22" spans="1:10" ht="14.45" customHeight="1" x14ac:dyDescent="0.25">
      <c r="A22" s="14" t="s">
        <v>14</v>
      </c>
    </row>
    <row r="23" spans="1:10" ht="14.45" customHeight="1" x14ac:dyDescent="0.25">
      <c r="A23" s="14" t="s">
        <v>15</v>
      </c>
    </row>
    <row r="24" spans="1:10" ht="14.45" customHeight="1" x14ac:dyDescent="0.25">
      <c r="A24" s="12"/>
      <c r="E24" s="58"/>
      <c r="F24" s="58"/>
      <c r="G24" s="58"/>
    </row>
    <row r="25" spans="1:10" ht="14.45" customHeight="1" x14ac:dyDescent="0.25">
      <c r="A25" s="60" t="s">
        <v>16</v>
      </c>
      <c r="E25" s="58"/>
      <c r="F25" s="58"/>
      <c r="G25" s="58"/>
      <c r="I25" s="58"/>
      <c r="J25" s="58"/>
    </row>
    <row r="26" spans="1:10" ht="16.5" x14ac:dyDescent="0.25">
      <c r="A26" s="14" t="s">
        <v>17</v>
      </c>
      <c r="E26" s="57"/>
      <c r="F26" s="57"/>
      <c r="G26" s="57"/>
      <c r="I26" s="57"/>
      <c r="J26" s="57"/>
    </row>
    <row r="27" spans="1:10" ht="16.5" x14ac:dyDescent="0.25">
      <c r="A27" s="14" t="s">
        <v>18</v>
      </c>
      <c r="E27" s="57"/>
      <c r="F27" s="57"/>
      <c r="G27" s="57"/>
      <c r="I27" s="57"/>
      <c r="J27" s="57"/>
    </row>
    <row r="28" spans="1:10" x14ac:dyDescent="0.25">
      <c r="A28" s="14" t="s">
        <v>19</v>
      </c>
    </row>
    <row r="29" spans="1:10" x14ac:dyDescent="0.25">
      <c r="A29" s="14" t="s">
        <v>20</v>
      </c>
    </row>
    <row r="30" spans="1:10" x14ac:dyDescent="0.25">
      <c r="A30" s="14"/>
    </row>
    <row r="31" spans="1:10" x14ac:dyDescent="0.25">
      <c r="A31" s="12" t="s">
        <v>21</v>
      </c>
      <c r="C31" s="13"/>
    </row>
    <row r="32" spans="1:10" x14ac:dyDescent="0.25">
      <c r="A32" s="14" t="s">
        <v>22</v>
      </c>
      <c r="C32" s="13"/>
    </row>
    <row r="33" spans="1:83" x14ac:dyDescent="0.25">
      <c r="C33" s="13"/>
    </row>
    <row r="34" spans="1:83" x14ac:dyDescent="0.25">
      <c r="A34" s="11" t="s">
        <v>23</v>
      </c>
      <c r="C34" s="232" t="s">
        <v>24</v>
      </c>
      <c r="F34" s="15"/>
    </row>
    <row r="35" spans="1:83" x14ac:dyDescent="0.25">
      <c r="C35" s="13"/>
    </row>
    <row r="36" spans="1:83" x14ac:dyDescent="0.25">
      <c r="A36" s="56" t="s">
        <v>25</v>
      </c>
      <c r="B36" s="58"/>
      <c r="C36" s="58"/>
      <c r="D36" s="58"/>
    </row>
    <row r="37" spans="1:83" x14ac:dyDescent="0.25">
      <c r="A37" s="14" t="s">
        <v>26</v>
      </c>
      <c r="B37" s="58"/>
      <c r="C37" s="58"/>
      <c r="D37" s="58"/>
    </row>
    <row r="38" spans="1:83" ht="16.5" x14ac:dyDescent="0.25">
      <c r="A38" s="14" t="s">
        <v>27</v>
      </c>
      <c r="B38" s="57"/>
      <c r="C38" s="57"/>
      <c r="D38" s="57"/>
    </row>
    <row r="39" spans="1:83" ht="16.5" x14ac:dyDescent="0.25">
      <c r="B39" s="57"/>
      <c r="C39" s="57"/>
      <c r="D39" s="57"/>
    </row>
    <row r="40" spans="1:83" x14ac:dyDescent="0.25">
      <c r="A40" s="263" t="s">
        <v>28</v>
      </c>
      <c r="B40" s="264"/>
      <c r="C40" s="265"/>
      <c r="D40" s="264"/>
      <c r="E40" s="264"/>
      <c r="F40" s="264"/>
      <c r="G40" s="266"/>
    </row>
    <row r="41" spans="1:83" x14ac:dyDescent="0.25">
      <c r="A41" s="267" t="s">
        <v>29</v>
      </c>
      <c r="B41" s="268"/>
      <c r="C41" s="269"/>
      <c r="D41" s="270"/>
      <c r="E41" s="270"/>
      <c r="F41" s="270"/>
      <c r="G41" s="271"/>
    </row>
    <row r="42" spans="1:83" x14ac:dyDescent="0.25">
      <c r="A42" s="272" t="s">
        <v>30</v>
      </c>
      <c r="B42" s="268"/>
      <c r="C42" s="269"/>
      <c r="D42" s="270"/>
      <c r="E42" s="270"/>
      <c r="F42" s="270"/>
      <c r="G42" s="271"/>
    </row>
    <row r="43" spans="1:83" x14ac:dyDescent="0.25">
      <c r="A43" s="273" t="s">
        <v>31</v>
      </c>
      <c r="B43" s="270"/>
      <c r="C43" s="269"/>
      <c r="D43" s="270"/>
      <c r="E43" s="270"/>
      <c r="F43" s="270"/>
      <c r="G43" s="271"/>
    </row>
    <row r="44" spans="1:83" x14ac:dyDescent="0.25">
      <c r="A44" s="274" t="s">
        <v>32</v>
      </c>
      <c r="B44" s="275"/>
      <c r="C44" s="276"/>
      <c r="D44" s="275"/>
      <c r="E44" s="275"/>
      <c r="F44" s="275"/>
      <c r="G44" s="277"/>
    </row>
    <row r="45" spans="1:83" x14ac:dyDescent="0.25">
      <c r="C45" s="13"/>
    </row>
    <row r="46" spans="1:83" x14ac:dyDescent="0.25">
      <c r="A46" s="11" t="s">
        <v>33</v>
      </c>
      <c r="C46" s="13"/>
      <c r="F46" s="15" t="s">
        <v>34</v>
      </c>
    </row>
    <row r="47" spans="1:83" x14ac:dyDescent="0.25">
      <c r="A47" s="15" t="s">
        <v>35</v>
      </c>
      <c r="C47" s="13"/>
    </row>
    <row r="48" spans="1:83" x14ac:dyDescent="0.25">
      <c r="A48" s="16"/>
      <c r="B48" s="16"/>
      <c r="C48" s="17" t="s">
        <v>36</v>
      </c>
      <c r="D48" s="18" t="s">
        <v>37</v>
      </c>
      <c r="E48" s="18" t="s">
        <v>38</v>
      </c>
      <c r="F48" s="18" t="s">
        <v>39</v>
      </c>
      <c r="G48" s="18" t="s">
        <v>40</v>
      </c>
      <c r="H48" s="18" t="s">
        <v>41</v>
      </c>
      <c r="I48" s="18" t="s">
        <v>42</v>
      </c>
      <c r="J48" s="18" t="s">
        <v>43</v>
      </c>
      <c r="K48" s="18" t="s">
        <v>44</v>
      </c>
      <c r="L48" s="18" t="s">
        <v>45</v>
      </c>
      <c r="M48" s="18" t="s">
        <v>46</v>
      </c>
      <c r="N48" s="18" t="s">
        <v>47</v>
      </c>
      <c r="O48" s="18" t="s">
        <v>48</v>
      </c>
      <c r="P48" s="18" t="s">
        <v>49</v>
      </c>
      <c r="Q48" s="18" t="s">
        <v>50</v>
      </c>
      <c r="R48" s="18" t="s">
        <v>51</v>
      </c>
      <c r="S48" s="18" t="s">
        <v>52</v>
      </c>
      <c r="T48" s="18" t="s">
        <v>53</v>
      </c>
      <c r="U48" s="18" t="s">
        <v>54</v>
      </c>
      <c r="V48" s="18" t="s">
        <v>55</v>
      </c>
      <c r="W48" s="18" t="s">
        <v>56</v>
      </c>
      <c r="X48" s="18" t="s">
        <v>57</v>
      </c>
      <c r="Y48" s="18" t="s">
        <v>58</v>
      </c>
      <c r="Z48" s="18" t="s">
        <v>59</v>
      </c>
      <c r="AA48" s="18" t="s">
        <v>60</v>
      </c>
      <c r="AB48" s="18" t="s">
        <v>61</v>
      </c>
      <c r="AC48" s="18" t="s">
        <v>62</v>
      </c>
      <c r="AD48" s="18" t="s">
        <v>63</v>
      </c>
      <c r="AE48" s="18" t="s">
        <v>64</v>
      </c>
      <c r="AF48" s="18" t="s">
        <v>65</v>
      </c>
      <c r="AG48" s="18" t="s">
        <v>66</v>
      </c>
      <c r="AH48" s="18" t="s">
        <v>67</v>
      </c>
      <c r="AI48" s="18" t="s">
        <v>68</v>
      </c>
      <c r="AJ48" s="18" t="s">
        <v>69</v>
      </c>
      <c r="AK48" s="18" t="s">
        <v>70</v>
      </c>
      <c r="AL48" s="18" t="s">
        <v>71</v>
      </c>
      <c r="AM48" s="18" t="s">
        <v>72</v>
      </c>
      <c r="AN48" s="18" t="s">
        <v>73</v>
      </c>
      <c r="AO48" s="18" t="s">
        <v>74</v>
      </c>
      <c r="AP48" s="18" t="s">
        <v>75</v>
      </c>
      <c r="AQ48" s="18" t="s">
        <v>76</v>
      </c>
      <c r="AR48" s="18" t="s">
        <v>77</v>
      </c>
      <c r="AS48" s="18" t="s">
        <v>78</v>
      </c>
      <c r="AT48" s="18" t="s">
        <v>79</v>
      </c>
      <c r="AU48" s="18" t="s">
        <v>80</v>
      </c>
      <c r="AV48" s="18" t="s">
        <v>81</v>
      </c>
      <c r="AW48" s="18" t="s">
        <v>82</v>
      </c>
      <c r="AX48" s="18" t="s">
        <v>83</v>
      </c>
      <c r="AY48" s="18" t="s">
        <v>84</v>
      </c>
      <c r="AZ48" s="18" t="s">
        <v>85</v>
      </c>
      <c r="BA48" s="18" t="s">
        <v>86</v>
      </c>
      <c r="BB48" s="18" t="s">
        <v>87</v>
      </c>
      <c r="BC48" s="18" t="s">
        <v>88</v>
      </c>
      <c r="BD48" s="18" t="s">
        <v>89</v>
      </c>
      <c r="BE48" s="18" t="s">
        <v>90</v>
      </c>
      <c r="BF48" s="18" t="s">
        <v>91</v>
      </c>
      <c r="BG48" s="18" t="s">
        <v>92</v>
      </c>
      <c r="BH48" s="18" t="s">
        <v>93</v>
      </c>
      <c r="BI48" s="18" t="s">
        <v>94</v>
      </c>
      <c r="BJ48" s="18" t="s">
        <v>95</v>
      </c>
      <c r="BK48" s="18" t="s">
        <v>96</v>
      </c>
      <c r="BL48" s="18" t="s">
        <v>97</v>
      </c>
      <c r="BM48" s="18" t="s">
        <v>98</v>
      </c>
      <c r="BN48" s="18" t="s">
        <v>99</v>
      </c>
      <c r="BO48" s="18" t="s">
        <v>100</v>
      </c>
      <c r="BP48" s="18" t="s">
        <v>101</v>
      </c>
      <c r="BQ48" s="18" t="s">
        <v>102</v>
      </c>
      <c r="BR48" s="18" t="s">
        <v>103</v>
      </c>
      <c r="BS48" s="18" t="s">
        <v>104</v>
      </c>
      <c r="BT48" s="18" t="s">
        <v>105</v>
      </c>
      <c r="BU48" s="18" t="s">
        <v>106</v>
      </c>
      <c r="BV48" s="18" t="s">
        <v>107</v>
      </c>
      <c r="BW48" s="18" t="s">
        <v>108</v>
      </c>
      <c r="BX48" s="18" t="s">
        <v>109</v>
      </c>
      <c r="BY48" s="18" t="s">
        <v>110</v>
      </c>
      <c r="BZ48" s="18" t="s">
        <v>111</v>
      </c>
      <c r="CA48" s="18" t="s">
        <v>112</v>
      </c>
      <c r="CB48" s="18" t="s">
        <v>113</v>
      </c>
      <c r="CC48" s="18" t="s">
        <v>114</v>
      </c>
      <c r="CD48" s="18" t="s">
        <v>115</v>
      </c>
      <c r="CE48" s="18" t="s">
        <v>116</v>
      </c>
    </row>
    <row r="49" spans="1:84" x14ac:dyDescent="0.25">
      <c r="A49" s="16"/>
      <c r="B49" s="19" t="s">
        <v>117</v>
      </c>
      <c r="C49" s="17" t="s">
        <v>118</v>
      </c>
      <c r="D49" s="18" t="s">
        <v>119</v>
      </c>
      <c r="E49" s="18" t="s">
        <v>120</v>
      </c>
      <c r="F49" s="18" t="s">
        <v>121</v>
      </c>
      <c r="G49" s="18" t="s">
        <v>122</v>
      </c>
      <c r="H49" s="18" t="s">
        <v>123</v>
      </c>
      <c r="I49" s="18" t="s">
        <v>124</v>
      </c>
      <c r="J49" s="18" t="s">
        <v>125</v>
      </c>
      <c r="K49" s="18" t="s">
        <v>126</v>
      </c>
      <c r="L49" s="18" t="s">
        <v>127</v>
      </c>
      <c r="M49" s="18" t="s">
        <v>128</v>
      </c>
      <c r="N49" s="18" t="s">
        <v>129</v>
      </c>
      <c r="O49" s="18" t="s">
        <v>130</v>
      </c>
      <c r="P49" s="18" t="s">
        <v>131</v>
      </c>
      <c r="Q49" s="18" t="s">
        <v>132</v>
      </c>
      <c r="R49" s="18" t="s">
        <v>133</v>
      </c>
      <c r="S49" s="18" t="s">
        <v>134</v>
      </c>
      <c r="T49" s="18" t="s">
        <v>135</v>
      </c>
      <c r="U49" s="18" t="s">
        <v>136</v>
      </c>
      <c r="V49" s="18" t="s">
        <v>137</v>
      </c>
      <c r="W49" s="18" t="s">
        <v>138</v>
      </c>
      <c r="X49" s="18" t="s">
        <v>139</v>
      </c>
      <c r="Y49" s="18" t="s">
        <v>140</v>
      </c>
      <c r="Z49" s="18" t="s">
        <v>140</v>
      </c>
      <c r="AA49" s="18" t="s">
        <v>141</v>
      </c>
      <c r="AB49" s="18" t="s">
        <v>142</v>
      </c>
      <c r="AC49" s="18" t="s">
        <v>143</v>
      </c>
      <c r="AD49" s="18" t="s">
        <v>144</v>
      </c>
      <c r="AE49" s="18" t="s">
        <v>122</v>
      </c>
      <c r="AF49" s="18" t="s">
        <v>123</v>
      </c>
      <c r="AG49" s="18" t="s">
        <v>145</v>
      </c>
      <c r="AH49" s="18" t="s">
        <v>146</v>
      </c>
      <c r="AI49" s="18" t="s">
        <v>147</v>
      </c>
      <c r="AJ49" s="18" t="s">
        <v>148</v>
      </c>
      <c r="AK49" s="18" t="s">
        <v>149</v>
      </c>
      <c r="AL49" s="18" t="s">
        <v>150</v>
      </c>
      <c r="AM49" s="18" t="s">
        <v>151</v>
      </c>
      <c r="AN49" s="18" t="s">
        <v>137</v>
      </c>
      <c r="AO49" s="18" t="s">
        <v>152</v>
      </c>
      <c r="AP49" s="18" t="s">
        <v>153</v>
      </c>
      <c r="AQ49" s="18" t="s">
        <v>154</v>
      </c>
      <c r="AR49" s="18" t="s">
        <v>155</v>
      </c>
      <c r="AS49" s="18" t="s">
        <v>156</v>
      </c>
      <c r="AT49" s="18" t="s">
        <v>157</v>
      </c>
      <c r="AU49" s="18" t="s">
        <v>158</v>
      </c>
      <c r="AV49" s="18" t="s">
        <v>159</v>
      </c>
      <c r="AW49" s="18" t="s">
        <v>160</v>
      </c>
      <c r="AX49" s="18" t="s">
        <v>161</v>
      </c>
      <c r="AY49" s="18" t="s">
        <v>162</v>
      </c>
      <c r="AZ49" s="18" t="s">
        <v>163</v>
      </c>
      <c r="BA49" s="18" t="s">
        <v>164</v>
      </c>
      <c r="BB49" s="18" t="s">
        <v>165</v>
      </c>
      <c r="BC49" s="18" t="s">
        <v>134</v>
      </c>
      <c r="BD49" s="18" t="s">
        <v>166</v>
      </c>
      <c r="BE49" s="18" t="s">
        <v>167</v>
      </c>
      <c r="BF49" s="18" t="s">
        <v>168</v>
      </c>
      <c r="BG49" s="18" t="s">
        <v>169</v>
      </c>
      <c r="BH49" s="18" t="s">
        <v>170</v>
      </c>
      <c r="BI49" s="18" t="s">
        <v>171</v>
      </c>
      <c r="BJ49" s="18" t="s">
        <v>172</v>
      </c>
      <c r="BK49" s="18" t="s">
        <v>173</v>
      </c>
      <c r="BL49" s="18" t="s">
        <v>174</v>
      </c>
      <c r="BM49" s="18" t="s">
        <v>159</v>
      </c>
      <c r="BN49" s="18" t="s">
        <v>175</v>
      </c>
      <c r="BO49" s="18" t="s">
        <v>176</v>
      </c>
      <c r="BP49" s="18" t="s">
        <v>177</v>
      </c>
      <c r="BQ49" s="18" t="s">
        <v>178</v>
      </c>
      <c r="BR49" s="18" t="s">
        <v>179</v>
      </c>
      <c r="BS49" s="18" t="s">
        <v>180</v>
      </c>
      <c r="BT49" s="18" t="s">
        <v>181</v>
      </c>
      <c r="BU49" s="18" t="s">
        <v>182</v>
      </c>
      <c r="BV49" s="18" t="s">
        <v>182</v>
      </c>
      <c r="BW49" s="18" t="s">
        <v>182</v>
      </c>
      <c r="BX49" s="18" t="s">
        <v>183</v>
      </c>
      <c r="BY49" s="18" t="s">
        <v>184</v>
      </c>
      <c r="BZ49" s="18" t="s">
        <v>185</v>
      </c>
      <c r="CA49" s="18" t="s">
        <v>186</v>
      </c>
      <c r="CB49" s="18" t="s">
        <v>187</v>
      </c>
      <c r="CC49" s="18" t="s">
        <v>159</v>
      </c>
      <c r="CD49" s="18"/>
      <c r="CE49" s="18" t="s">
        <v>188</v>
      </c>
    </row>
    <row r="50" spans="1:84" x14ac:dyDescent="0.25">
      <c r="A50" s="16" t="s">
        <v>11</v>
      </c>
      <c r="B50" s="18" t="s">
        <v>189</v>
      </c>
      <c r="C50" s="17" t="s">
        <v>190</v>
      </c>
      <c r="D50" s="18" t="s">
        <v>190</v>
      </c>
      <c r="E50" s="18" t="s">
        <v>190</v>
      </c>
      <c r="F50" s="18" t="s">
        <v>191</v>
      </c>
      <c r="G50" s="18" t="s">
        <v>192</v>
      </c>
      <c r="H50" s="18" t="s">
        <v>190</v>
      </c>
      <c r="I50" s="18" t="s">
        <v>193</v>
      </c>
      <c r="J50" s="18"/>
      <c r="K50" s="18" t="s">
        <v>184</v>
      </c>
      <c r="L50" s="18" t="s">
        <v>194</v>
      </c>
      <c r="M50" s="18" t="s">
        <v>195</v>
      </c>
      <c r="N50" s="18" t="s">
        <v>196</v>
      </c>
      <c r="O50" s="18" t="s">
        <v>197</v>
      </c>
      <c r="P50" s="18" t="s">
        <v>196</v>
      </c>
      <c r="Q50" s="18" t="s">
        <v>198</v>
      </c>
      <c r="R50" s="18"/>
      <c r="S50" s="18" t="s">
        <v>196</v>
      </c>
      <c r="T50" s="18" t="s">
        <v>199</v>
      </c>
      <c r="U50" s="18"/>
      <c r="V50" s="18" t="s">
        <v>200</v>
      </c>
      <c r="W50" s="18" t="s">
        <v>201</v>
      </c>
      <c r="X50" s="18" t="s">
        <v>202</v>
      </c>
      <c r="Y50" s="18" t="s">
        <v>203</v>
      </c>
      <c r="Z50" s="18" t="s">
        <v>204</v>
      </c>
      <c r="AA50" s="18" t="s">
        <v>205</v>
      </c>
      <c r="AB50" s="18"/>
      <c r="AC50" s="18" t="s">
        <v>199</v>
      </c>
      <c r="AD50" s="18"/>
      <c r="AE50" s="18" t="s">
        <v>199</v>
      </c>
      <c r="AF50" s="18" t="s">
        <v>206</v>
      </c>
      <c r="AG50" s="18" t="s">
        <v>198</v>
      </c>
      <c r="AH50" s="18"/>
      <c r="AI50" s="18" t="s">
        <v>207</v>
      </c>
      <c r="AJ50" s="18"/>
      <c r="AK50" s="18" t="s">
        <v>199</v>
      </c>
      <c r="AL50" s="18" t="s">
        <v>199</v>
      </c>
      <c r="AM50" s="18" t="s">
        <v>199</v>
      </c>
      <c r="AN50" s="18" t="s">
        <v>208</v>
      </c>
      <c r="AO50" s="18" t="s">
        <v>209</v>
      </c>
      <c r="AP50" s="18" t="s">
        <v>148</v>
      </c>
      <c r="AQ50" s="18" t="s">
        <v>210</v>
      </c>
      <c r="AR50" s="18" t="s">
        <v>196</v>
      </c>
      <c r="AS50" s="18"/>
      <c r="AT50" s="18" t="s">
        <v>211</v>
      </c>
      <c r="AU50" s="18" t="s">
        <v>212</v>
      </c>
      <c r="AV50" s="18" t="s">
        <v>213</v>
      </c>
      <c r="AW50" s="18" t="s">
        <v>214</v>
      </c>
      <c r="AX50" s="18" t="s">
        <v>215</v>
      </c>
      <c r="AY50" s="18"/>
      <c r="AZ50" s="18"/>
      <c r="BA50" s="18" t="s">
        <v>216</v>
      </c>
      <c r="BB50" s="18" t="s">
        <v>196</v>
      </c>
      <c r="BC50" s="18" t="s">
        <v>210</v>
      </c>
      <c r="BD50" s="18"/>
      <c r="BE50" s="18"/>
      <c r="BF50" s="18"/>
      <c r="BG50" s="18"/>
      <c r="BH50" s="18" t="s">
        <v>217</v>
      </c>
      <c r="BI50" s="18" t="s">
        <v>196</v>
      </c>
      <c r="BJ50" s="18"/>
      <c r="BK50" s="18" t="s">
        <v>218</v>
      </c>
      <c r="BL50" s="18"/>
      <c r="BM50" s="18" t="s">
        <v>219</v>
      </c>
      <c r="BN50" s="18" t="s">
        <v>220</v>
      </c>
      <c r="BO50" s="18" t="s">
        <v>221</v>
      </c>
      <c r="BP50" s="18" t="s">
        <v>222</v>
      </c>
      <c r="BQ50" s="18" t="s">
        <v>223</v>
      </c>
      <c r="BR50" s="18"/>
      <c r="BS50" s="18" t="s">
        <v>224</v>
      </c>
      <c r="BT50" s="18" t="s">
        <v>196</v>
      </c>
      <c r="BU50" s="18" t="s">
        <v>225</v>
      </c>
      <c r="BV50" s="18" t="s">
        <v>226</v>
      </c>
      <c r="BW50" s="18" t="s">
        <v>227</v>
      </c>
      <c r="BX50" s="18" t="s">
        <v>178</v>
      </c>
      <c r="BY50" s="18" t="s">
        <v>220</v>
      </c>
      <c r="BZ50" s="18" t="s">
        <v>179</v>
      </c>
      <c r="CA50" s="18" t="s">
        <v>228</v>
      </c>
      <c r="CB50" s="18" t="s">
        <v>228</v>
      </c>
      <c r="CC50" s="18" t="s">
        <v>229</v>
      </c>
      <c r="CD50" s="18"/>
      <c r="CE50" s="18" t="s">
        <v>230</v>
      </c>
    </row>
    <row r="51" spans="1:84" x14ac:dyDescent="0.25">
      <c r="A51" s="16" t="s">
        <v>231</v>
      </c>
      <c r="B51" s="233">
        <v>84333320.799999967</v>
      </c>
      <c r="C51" s="234">
        <v>5145521.53</v>
      </c>
      <c r="D51" s="234">
        <v>1360532.19</v>
      </c>
      <c r="E51" s="234">
        <v>12246104.83</v>
      </c>
      <c r="F51" s="234">
        <v>2726195.265716</v>
      </c>
      <c r="G51" s="234">
        <v>538036.30000000005</v>
      </c>
      <c r="H51" s="234">
        <v>0</v>
      </c>
      <c r="I51" s="234">
        <v>0</v>
      </c>
      <c r="J51" s="234">
        <v>535193.97428400011</v>
      </c>
      <c r="K51" s="234">
        <v>0</v>
      </c>
      <c r="L51" s="234">
        <v>0</v>
      </c>
      <c r="M51" s="234">
        <v>983632.54</v>
      </c>
      <c r="N51" s="234">
        <v>783393.04</v>
      </c>
      <c r="O51" s="234">
        <v>0</v>
      </c>
      <c r="P51" s="234">
        <v>3011827.79</v>
      </c>
      <c r="Q51" s="234">
        <v>617131.5</v>
      </c>
      <c r="R51" s="234">
        <v>511300.97</v>
      </c>
      <c r="S51" s="234">
        <v>772599.17</v>
      </c>
      <c r="T51" s="234">
        <v>957588.66</v>
      </c>
      <c r="U51" s="234">
        <v>2001929.02</v>
      </c>
      <c r="V51" s="234">
        <v>364361.1</v>
      </c>
      <c r="W51" s="234">
        <v>193805.77</v>
      </c>
      <c r="X51" s="234">
        <v>396441.92</v>
      </c>
      <c r="Y51" s="234">
        <v>2980093.03</v>
      </c>
      <c r="Z51" s="234">
        <v>200091.06</v>
      </c>
      <c r="AA51" s="234">
        <v>97301.55</v>
      </c>
      <c r="AB51" s="234">
        <v>2337993.11</v>
      </c>
      <c r="AC51" s="234">
        <v>1616053.18</v>
      </c>
      <c r="AD51" s="234">
        <v>0</v>
      </c>
      <c r="AE51" s="234">
        <v>2209813.9700000002</v>
      </c>
      <c r="AF51" s="234">
        <v>455396.08</v>
      </c>
      <c r="AG51" s="234">
        <v>5111660.8499999996</v>
      </c>
      <c r="AH51" s="234">
        <v>0</v>
      </c>
      <c r="AI51" s="234">
        <v>1326794.02</v>
      </c>
      <c r="AJ51" s="234">
        <v>9389381.4600000009</v>
      </c>
      <c r="AK51" s="234">
        <v>0</v>
      </c>
      <c r="AL51" s="234">
        <v>0</v>
      </c>
      <c r="AM51" s="234">
        <v>0</v>
      </c>
      <c r="AN51" s="234">
        <v>0</v>
      </c>
      <c r="AO51" s="234">
        <v>441990.19</v>
      </c>
      <c r="AP51" s="234">
        <v>6102578.1600000001</v>
      </c>
      <c r="AQ51" s="234">
        <v>0</v>
      </c>
      <c r="AR51" s="234">
        <v>5468790.6900000004</v>
      </c>
      <c r="AS51" s="234">
        <v>0</v>
      </c>
      <c r="AT51" s="234">
        <v>0</v>
      </c>
      <c r="AU51" s="234">
        <v>0</v>
      </c>
      <c r="AV51" s="234">
        <v>163269.49</v>
      </c>
      <c r="AW51" s="234">
        <v>0</v>
      </c>
      <c r="AX51" s="234">
        <v>0</v>
      </c>
      <c r="AY51" s="234">
        <v>1467654.46</v>
      </c>
      <c r="AZ51" s="234">
        <v>0</v>
      </c>
      <c r="BA51" s="234">
        <v>0</v>
      </c>
      <c r="BB51" s="234">
        <v>1685830.54</v>
      </c>
      <c r="BC51" s="234">
        <v>352065.1</v>
      </c>
      <c r="BD51" s="234">
        <v>0</v>
      </c>
      <c r="BE51" s="234">
        <v>1417227.61</v>
      </c>
      <c r="BF51" s="234">
        <v>1694716.79</v>
      </c>
      <c r="BG51" s="234">
        <v>214146.46</v>
      </c>
      <c r="BH51" s="234">
        <v>0</v>
      </c>
      <c r="BI51" s="234">
        <v>0</v>
      </c>
      <c r="BJ51" s="234">
        <v>0</v>
      </c>
      <c r="BK51" s="234">
        <v>0</v>
      </c>
      <c r="BL51" s="234">
        <v>0</v>
      </c>
      <c r="BM51" s="234">
        <v>0</v>
      </c>
      <c r="BN51" s="234">
        <v>524811.82999999996</v>
      </c>
      <c r="BO51" s="234">
        <v>356235.53</v>
      </c>
      <c r="BP51" s="234">
        <v>0</v>
      </c>
      <c r="BQ51" s="234">
        <v>0</v>
      </c>
      <c r="BR51" s="234">
        <v>0</v>
      </c>
      <c r="BS51" s="234">
        <v>177275.75</v>
      </c>
      <c r="BT51" s="234">
        <v>233054.82</v>
      </c>
      <c r="BU51" s="234">
        <v>0</v>
      </c>
      <c r="BV51" s="234">
        <v>0</v>
      </c>
      <c r="BW51" s="234">
        <v>191083.71</v>
      </c>
      <c r="BX51" s="234">
        <v>0</v>
      </c>
      <c r="BY51" s="234">
        <v>739409.11</v>
      </c>
      <c r="BZ51" s="234">
        <v>1070830.6000000001</v>
      </c>
      <c r="CA51" s="234">
        <v>1676992.86</v>
      </c>
      <c r="CB51" s="234">
        <v>0</v>
      </c>
      <c r="CC51" s="234">
        <v>1485183.22</v>
      </c>
      <c r="CD51" s="16"/>
      <c r="CE51" s="25">
        <f>SUM(C51:CC51)</f>
        <v>84333320.799999967</v>
      </c>
      <c r="CF51" s="314">
        <v>0</v>
      </c>
    </row>
    <row r="52" spans="1:84" x14ac:dyDescent="0.25">
      <c r="A52" s="25" t="s">
        <v>232</v>
      </c>
      <c r="B52" s="233">
        <v>20272250.809999999</v>
      </c>
      <c r="C52" s="25">
        <f t="shared" ref="C52:AH52" si="0">IF($B$52,(ROUND((($B$52/$CE$65)*C65),0)))</f>
        <v>1263639</v>
      </c>
      <c r="D52" s="25">
        <f t="shared" si="0"/>
        <v>319211</v>
      </c>
      <c r="E52" s="25">
        <f t="shared" si="0"/>
        <v>2660475</v>
      </c>
      <c r="F52" s="25">
        <f t="shared" si="0"/>
        <v>719738</v>
      </c>
      <c r="G52" s="25">
        <f t="shared" si="0"/>
        <v>130568</v>
      </c>
      <c r="H52" s="25">
        <f t="shared" si="0"/>
        <v>0</v>
      </c>
      <c r="I52" s="25">
        <f t="shared" si="0"/>
        <v>0</v>
      </c>
      <c r="J52" s="25">
        <f t="shared" si="0"/>
        <v>141296</v>
      </c>
      <c r="K52" s="25">
        <f t="shared" si="0"/>
        <v>0</v>
      </c>
      <c r="L52" s="25">
        <f t="shared" si="0"/>
        <v>0</v>
      </c>
      <c r="M52" s="25">
        <f t="shared" si="0"/>
        <v>240893</v>
      </c>
      <c r="N52" s="25">
        <f t="shared" si="0"/>
        <v>288309</v>
      </c>
      <c r="O52" s="25">
        <f t="shared" si="0"/>
        <v>0</v>
      </c>
      <c r="P52" s="25">
        <f t="shared" si="0"/>
        <v>721521</v>
      </c>
      <c r="Q52" s="25">
        <f t="shared" si="0"/>
        <v>173334</v>
      </c>
      <c r="R52" s="25">
        <f t="shared" si="0"/>
        <v>107288</v>
      </c>
      <c r="S52" s="25">
        <f t="shared" si="0"/>
        <v>135523</v>
      </c>
      <c r="T52" s="25">
        <f t="shared" si="0"/>
        <v>238623</v>
      </c>
      <c r="U52" s="25">
        <f t="shared" si="0"/>
        <v>359420</v>
      </c>
      <c r="V52" s="25">
        <f t="shared" si="0"/>
        <v>65794</v>
      </c>
      <c r="W52" s="25">
        <f t="shared" si="0"/>
        <v>45617</v>
      </c>
      <c r="X52" s="25">
        <f t="shared" si="0"/>
        <v>94389</v>
      </c>
      <c r="Y52" s="25">
        <f t="shared" si="0"/>
        <v>769634</v>
      </c>
      <c r="Z52" s="25">
        <f t="shared" si="0"/>
        <v>58262</v>
      </c>
      <c r="AA52" s="25">
        <f t="shared" si="0"/>
        <v>29540</v>
      </c>
      <c r="AB52" s="25">
        <f t="shared" si="0"/>
        <v>624160</v>
      </c>
      <c r="AC52" s="25">
        <f t="shared" si="0"/>
        <v>398229</v>
      </c>
      <c r="AD52" s="25">
        <f t="shared" si="0"/>
        <v>0</v>
      </c>
      <c r="AE52" s="25">
        <f t="shared" si="0"/>
        <v>534191</v>
      </c>
      <c r="AF52" s="25">
        <f t="shared" si="0"/>
        <v>146734</v>
      </c>
      <c r="AG52" s="25">
        <f t="shared" si="0"/>
        <v>1285381</v>
      </c>
      <c r="AH52" s="25">
        <f t="shared" si="0"/>
        <v>0</v>
      </c>
      <c r="AI52" s="25">
        <f t="shared" ref="AI52:BN52" si="1">IF($B$52,(ROUND((($B$52/$CE$65)*AI65),0)))</f>
        <v>327254</v>
      </c>
      <c r="AJ52" s="25">
        <f t="shared" si="1"/>
        <v>2605407</v>
      </c>
      <c r="AK52" s="25">
        <f t="shared" si="1"/>
        <v>0</v>
      </c>
      <c r="AL52" s="25">
        <f t="shared" si="1"/>
        <v>0</v>
      </c>
      <c r="AM52" s="25">
        <f t="shared" si="1"/>
        <v>0</v>
      </c>
      <c r="AN52" s="25">
        <f t="shared" si="1"/>
        <v>0</v>
      </c>
      <c r="AO52" s="25">
        <f t="shared" si="1"/>
        <v>105391</v>
      </c>
      <c r="AP52" s="25">
        <f t="shared" si="1"/>
        <v>1480077</v>
      </c>
      <c r="AQ52" s="25">
        <f t="shared" si="1"/>
        <v>0</v>
      </c>
      <c r="AR52" s="25">
        <f t="shared" si="1"/>
        <v>1336280</v>
      </c>
      <c r="AS52" s="25">
        <f t="shared" si="1"/>
        <v>0</v>
      </c>
      <c r="AT52" s="25">
        <f t="shared" si="1"/>
        <v>0</v>
      </c>
      <c r="AU52" s="25">
        <f t="shared" si="1"/>
        <v>0</v>
      </c>
      <c r="AV52" s="25">
        <f t="shared" si="1"/>
        <v>34431</v>
      </c>
      <c r="AW52" s="25">
        <f t="shared" si="1"/>
        <v>0</v>
      </c>
      <c r="AX52" s="25">
        <f t="shared" si="1"/>
        <v>0</v>
      </c>
      <c r="AY52" s="25">
        <f t="shared" si="1"/>
        <v>254720</v>
      </c>
      <c r="AZ52" s="25">
        <f t="shared" si="1"/>
        <v>0</v>
      </c>
      <c r="BA52" s="25">
        <f t="shared" si="1"/>
        <v>0</v>
      </c>
      <c r="BB52" s="25">
        <f t="shared" si="1"/>
        <v>449735</v>
      </c>
      <c r="BC52" s="25">
        <f t="shared" si="1"/>
        <v>57856</v>
      </c>
      <c r="BD52" s="25">
        <f t="shared" si="1"/>
        <v>0</v>
      </c>
      <c r="BE52" s="25">
        <f t="shared" si="1"/>
        <v>236607</v>
      </c>
      <c r="BF52" s="25">
        <f t="shared" si="1"/>
        <v>246575</v>
      </c>
      <c r="BG52" s="25">
        <f t="shared" si="1"/>
        <v>26475</v>
      </c>
      <c r="BH52" s="25">
        <f t="shared" si="1"/>
        <v>0</v>
      </c>
      <c r="BI52" s="25">
        <f t="shared" si="1"/>
        <v>0</v>
      </c>
      <c r="BJ52" s="25">
        <f t="shared" si="1"/>
        <v>0</v>
      </c>
      <c r="BK52" s="25">
        <f t="shared" si="1"/>
        <v>0</v>
      </c>
      <c r="BL52" s="25">
        <f t="shared" si="1"/>
        <v>0</v>
      </c>
      <c r="BM52" s="25">
        <f t="shared" si="1"/>
        <v>0</v>
      </c>
      <c r="BN52" s="25">
        <f t="shared" si="1"/>
        <v>241018</v>
      </c>
      <c r="BO52" s="25">
        <f t="shared" ref="BO52:CD52" si="2">IF($B$52,(ROUND((($B$52/$CE$65)*BO65),0)))</f>
        <v>58459</v>
      </c>
      <c r="BP52" s="25">
        <f t="shared" si="2"/>
        <v>0</v>
      </c>
      <c r="BQ52" s="25">
        <f t="shared" si="2"/>
        <v>0</v>
      </c>
      <c r="BR52" s="25">
        <f t="shared" si="2"/>
        <v>0</v>
      </c>
      <c r="BS52" s="25">
        <f t="shared" si="2"/>
        <v>29141</v>
      </c>
      <c r="BT52" s="25">
        <f t="shared" si="2"/>
        <v>41773</v>
      </c>
      <c r="BU52" s="25">
        <f t="shared" si="2"/>
        <v>0</v>
      </c>
      <c r="BV52" s="25">
        <f t="shared" si="2"/>
        <v>0</v>
      </c>
      <c r="BW52" s="25">
        <f t="shared" si="2"/>
        <v>40264</v>
      </c>
      <c r="BX52" s="25">
        <f t="shared" si="2"/>
        <v>0</v>
      </c>
      <c r="BY52" s="25">
        <f t="shared" si="2"/>
        <v>199158</v>
      </c>
      <c r="BZ52" s="25">
        <f t="shared" si="2"/>
        <v>244312</v>
      </c>
      <c r="CA52" s="25">
        <f t="shared" si="2"/>
        <v>450048</v>
      </c>
      <c r="CB52" s="25">
        <f t="shared" si="2"/>
        <v>0</v>
      </c>
      <c r="CC52" s="25">
        <f t="shared" si="2"/>
        <v>255498</v>
      </c>
      <c r="CD52" s="25">
        <f t="shared" si="2"/>
        <v>0</v>
      </c>
      <c r="CE52" s="25">
        <f>SUM(C52:CD52)</f>
        <v>20272248</v>
      </c>
      <c r="CF52" s="314">
        <v>0</v>
      </c>
    </row>
    <row r="53" spans="1:84" x14ac:dyDescent="0.25">
      <c r="A53" s="16" t="s">
        <v>233</v>
      </c>
      <c r="B53" s="25">
        <f>B51+B52</f>
        <v>104605571.60999997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4">
        <v>0</v>
      </c>
    </row>
    <row r="54" spans="1:84" x14ac:dyDescent="0.25">
      <c r="A54" s="16" t="s">
        <v>16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4">
        <v>0</v>
      </c>
    </row>
    <row r="55" spans="1:84" x14ac:dyDescent="0.25">
      <c r="A55" s="21" t="s">
        <v>234</v>
      </c>
      <c r="B55" s="234">
        <v>36191985.799999997</v>
      </c>
      <c r="C55" s="234">
        <v>392563.62</v>
      </c>
      <c r="D55" s="234">
        <v>28571.56</v>
      </c>
      <c r="E55" s="234">
        <v>232264.31</v>
      </c>
      <c r="F55" s="234">
        <v>164933.736084</v>
      </c>
      <c r="G55" s="234">
        <v>2467.21</v>
      </c>
      <c r="H55" s="234">
        <v>0</v>
      </c>
      <c r="I55" s="234">
        <v>0</v>
      </c>
      <c r="J55" s="234">
        <v>32379.023916000006</v>
      </c>
      <c r="K55" s="234">
        <v>0</v>
      </c>
      <c r="L55" s="234">
        <v>0</v>
      </c>
      <c r="M55" s="234">
        <v>48107.06</v>
      </c>
      <c r="N55" s="234">
        <v>0</v>
      </c>
      <c r="O55" s="234">
        <v>0</v>
      </c>
      <c r="P55" s="234">
        <v>2939837.03</v>
      </c>
      <c r="Q55" s="234">
        <v>49578.45</v>
      </c>
      <c r="R55" s="234">
        <v>76100.84</v>
      </c>
      <c r="S55" s="234">
        <v>159537.17000000001</v>
      </c>
      <c r="T55" s="234">
        <v>42450.27</v>
      </c>
      <c r="U55" s="234">
        <v>29782.400000000001</v>
      </c>
      <c r="V55" s="234">
        <v>10013.36</v>
      </c>
      <c r="W55" s="234">
        <v>535493.16</v>
      </c>
      <c r="X55" s="234">
        <v>637192.30000000005</v>
      </c>
      <c r="Y55" s="234">
        <v>2347745.46</v>
      </c>
      <c r="Z55" s="234">
        <v>363816.66</v>
      </c>
      <c r="AA55" s="234">
        <v>75710.850000000006</v>
      </c>
      <c r="AB55" s="234">
        <v>243290.2</v>
      </c>
      <c r="AC55" s="234">
        <v>255955.96</v>
      </c>
      <c r="AD55" s="234">
        <v>0</v>
      </c>
      <c r="AE55" s="234">
        <v>61817.55</v>
      </c>
      <c r="AF55" s="234">
        <v>67.849999999999994</v>
      </c>
      <c r="AG55" s="234">
        <v>168001.65</v>
      </c>
      <c r="AH55" s="234">
        <v>0</v>
      </c>
      <c r="AI55" s="234">
        <v>710378.78</v>
      </c>
      <c r="AJ55" s="234">
        <v>270888.82</v>
      </c>
      <c r="AK55" s="234">
        <v>0</v>
      </c>
      <c r="AL55" s="234">
        <v>0</v>
      </c>
      <c r="AM55" s="234">
        <v>0</v>
      </c>
      <c r="AN55" s="234">
        <v>0</v>
      </c>
      <c r="AO55" s="234">
        <v>86605.4</v>
      </c>
      <c r="AP55" s="234">
        <v>693563.36</v>
      </c>
      <c r="AQ55" s="234">
        <v>0</v>
      </c>
      <c r="AR55" s="234">
        <v>24850.98</v>
      </c>
      <c r="AS55" s="234">
        <v>0</v>
      </c>
      <c r="AT55" s="234">
        <v>0</v>
      </c>
      <c r="AU55" s="234">
        <v>0</v>
      </c>
      <c r="AV55" s="234">
        <v>6335.03</v>
      </c>
      <c r="AW55" s="234">
        <v>0</v>
      </c>
      <c r="AX55" s="234">
        <v>0</v>
      </c>
      <c r="AY55" s="234">
        <v>77263.47</v>
      </c>
      <c r="AZ55" s="234">
        <v>0</v>
      </c>
      <c r="BA55" s="234">
        <v>0</v>
      </c>
      <c r="BB55" s="234">
        <v>375.44</v>
      </c>
      <c r="BC55" s="234">
        <v>3146.52</v>
      </c>
      <c r="BD55" s="234">
        <v>0</v>
      </c>
      <c r="BE55" s="234">
        <v>488474.7</v>
      </c>
      <c r="BF55" s="234">
        <v>236220.48</v>
      </c>
      <c r="BG55" s="234">
        <v>7940.66</v>
      </c>
      <c r="BH55" s="234">
        <v>0</v>
      </c>
      <c r="BI55" s="234">
        <v>0</v>
      </c>
      <c r="BJ55" s="234">
        <v>0</v>
      </c>
      <c r="BK55" s="234">
        <v>0</v>
      </c>
      <c r="BL55" s="234">
        <v>0</v>
      </c>
      <c r="BM55" s="234">
        <v>0</v>
      </c>
      <c r="BN55" s="234">
        <v>19116330.489999998</v>
      </c>
      <c r="BO55" s="234">
        <v>0</v>
      </c>
      <c r="BP55" s="234">
        <v>0</v>
      </c>
      <c r="BQ55" s="234">
        <v>0</v>
      </c>
      <c r="BR55" s="234">
        <v>0</v>
      </c>
      <c r="BS55" s="234">
        <v>1385.06</v>
      </c>
      <c r="BT55" s="234">
        <v>0</v>
      </c>
      <c r="BU55" s="234">
        <v>0</v>
      </c>
      <c r="BV55" s="234">
        <v>0</v>
      </c>
      <c r="BW55" s="234">
        <v>176.43</v>
      </c>
      <c r="BX55" s="234">
        <v>0</v>
      </c>
      <c r="BY55" s="234">
        <v>1627732.25</v>
      </c>
      <c r="BZ55" s="234">
        <v>1044.97</v>
      </c>
      <c r="CA55" s="234">
        <v>2190.91</v>
      </c>
      <c r="CB55" s="234">
        <v>0</v>
      </c>
      <c r="CC55" s="234">
        <v>3939404.37</v>
      </c>
      <c r="CD55" s="16"/>
      <c r="CE55" s="25">
        <f>SUM(C55:CD55)</f>
        <v>36191985.799999997</v>
      </c>
      <c r="CF55" s="314">
        <v>0</v>
      </c>
    </row>
    <row r="56" spans="1:84" x14ac:dyDescent="0.25">
      <c r="A56" s="31" t="s">
        <v>235</v>
      </c>
      <c r="B56" s="235">
        <v>15743363.35</v>
      </c>
      <c r="C56" s="25">
        <f t="shared" ref="C56:AH56" si="3">IF($B$56,ROUND(($B$56/($CE$94+$CF$94)*C94),0))</f>
        <v>367258</v>
      </c>
      <c r="D56" s="25">
        <f t="shared" si="3"/>
        <v>0</v>
      </c>
      <c r="E56" s="25">
        <f t="shared" si="3"/>
        <v>1273750</v>
      </c>
      <c r="F56" s="25">
        <f t="shared" si="3"/>
        <v>354998</v>
      </c>
      <c r="G56" s="25">
        <f t="shared" si="3"/>
        <v>128098</v>
      </c>
      <c r="H56" s="25">
        <f t="shared" si="3"/>
        <v>0</v>
      </c>
      <c r="I56" s="25">
        <f t="shared" si="3"/>
        <v>0</v>
      </c>
      <c r="J56" s="25">
        <f t="shared" si="3"/>
        <v>0</v>
      </c>
      <c r="K56" s="25">
        <f t="shared" si="3"/>
        <v>0</v>
      </c>
      <c r="L56" s="25">
        <f t="shared" si="3"/>
        <v>0</v>
      </c>
      <c r="M56" s="25">
        <f t="shared" si="3"/>
        <v>0</v>
      </c>
      <c r="N56" s="25">
        <f t="shared" si="3"/>
        <v>0</v>
      </c>
      <c r="O56" s="25">
        <f t="shared" si="3"/>
        <v>0</v>
      </c>
      <c r="P56" s="25">
        <f t="shared" si="3"/>
        <v>912737</v>
      </c>
      <c r="Q56" s="25">
        <f t="shared" si="3"/>
        <v>247847</v>
      </c>
      <c r="R56" s="25">
        <f t="shared" si="3"/>
        <v>0</v>
      </c>
      <c r="S56" s="25">
        <f t="shared" si="3"/>
        <v>382136</v>
      </c>
      <c r="T56" s="25">
        <f t="shared" si="3"/>
        <v>5031</v>
      </c>
      <c r="U56" s="25">
        <f t="shared" si="3"/>
        <v>130378</v>
      </c>
      <c r="V56" s="25">
        <f t="shared" si="3"/>
        <v>0</v>
      </c>
      <c r="W56" s="25">
        <f t="shared" si="3"/>
        <v>21028</v>
      </c>
      <c r="X56" s="25">
        <f t="shared" si="3"/>
        <v>35542</v>
      </c>
      <c r="Y56" s="25">
        <f t="shared" si="3"/>
        <v>305091</v>
      </c>
      <c r="Z56" s="25">
        <f t="shared" si="3"/>
        <v>129096</v>
      </c>
      <c r="AA56" s="25">
        <f t="shared" si="3"/>
        <v>21082</v>
      </c>
      <c r="AB56" s="25">
        <f t="shared" si="3"/>
        <v>84086</v>
      </c>
      <c r="AC56" s="25">
        <f t="shared" si="3"/>
        <v>15242</v>
      </c>
      <c r="AD56" s="25">
        <f t="shared" si="3"/>
        <v>34611</v>
      </c>
      <c r="AE56" s="25">
        <f t="shared" si="3"/>
        <v>78556</v>
      </c>
      <c r="AF56" s="25">
        <f t="shared" si="3"/>
        <v>0</v>
      </c>
      <c r="AG56" s="25">
        <f t="shared" si="3"/>
        <v>372006</v>
      </c>
      <c r="AH56" s="25">
        <f t="shared" si="3"/>
        <v>0</v>
      </c>
      <c r="AI56" s="25">
        <f t="shared" ref="AI56:BN56" si="4">IF($B$56,ROUND(($B$56/($CE$94+$CF$94)*AI94),0))</f>
        <v>0</v>
      </c>
      <c r="AJ56" s="25">
        <f t="shared" si="4"/>
        <v>4070015</v>
      </c>
      <c r="AK56" s="25">
        <f t="shared" si="4"/>
        <v>0</v>
      </c>
      <c r="AL56" s="25">
        <f t="shared" si="4"/>
        <v>0</v>
      </c>
      <c r="AM56" s="25">
        <f t="shared" si="4"/>
        <v>0</v>
      </c>
      <c r="AN56" s="25">
        <f t="shared" si="4"/>
        <v>0</v>
      </c>
      <c r="AO56" s="25">
        <f t="shared" si="4"/>
        <v>0</v>
      </c>
      <c r="AP56" s="25">
        <f t="shared" si="4"/>
        <v>0</v>
      </c>
      <c r="AQ56" s="25">
        <f t="shared" si="4"/>
        <v>0</v>
      </c>
      <c r="AR56" s="25">
        <f t="shared" si="4"/>
        <v>0</v>
      </c>
      <c r="AS56" s="25">
        <f t="shared" si="4"/>
        <v>0</v>
      </c>
      <c r="AT56" s="25">
        <f t="shared" si="4"/>
        <v>0</v>
      </c>
      <c r="AU56" s="25">
        <f t="shared" si="4"/>
        <v>0</v>
      </c>
      <c r="AV56" s="25">
        <f t="shared" si="4"/>
        <v>44430</v>
      </c>
      <c r="AW56" s="25">
        <f t="shared" si="4"/>
        <v>0</v>
      </c>
      <c r="AX56" s="25">
        <f t="shared" si="4"/>
        <v>0</v>
      </c>
      <c r="AY56" s="25">
        <f t="shared" si="4"/>
        <v>228033</v>
      </c>
      <c r="AZ56" s="25">
        <f t="shared" si="4"/>
        <v>0</v>
      </c>
      <c r="BA56" s="25">
        <f t="shared" si="4"/>
        <v>0</v>
      </c>
      <c r="BB56" s="25">
        <f t="shared" si="4"/>
        <v>47600</v>
      </c>
      <c r="BC56" s="25">
        <f t="shared" si="4"/>
        <v>0</v>
      </c>
      <c r="BD56" s="25">
        <f t="shared" si="4"/>
        <v>0</v>
      </c>
      <c r="BE56" s="25">
        <f t="shared" si="4"/>
        <v>4565345</v>
      </c>
      <c r="BF56" s="25">
        <f t="shared" si="4"/>
        <v>122082</v>
      </c>
      <c r="BG56" s="25">
        <f t="shared" si="4"/>
        <v>0</v>
      </c>
      <c r="BH56" s="25">
        <f t="shared" si="4"/>
        <v>0</v>
      </c>
      <c r="BI56" s="25">
        <f t="shared" si="4"/>
        <v>0</v>
      </c>
      <c r="BJ56" s="25">
        <f t="shared" si="4"/>
        <v>0</v>
      </c>
      <c r="BK56" s="25">
        <f t="shared" si="4"/>
        <v>0</v>
      </c>
      <c r="BL56" s="25">
        <f t="shared" si="4"/>
        <v>0</v>
      </c>
      <c r="BM56" s="25">
        <f t="shared" si="4"/>
        <v>0</v>
      </c>
      <c r="BN56" s="25">
        <f t="shared" si="4"/>
        <v>1668781</v>
      </c>
      <c r="BO56" s="25">
        <f t="shared" ref="BO56:CD56" si="5">IF($B$56,ROUND(($B$56/($CE$94+$CF$94)*BO94),0))</f>
        <v>0</v>
      </c>
      <c r="BP56" s="25">
        <f t="shared" si="5"/>
        <v>0</v>
      </c>
      <c r="BQ56" s="25">
        <f t="shared" si="5"/>
        <v>0</v>
      </c>
      <c r="BR56" s="25">
        <f t="shared" si="5"/>
        <v>0</v>
      </c>
      <c r="BS56" s="25">
        <f t="shared" si="5"/>
        <v>7230</v>
      </c>
      <c r="BT56" s="25">
        <f t="shared" si="5"/>
        <v>0</v>
      </c>
      <c r="BU56" s="25">
        <f t="shared" si="5"/>
        <v>0</v>
      </c>
      <c r="BV56" s="25">
        <f t="shared" si="5"/>
        <v>80552</v>
      </c>
      <c r="BW56" s="25">
        <f t="shared" si="5"/>
        <v>0</v>
      </c>
      <c r="BX56" s="25">
        <f t="shared" si="5"/>
        <v>0</v>
      </c>
      <c r="BY56" s="25">
        <f t="shared" si="5"/>
        <v>10723</v>
      </c>
      <c r="BZ56" s="25">
        <f t="shared" si="5"/>
        <v>0</v>
      </c>
      <c r="CA56" s="25">
        <f t="shared" si="5"/>
        <v>0</v>
      </c>
      <c r="CB56" s="25">
        <f t="shared" si="5"/>
        <v>0</v>
      </c>
      <c r="CC56" s="25">
        <f t="shared" si="5"/>
        <v>0</v>
      </c>
      <c r="CD56" s="25">
        <f t="shared" si="5"/>
        <v>0</v>
      </c>
      <c r="CE56" s="25">
        <f>SUM(C56:CD56)</f>
        <v>15743364</v>
      </c>
      <c r="CF56" s="314">
        <v>0</v>
      </c>
    </row>
    <row r="57" spans="1:84" x14ac:dyDescent="0.25">
      <c r="A57" s="16" t="s">
        <v>233</v>
      </c>
      <c r="B57" s="25">
        <f>B55+B56</f>
        <v>51935349.149999999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314">
        <v>0</v>
      </c>
    </row>
    <row r="58" spans="1:84" x14ac:dyDescent="0.25">
      <c r="A58" s="16"/>
      <c r="B58" s="16"/>
      <c r="C58" s="22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314">
        <v>0</v>
      </c>
    </row>
    <row r="59" spans="1:84" x14ac:dyDescent="0.25">
      <c r="A59" s="21" t="s">
        <v>236</v>
      </c>
      <c r="B59" s="16"/>
      <c r="C59" s="17" t="s">
        <v>36</v>
      </c>
      <c r="D59" s="18" t="s">
        <v>37</v>
      </c>
      <c r="E59" s="18" t="s">
        <v>38</v>
      </c>
      <c r="F59" s="18" t="s">
        <v>39</v>
      </c>
      <c r="G59" s="18" t="s">
        <v>40</v>
      </c>
      <c r="H59" s="18" t="s">
        <v>41</v>
      </c>
      <c r="I59" s="18" t="s">
        <v>42</v>
      </c>
      <c r="J59" s="18" t="s">
        <v>43</v>
      </c>
      <c r="K59" s="18" t="s">
        <v>44</v>
      </c>
      <c r="L59" s="18" t="s">
        <v>45</v>
      </c>
      <c r="M59" s="18" t="s">
        <v>46</v>
      </c>
      <c r="N59" s="18" t="s">
        <v>47</v>
      </c>
      <c r="O59" s="18" t="s">
        <v>48</v>
      </c>
      <c r="P59" s="18" t="s">
        <v>49</v>
      </c>
      <c r="Q59" s="18" t="s">
        <v>50</v>
      </c>
      <c r="R59" s="18" t="s">
        <v>51</v>
      </c>
      <c r="S59" s="18" t="s">
        <v>52</v>
      </c>
      <c r="T59" s="23" t="s">
        <v>53</v>
      </c>
      <c r="U59" s="18" t="s">
        <v>54</v>
      </c>
      <c r="V59" s="18" t="s">
        <v>55</v>
      </c>
      <c r="W59" s="18" t="s">
        <v>56</v>
      </c>
      <c r="X59" s="18" t="s">
        <v>57</v>
      </c>
      <c r="Y59" s="18" t="s">
        <v>58</v>
      </c>
      <c r="Z59" s="18" t="s">
        <v>59</v>
      </c>
      <c r="AA59" s="18" t="s">
        <v>60</v>
      </c>
      <c r="AB59" s="18" t="s">
        <v>61</v>
      </c>
      <c r="AC59" s="18" t="s">
        <v>62</v>
      </c>
      <c r="AD59" s="18" t="s">
        <v>63</v>
      </c>
      <c r="AE59" s="18" t="s">
        <v>64</v>
      </c>
      <c r="AF59" s="18" t="s">
        <v>65</v>
      </c>
      <c r="AG59" s="18" t="s">
        <v>66</v>
      </c>
      <c r="AH59" s="18" t="s">
        <v>67</v>
      </c>
      <c r="AI59" s="18" t="s">
        <v>68</v>
      </c>
      <c r="AJ59" s="18" t="s">
        <v>69</v>
      </c>
      <c r="AK59" s="18" t="s">
        <v>70</v>
      </c>
      <c r="AL59" s="18" t="s">
        <v>71</v>
      </c>
      <c r="AM59" s="18" t="s">
        <v>72</v>
      </c>
      <c r="AN59" s="18" t="s">
        <v>73</v>
      </c>
      <c r="AO59" s="18" t="s">
        <v>74</v>
      </c>
      <c r="AP59" s="18" t="s">
        <v>75</v>
      </c>
      <c r="AQ59" s="18" t="s">
        <v>76</v>
      </c>
      <c r="AR59" s="18" t="s">
        <v>77</v>
      </c>
      <c r="AS59" s="18" t="s">
        <v>78</v>
      </c>
      <c r="AT59" s="18" t="s">
        <v>79</v>
      </c>
      <c r="AU59" s="18" t="s">
        <v>80</v>
      </c>
      <c r="AV59" s="18" t="s">
        <v>81</v>
      </c>
      <c r="AW59" s="18" t="s">
        <v>82</v>
      </c>
      <c r="AX59" s="18" t="s">
        <v>83</v>
      </c>
      <c r="AY59" s="18" t="s">
        <v>84</v>
      </c>
      <c r="AZ59" s="18" t="s">
        <v>85</v>
      </c>
      <c r="BA59" s="18" t="s">
        <v>86</v>
      </c>
      <c r="BB59" s="18" t="s">
        <v>87</v>
      </c>
      <c r="BC59" s="18" t="s">
        <v>88</v>
      </c>
      <c r="BD59" s="18" t="s">
        <v>89</v>
      </c>
      <c r="BE59" s="18" t="s">
        <v>90</v>
      </c>
      <c r="BF59" s="18" t="s">
        <v>91</v>
      </c>
      <c r="BG59" s="18" t="s">
        <v>92</v>
      </c>
      <c r="BH59" s="18" t="s">
        <v>93</v>
      </c>
      <c r="BI59" s="18" t="s">
        <v>94</v>
      </c>
      <c r="BJ59" s="18" t="s">
        <v>95</v>
      </c>
      <c r="BK59" s="18" t="s">
        <v>96</v>
      </c>
      <c r="BL59" s="18" t="s">
        <v>97</v>
      </c>
      <c r="BM59" s="18" t="s">
        <v>98</v>
      </c>
      <c r="BN59" s="18" t="s">
        <v>99</v>
      </c>
      <c r="BO59" s="18" t="s">
        <v>100</v>
      </c>
      <c r="BP59" s="18" t="s">
        <v>101</v>
      </c>
      <c r="BQ59" s="18" t="s">
        <v>102</v>
      </c>
      <c r="BR59" s="18" t="s">
        <v>103</v>
      </c>
      <c r="BS59" s="18" t="s">
        <v>104</v>
      </c>
      <c r="BT59" s="18" t="s">
        <v>105</v>
      </c>
      <c r="BU59" s="18" t="s">
        <v>106</v>
      </c>
      <c r="BV59" s="18" t="s">
        <v>107</v>
      </c>
      <c r="BW59" s="18" t="s">
        <v>108</v>
      </c>
      <c r="BX59" s="18" t="s">
        <v>109</v>
      </c>
      <c r="BY59" s="18" t="s">
        <v>110</v>
      </c>
      <c r="BZ59" s="18" t="s">
        <v>111</v>
      </c>
      <c r="CA59" s="18" t="s">
        <v>112</v>
      </c>
      <c r="CB59" s="18" t="s">
        <v>113</v>
      </c>
      <c r="CC59" s="18" t="s">
        <v>114</v>
      </c>
      <c r="CD59" s="18" t="s">
        <v>115</v>
      </c>
      <c r="CE59" s="18" t="s">
        <v>116</v>
      </c>
      <c r="CF59" s="314">
        <v>0</v>
      </c>
    </row>
    <row r="60" spans="1:84" x14ac:dyDescent="0.25">
      <c r="A60" s="21" t="s">
        <v>237</v>
      </c>
      <c r="B60" s="16"/>
      <c r="C60" s="17" t="s">
        <v>118</v>
      </c>
      <c r="D60" s="18" t="s">
        <v>119</v>
      </c>
      <c r="E60" s="18" t="s">
        <v>120</v>
      </c>
      <c r="F60" s="18" t="s">
        <v>121</v>
      </c>
      <c r="G60" s="18" t="s">
        <v>122</v>
      </c>
      <c r="H60" s="18" t="s">
        <v>123</v>
      </c>
      <c r="I60" s="18" t="s">
        <v>124</v>
      </c>
      <c r="J60" s="18" t="s">
        <v>125</v>
      </c>
      <c r="K60" s="18" t="s">
        <v>126</v>
      </c>
      <c r="L60" s="18" t="s">
        <v>127</v>
      </c>
      <c r="M60" s="18" t="s">
        <v>128</v>
      </c>
      <c r="N60" s="18" t="s">
        <v>129</v>
      </c>
      <c r="O60" s="18" t="s">
        <v>130</v>
      </c>
      <c r="P60" s="18" t="s">
        <v>131</v>
      </c>
      <c r="Q60" s="18" t="s">
        <v>132</v>
      </c>
      <c r="R60" s="18" t="s">
        <v>133</v>
      </c>
      <c r="S60" s="18" t="s">
        <v>134</v>
      </c>
      <c r="T60" s="18" t="s">
        <v>135</v>
      </c>
      <c r="U60" s="18" t="s">
        <v>136</v>
      </c>
      <c r="V60" s="18" t="s">
        <v>137</v>
      </c>
      <c r="W60" s="18" t="s">
        <v>138</v>
      </c>
      <c r="X60" s="18" t="s">
        <v>139</v>
      </c>
      <c r="Y60" s="18" t="s">
        <v>140</v>
      </c>
      <c r="Z60" s="18" t="s">
        <v>140</v>
      </c>
      <c r="AA60" s="18" t="s">
        <v>141</v>
      </c>
      <c r="AB60" s="18" t="s">
        <v>142</v>
      </c>
      <c r="AC60" s="18" t="s">
        <v>143</v>
      </c>
      <c r="AD60" s="18" t="s">
        <v>144</v>
      </c>
      <c r="AE60" s="18" t="s">
        <v>122</v>
      </c>
      <c r="AF60" s="18" t="s">
        <v>123</v>
      </c>
      <c r="AG60" s="18" t="s">
        <v>145</v>
      </c>
      <c r="AH60" s="18" t="s">
        <v>146</v>
      </c>
      <c r="AI60" s="18" t="s">
        <v>147</v>
      </c>
      <c r="AJ60" s="18" t="s">
        <v>148</v>
      </c>
      <c r="AK60" s="18" t="s">
        <v>149</v>
      </c>
      <c r="AL60" s="18" t="s">
        <v>150</v>
      </c>
      <c r="AM60" s="18" t="s">
        <v>151</v>
      </c>
      <c r="AN60" s="18" t="s">
        <v>137</v>
      </c>
      <c r="AO60" s="18" t="s">
        <v>152</v>
      </c>
      <c r="AP60" s="18" t="s">
        <v>153</v>
      </c>
      <c r="AQ60" s="18" t="s">
        <v>154</v>
      </c>
      <c r="AR60" s="18" t="s">
        <v>155</v>
      </c>
      <c r="AS60" s="18" t="s">
        <v>156</v>
      </c>
      <c r="AT60" s="18" t="s">
        <v>157</v>
      </c>
      <c r="AU60" s="18" t="s">
        <v>158</v>
      </c>
      <c r="AV60" s="18" t="s">
        <v>159</v>
      </c>
      <c r="AW60" s="18" t="s">
        <v>160</v>
      </c>
      <c r="AX60" s="18" t="s">
        <v>161</v>
      </c>
      <c r="AY60" s="18" t="s">
        <v>162</v>
      </c>
      <c r="AZ60" s="18" t="s">
        <v>163</v>
      </c>
      <c r="BA60" s="18" t="s">
        <v>164</v>
      </c>
      <c r="BB60" s="18" t="s">
        <v>165</v>
      </c>
      <c r="BC60" s="18" t="s">
        <v>134</v>
      </c>
      <c r="BD60" s="18" t="s">
        <v>166</v>
      </c>
      <c r="BE60" s="18" t="s">
        <v>167</v>
      </c>
      <c r="BF60" s="18" t="s">
        <v>168</v>
      </c>
      <c r="BG60" s="18" t="s">
        <v>169</v>
      </c>
      <c r="BH60" s="18" t="s">
        <v>170</v>
      </c>
      <c r="BI60" s="18" t="s">
        <v>171</v>
      </c>
      <c r="BJ60" s="18" t="s">
        <v>172</v>
      </c>
      <c r="BK60" s="18" t="s">
        <v>173</v>
      </c>
      <c r="BL60" s="18" t="s">
        <v>174</v>
      </c>
      <c r="BM60" s="18" t="s">
        <v>159</v>
      </c>
      <c r="BN60" s="18" t="s">
        <v>175</v>
      </c>
      <c r="BO60" s="18" t="s">
        <v>176</v>
      </c>
      <c r="BP60" s="18" t="s">
        <v>177</v>
      </c>
      <c r="BQ60" s="18" t="s">
        <v>178</v>
      </c>
      <c r="BR60" s="18" t="s">
        <v>179</v>
      </c>
      <c r="BS60" s="18" t="s">
        <v>180</v>
      </c>
      <c r="BT60" s="18" t="s">
        <v>181</v>
      </c>
      <c r="BU60" s="18" t="s">
        <v>182</v>
      </c>
      <c r="BV60" s="18" t="s">
        <v>182</v>
      </c>
      <c r="BW60" s="18" t="s">
        <v>182</v>
      </c>
      <c r="BX60" s="18" t="s">
        <v>183</v>
      </c>
      <c r="BY60" s="18" t="s">
        <v>184</v>
      </c>
      <c r="BZ60" s="18" t="s">
        <v>185</v>
      </c>
      <c r="CA60" s="18" t="s">
        <v>186</v>
      </c>
      <c r="CB60" s="18" t="s">
        <v>187</v>
      </c>
      <c r="CC60" s="18" t="s">
        <v>159</v>
      </c>
      <c r="CD60" s="18" t="s">
        <v>238</v>
      </c>
      <c r="CE60" s="18" t="s">
        <v>188</v>
      </c>
      <c r="CF60" s="314">
        <v>0</v>
      </c>
    </row>
    <row r="61" spans="1:84" x14ac:dyDescent="0.25">
      <c r="A61" s="21" t="s">
        <v>239</v>
      </c>
      <c r="B61" s="16"/>
      <c r="C61" s="17" t="s">
        <v>190</v>
      </c>
      <c r="D61" s="18" t="s">
        <v>190</v>
      </c>
      <c r="E61" s="18" t="s">
        <v>190</v>
      </c>
      <c r="F61" s="18" t="s">
        <v>191</v>
      </c>
      <c r="G61" s="18" t="s">
        <v>192</v>
      </c>
      <c r="H61" s="18" t="s">
        <v>190</v>
      </c>
      <c r="I61" s="18" t="s">
        <v>193</v>
      </c>
      <c r="J61" s="18"/>
      <c r="K61" s="18" t="s">
        <v>184</v>
      </c>
      <c r="L61" s="18" t="s">
        <v>194</v>
      </c>
      <c r="M61" s="18" t="s">
        <v>195</v>
      </c>
      <c r="N61" s="18" t="s">
        <v>196</v>
      </c>
      <c r="O61" s="18" t="s">
        <v>197</v>
      </c>
      <c r="P61" s="18" t="s">
        <v>196</v>
      </c>
      <c r="Q61" s="18" t="s">
        <v>198</v>
      </c>
      <c r="R61" s="18"/>
      <c r="S61" s="18" t="s">
        <v>196</v>
      </c>
      <c r="T61" s="18" t="s">
        <v>199</v>
      </c>
      <c r="U61" s="18"/>
      <c r="V61" s="18" t="s">
        <v>200</v>
      </c>
      <c r="W61" s="18" t="s">
        <v>201</v>
      </c>
      <c r="X61" s="18" t="s">
        <v>202</v>
      </c>
      <c r="Y61" s="18" t="s">
        <v>203</v>
      </c>
      <c r="Z61" s="18" t="s">
        <v>204</v>
      </c>
      <c r="AA61" s="18" t="s">
        <v>205</v>
      </c>
      <c r="AB61" s="18"/>
      <c r="AC61" s="18" t="s">
        <v>199</v>
      </c>
      <c r="AD61" s="18"/>
      <c r="AE61" s="18" t="s">
        <v>199</v>
      </c>
      <c r="AF61" s="18" t="s">
        <v>206</v>
      </c>
      <c r="AG61" s="18" t="s">
        <v>198</v>
      </c>
      <c r="AH61" s="18"/>
      <c r="AI61" s="18" t="s">
        <v>207</v>
      </c>
      <c r="AJ61" s="18"/>
      <c r="AK61" s="18" t="s">
        <v>199</v>
      </c>
      <c r="AL61" s="18" t="s">
        <v>199</v>
      </c>
      <c r="AM61" s="18" t="s">
        <v>199</v>
      </c>
      <c r="AN61" s="18" t="s">
        <v>208</v>
      </c>
      <c r="AO61" s="18" t="s">
        <v>209</v>
      </c>
      <c r="AP61" s="18" t="s">
        <v>148</v>
      </c>
      <c r="AQ61" s="18" t="s">
        <v>210</v>
      </c>
      <c r="AR61" s="18" t="s">
        <v>196</v>
      </c>
      <c r="AS61" s="18"/>
      <c r="AT61" s="18" t="s">
        <v>211</v>
      </c>
      <c r="AU61" s="18" t="s">
        <v>212</v>
      </c>
      <c r="AV61" s="18" t="s">
        <v>213</v>
      </c>
      <c r="AW61" s="18" t="s">
        <v>214</v>
      </c>
      <c r="AX61" s="18" t="s">
        <v>215</v>
      </c>
      <c r="AY61" s="18"/>
      <c r="AZ61" s="18"/>
      <c r="BA61" s="18" t="s">
        <v>216</v>
      </c>
      <c r="BB61" s="18" t="s">
        <v>196</v>
      </c>
      <c r="BC61" s="18" t="s">
        <v>210</v>
      </c>
      <c r="BD61" s="18"/>
      <c r="BE61" s="18"/>
      <c r="BF61" s="18"/>
      <c r="BG61" s="18"/>
      <c r="BH61" s="18" t="s">
        <v>217</v>
      </c>
      <c r="BI61" s="18" t="s">
        <v>196</v>
      </c>
      <c r="BJ61" s="18"/>
      <c r="BK61" s="18" t="s">
        <v>218</v>
      </c>
      <c r="BL61" s="18"/>
      <c r="BM61" s="18" t="s">
        <v>219</v>
      </c>
      <c r="BN61" s="18" t="s">
        <v>220</v>
      </c>
      <c r="BO61" s="18" t="s">
        <v>221</v>
      </c>
      <c r="BP61" s="18" t="s">
        <v>222</v>
      </c>
      <c r="BQ61" s="18" t="s">
        <v>223</v>
      </c>
      <c r="BR61" s="18"/>
      <c r="BS61" s="18" t="s">
        <v>224</v>
      </c>
      <c r="BT61" s="18" t="s">
        <v>196</v>
      </c>
      <c r="BU61" s="18" t="s">
        <v>225</v>
      </c>
      <c r="BV61" s="18" t="s">
        <v>226</v>
      </c>
      <c r="BW61" s="18" t="s">
        <v>227</v>
      </c>
      <c r="BX61" s="18" t="s">
        <v>178</v>
      </c>
      <c r="BY61" s="18" t="s">
        <v>220</v>
      </c>
      <c r="BZ61" s="18" t="s">
        <v>179</v>
      </c>
      <c r="CA61" s="18" t="s">
        <v>228</v>
      </c>
      <c r="CB61" s="18" t="s">
        <v>228</v>
      </c>
      <c r="CC61" s="18" t="s">
        <v>229</v>
      </c>
      <c r="CD61" s="18" t="s">
        <v>240</v>
      </c>
      <c r="CE61" s="18" t="s">
        <v>230</v>
      </c>
      <c r="CF61" s="314">
        <v>0</v>
      </c>
    </row>
    <row r="62" spans="1:84" x14ac:dyDescent="0.25">
      <c r="A62" s="21" t="s">
        <v>241</v>
      </c>
      <c r="B62" s="16"/>
      <c r="C62" s="17" t="s">
        <v>242</v>
      </c>
      <c r="D62" s="18" t="s">
        <v>242</v>
      </c>
      <c r="E62" s="18" t="s">
        <v>242</v>
      </c>
      <c r="F62" s="18" t="s">
        <v>242</v>
      </c>
      <c r="G62" s="18" t="s">
        <v>242</v>
      </c>
      <c r="H62" s="18" t="s">
        <v>242</v>
      </c>
      <c r="I62" s="18" t="s">
        <v>242</v>
      </c>
      <c r="J62" s="18" t="s">
        <v>243</v>
      </c>
      <c r="K62" s="18" t="s">
        <v>242</v>
      </c>
      <c r="L62" s="18" t="s">
        <v>242</v>
      </c>
      <c r="M62" s="18" t="s">
        <v>242</v>
      </c>
      <c r="N62" s="18" t="s">
        <v>242</v>
      </c>
      <c r="O62" s="18" t="s">
        <v>1378</v>
      </c>
      <c r="P62" s="18" t="s">
        <v>245</v>
      </c>
      <c r="Q62" s="18" t="s">
        <v>246</v>
      </c>
      <c r="R62" s="19" t="s">
        <v>247</v>
      </c>
      <c r="S62" s="24" t="s">
        <v>248</v>
      </c>
      <c r="T62" s="24" t="s">
        <v>248</v>
      </c>
      <c r="U62" s="18" t="s">
        <v>249</v>
      </c>
      <c r="V62" s="18" t="s">
        <v>249</v>
      </c>
      <c r="W62" s="18" t="s">
        <v>244</v>
      </c>
      <c r="X62" s="18" t="s">
        <v>244</v>
      </c>
      <c r="Y62" s="18" t="s">
        <v>244</v>
      </c>
      <c r="Z62" s="18" t="s">
        <v>244</v>
      </c>
      <c r="AA62" s="18" t="s">
        <v>252</v>
      </c>
      <c r="AB62" s="24" t="s">
        <v>248</v>
      </c>
      <c r="AC62" s="18" t="s">
        <v>253</v>
      </c>
      <c r="AD62" s="18" t="s">
        <v>244</v>
      </c>
      <c r="AE62" s="18" t="s">
        <v>244</v>
      </c>
      <c r="AF62" s="18" t="s">
        <v>255</v>
      </c>
      <c r="AG62" s="18" t="s">
        <v>255</v>
      </c>
      <c r="AH62" s="18" t="s">
        <v>256</v>
      </c>
      <c r="AI62" s="18" t="s">
        <v>255</v>
      </c>
      <c r="AJ62" s="18" t="s">
        <v>255</v>
      </c>
      <c r="AK62" s="18" t="s">
        <v>253</v>
      </c>
      <c r="AL62" s="18" t="s">
        <v>253</v>
      </c>
      <c r="AM62" s="18" t="s">
        <v>253</v>
      </c>
      <c r="AN62" s="18" t="s">
        <v>244</v>
      </c>
      <c r="AO62" s="18" t="s">
        <v>254</v>
      </c>
      <c r="AP62" s="18" t="s">
        <v>255</v>
      </c>
      <c r="AQ62" s="18" t="s">
        <v>256</v>
      </c>
      <c r="AR62" s="18" t="s">
        <v>255</v>
      </c>
      <c r="AS62" s="18" t="s">
        <v>253</v>
      </c>
      <c r="AT62" s="18" t="s">
        <v>258</v>
      </c>
      <c r="AU62" s="18" t="s">
        <v>255</v>
      </c>
      <c r="AV62" s="24" t="s">
        <v>248</v>
      </c>
      <c r="AW62" s="24" t="s">
        <v>248</v>
      </c>
      <c r="AX62" s="24" t="s">
        <v>248</v>
      </c>
      <c r="AY62" s="18" t="s">
        <v>259</v>
      </c>
      <c r="AZ62" s="18" t="s">
        <v>259</v>
      </c>
      <c r="BA62" s="24" t="s">
        <v>248</v>
      </c>
      <c r="BB62" s="24" t="s">
        <v>248</v>
      </c>
      <c r="BC62" s="24" t="s">
        <v>248</v>
      </c>
      <c r="BD62" s="24" t="s">
        <v>248</v>
      </c>
      <c r="BE62" s="18" t="s">
        <v>260</v>
      </c>
      <c r="BF62" s="24" t="s">
        <v>248</v>
      </c>
      <c r="BG62" s="24" t="s">
        <v>248</v>
      </c>
      <c r="BH62" s="24" t="s">
        <v>248</v>
      </c>
      <c r="BI62" s="24" t="s">
        <v>248</v>
      </c>
      <c r="BJ62" s="24" t="s">
        <v>248</v>
      </c>
      <c r="BK62" s="24" t="s">
        <v>248</v>
      </c>
      <c r="BL62" s="24" t="s">
        <v>248</v>
      </c>
      <c r="BM62" s="24" t="s">
        <v>248</v>
      </c>
      <c r="BN62" s="24" t="s">
        <v>248</v>
      </c>
      <c r="BO62" s="24" t="s">
        <v>248</v>
      </c>
      <c r="BP62" s="24" t="s">
        <v>248</v>
      </c>
      <c r="BQ62" s="24" t="s">
        <v>248</v>
      </c>
      <c r="BR62" s="24" t="s">
        <v>248</v>
      </c>
      <c r="BS62" s="24" t="s">
        <v>248</v>
      </c>
      <c r="BT62" s="24" t="s">
        <v>248</v>
      </c>
      <c r="BU62" s="24" t="s">
        <v>248</v>
      </c>
      <c r="BV62" s="24" t="s">
        <v>248</v>
      </c>
      <c r="BW62" s="24" t="s">
        <v>248</v>
      </c>
      <c r="BX62" s="24" t="s">
        <v>248</v>
      </c>
      <c r="BY62" s="24" t="s">
        <v>248</v>
      </c>
      <c r="BZ62" s="24" t="s">
        <v>248</v>
      </c>
      <c r="CA62" s="24" t="s">
        <v>248</v>
      </c>
      <c r="CB62" s="24" t="s">
        <v>248</v>
      </c>
      <c r="CC62" s="24" t="s">
        <v>248</v>
      </c>
      <c r="CD62" s="24" t="s">
        <v>248</v>
      </c>
      <c r="CE62" s="24" t="s">
        <v>248</v>
      </c>
      <c r="CF62" s="314">
        <v>0</v>
      </c>
    </row>
    <row r="63" spans="1:84" x14ac:dyDescent="0.25">
      <c r="A63" s="31" t="s">
        <v>261</v>
      </c>
      <c r="B63" s="25"/>
      <c r="C63" s="234">
        <v>17868</v>
      </c>
      <c r="D63" s="234">
        <v>6612</v>
      </c>
      <c r="E63" s="234">
        <v>70945</v>
      </c>
      <c r="F63" s="234">
        <v>5718</v>
      </c>
      <c r="G63" s="234">
        <v>3826</v>
      </c>
      <c r="H63" s="234">
        <v>0</v>
      </c>
      <c r="I63" s="234">
        <v>0</v>
      </c>
      <c r="J63" s="234">
        <v>2142</v>
      </c>
      <c r="K63" s="234">
        <v>0</v>
      </c>
      <c r="L63" s="234">
        <v>0</v>
      </c>
      <c r="M63" s="234">
        <v>5478</v>
      </c>
      <c r="N63" s="234">
        <v>62432</v>
      </c>
      <c r="O63" s="234">
        <v>1944</v>
      </c>
      <c r="P63" s="236">
        <v>1355399</v>
      </c>
      <c r="Q63" s="236">
        <v>772775</v>
      </c>
      <c r="R63" s="236">
        <v>2577862</v>
      </c>
      <c r="S63" s="229">
        <v>0</v>
      </c>
      <c r="T63" s="229">
        <v>0</v>
      </c>
      <c r="U63" s="237">
        <v>1229855</v>
      </c>
      <c r="V63" s="236">
        <v>57502</v>
      </c>
      <c r="W63" s="236">
        <v>10335</v>
      </c>
      <c r="X63" s="236">
        <v>61244</v>
      </c>
      <c r="Y63" s="236">
        <v>158207</v>
      </c>
      <c r="Z63" s="236">
        <v>6681</v>
      </c>
      <c r="AA63" s="236">
        <v>2525</v>
      </c>
      <c r="AB63" s="229">
        <v>0</v>
      </c>
      <c r="AC63" s="236">
        <v>111229</v>
      </c>
      <c r="AD63" s="236">
        <v>2870</v>
      </c>
      <c r="AE63" s="236">
        <v>231647</v>
      </c>
      <c r="AF63" s="236">
        <v>9533.18</v>
      </c>
      <c r="AG63" s="236">
        <v>78928</v>
      </c>
      <c r="AH63" s="236">
        <v>0</v>
      </c>
      <c r="AI63" s="236">
        <v>16986</v>
      </c>
      <c r="AJ63" s="236">
        <v>178955</v>
      </c>
      <c r="AK63" s="236">
        <v>0</v>
      </c>
      <c r="AL63" s="236">
        <v>0</v>
      </c>
      <c r="AM63" s="236">
        <v>0</v>
      </c>
      <c r="AN63" s="236">
        <v>0</v>
      </c>
      <c r="AO63" s="236">
        <v>31920</v>
      </c>
      <c r="AP63" s="236">
        <v>133575</v>
      </c>
      <c r="AQ63" s="236">
        <v>0</v>
      </c>
      <c r="AR63" s="236">
        <v>136080</v>
      </c>
      <c r="AS63" s="236">
        <v>0</v>
      </c>
      <c r="AT63" s="236">
        <v>0</v>
      </c>
      <c r="AU63" s="236">
        <v>0</v>
      </c>
      <c r="AV63" s="229">
        <v>0</v>
      </c>
      <c r="AW63" s="229">
        <v>0</v>
      </c>
      <c r="AX63" s="229">
        <v>0</v>
      </c>
      <c r="AY63" s="236">
        <v>312695</v>
      </c>
      <c r="AZ63" s="236">
        <v>0</v>
      </c>
      <c r="BA63" s="229">
        <v>0</v>
      </c>
      <c r="BB63" s="229">
        <v>0</v>
      </c>
      <c r="BC63" s="229">
        <v>0</v>
      </c>
      <c r="BD63" s="229">
        <v>0</v>
      </c>
      <c r="BE63" s="236">
        <v>1167190</v>
      </c>
      <c r="BF63" s="229">
        <v>0</v>
      </c>
      <c r="BG63" s="229">
        <v>0</v>
      </c>
      <c r="BH63" s="229">
        <v>0</v>
      </c>
      <c r="BI63" s="229">
        <v>0</v>
      </c>
      <c r="BJ63" s="229">
        <v>0</v>
      </c>
      <c r="BK63" s="229">
        <v>0</v>
      </c>
      <c r="BL63" s="229">
        <v>0</v>
      </c>
      <c r="BM63" s="229">
        <v>0</v>
      </c>
      <c r="BN63" s="229">
        <v>0</v>
      </c>
      <c r="BO63" s="229">
        <v>0</v>
      </c>
      <c r="BP63" s="229">
        <v>0</v>
      </c>
      <c r="BQ63" s="229">
        <v>0</v>
      </c>
      <c r="BR63" s="229">
        <v>0</v>
      </c>
      <c r="BS63" s="229">
        <v>0</v>
      </c>
      <c r="BT63" s="229">
        <v>0</v>
      </c>
      <c r="BU63" s="229">
        <v>0</v>
      </c>
      <c r="BV63" s="229">
        <v>0</v>
      </c>
      <c r="BW63" s="229">
        <v>0</v>
      </c>
      <c r="BX63" s="229">
        <v>0</v>
      </c>
      <c r="BY63" s="229">
        <v>0</v>
      </c>
      <c r="BZ63" s="229">
        <v>0</v>
      </c>
      <c r="CA63" s="229">
        <v>0</v>
      </c>
      <c r="CB63" s="229">
        <v>0</v>
      </c>
      <c r="CC63" s="229">
        <v>0</v>
      </c>
      <c r="CD63" s="223">
        <v>0</v>
      </c>
      <c r="CE63" s="25">
        <v>0</v>
      </c>
      <c r="CF63" s="314">
        <v>0</v>
      </c>
    </row>
    <row r="64" spans="1:84" s="201" customFormat="1" x14ac:dyDescent="0.25">
      <c r="A64" s="206" t="s">
        <v>262</v>
      </c>
      <c r="B64" s="207"/>
      <c r="C64" s="238">
        <v>188.74648543318983</v>
      </c>
      <c r="D64" s="238">
        <v>55.301999529871502</v>
      </c>
      <c r="E64" s="238">
        <v>500.28676978184154</v>
      </c>
      <c r="F64" s="238">
        <v>97.130941332560795</v>
      </c>
      <c r="G64" s="238">
        <v>21.936753661945833</v>
      </c>
      <c r="H64" s="238">
        <v>0</v>
      </c>
      <c r="I64" s="238">
        <v>0</v>
      </c>
      <c r="J64" s="238">
        <v>19.068294619778957</v>
      </c>
      <c r="K64" s="238">
        <v>0</v>
      </c>
      <c r="L64" s="238">
        <v>0</v>
      </c>
      <c r="M64" s="238">
        <v>43.320129209174851</v>
      </c>
      <c r="N64" s="238">
        <v>15.408840904816653</v>
      </c>
      <c r="O64" s="238">
        <v>0</v>
      </c>
      <c r="P64" s="239">
        <v>120.78969939654488</v>
      </c>
      <c r="Q64" s="239">
        <v>22.721160752531461</v>
      </c>
      <c r="R64" s="239">
        <v>21.712897900697861</v>
      </c>
      <c r="S64" s="240">
        <v>38.631357774411583</v>
      </c>
      <c r="T64" s="240">
        <v>35.70073058994258</v>
      </c>
      <c r="U64" s="241">
        <v>87.509937270251726</v>
      </c>
      <c r="V64" s="239">
        <v>20.032180950834718</v>
      </c>
      <c r="W64" s="239">
        <v>7.8840084947591711</v>
      </c>
      <c r="X64" s="239">
        <v>17.945175287842087</v>
      </c>
      <c r="Y64" s="239">
        <v>129.92306950078017</v>
      </c>
      <c r="Z64" s="239">
        <v>8.4131673013272987</v>
      </c>
      <c r="AA64" s="239">
        <v>3.831594059913793</v>
      </c>
      <c r="AB64" s="240">
        <v>97.102487146647704</v>
      </c>
      <c r="AC64" s="239">
        <v>68.031529107485156</v>
      </c>
      <c r="AD64" s="239">
        <v>0</v>
      </c>
      <c r="AE64" s="239">
        <v>95.091304353154214</v>
      </c>
      <c r="AF64" s="239">
        <v>18.181620938129448</v>
      </c>
      <c r="AG64" s="239">
        <v>181.24576553653526</v>
      </c>
      <c r="AH64" s="239">
        <v>0</v>
      </c>
      <c r="AI64" s="239">
        <v>50.08666719002467</v>
      </c>
      <c r="AJ64" s="239">
        <v>303.87953950767627</v>
      </c>
      <c r="AK64" s="239">
        <v>0</v>
      </c>
      <c r="AL64" s="239">
        <v>0</v>
      </c>
      <c r="AM64" s="239">
        <v>0</v>
      </c>
      <c r="AN64" s="239">
        <v>0</v>
      </c>
      <c r="AO64" s="239">
        <v>15.785264461494236</v>
      </c>
      <c r="AP64" s="239">
        <v>191.16972361523688</v>
      </c>
      <c r="AQ64" s="239">
        <v>0</v>
      </c>
      <c r="AR64" s="239">
        <v>225.93265816318424</v>
      </c>
      <c r="AS64" s="239">
        <v>0</v>
      </c>
      <c r="AT64" s="239">
        <v>0</v>
      </c>
      <c r="AU64" s="239">
        <v>0</v>
      </c>
      <c r="AV64" s="240">
        <v>7.7116199444923321</v>
      </c>
      <c r="AW64" s="240">
        <v>0</v>
      </c>
      <c r="AX64" s="240">
        <v>0</v>
      </c>
      <c r="AY64" s="239">
        <v>86.726869258340187</v>
      </c>
      <c r="AZ64" s="239">
        <v>0</v>
      </c>
      <c r="BA64" s="240">
        <v>0</v>
      </c>
      <c r="BB64" s="240">
        <v>68.928473626197274</v>
      </c>
      <c r="BC64" s="240">
        <v>21.426003533394919</v>
      </c>
      <c r="BD64" s="240">
        <v>0</v>
      </c>
      <c r="BE64" s="239">
        <v>66.949748725991853</v>
      </c>
      <c r="BF64" s="240">
        <v>98.076939966981357</v>
      </c>
      <c r="BG64" s="240">
        <v>9.5844378305418552</v>
      </c>
      <c r="BH64" s="240">
        <v>0</v>
      </c>
      <c r="BI64" s="240">
        <v>0</v>
      </c>
      <c r="BJ64" s="240">
        <v>0</v>
      </c>
      <c r="BK64" s="240">
        <v>0</v>
      </c>
      <c r="BL64" s="240">
        <v>0</v>
      </c>
      <c r="BM64" s="240">
        <v>0</v>
      </c>
      <c r="BN64" s="240">
        <v>16.261253457067593</v>
      </c>
      <c r="BO64" s="240">
        <v>17.215858109339095</v>
      </c>
      <c r="BP64" s="240">
        <v>0</v>
      </c>
      <c r="BQ64" s="240">
        <v>0</v>
      </c>
      <c r="BR64" s="240">
        <v>0</v>
      </c>
      <c r="BS64" s="240">
        <v>9.6707840525246453</v>
      </c>
      <c r="BT64" s="240">
        <v>8.2148525463738551</v>
      </c>
      <c r="BU64" s="240">
        <v>0</v>
      </c>
      <c r="BV64" s="240">
        <v>0</v>
      </c>
      <c r="BW64" s="240">
        <v>7.5617467940202587</v>
      </c>
      <c r="BX64" s="240">
        <v>0</v>
      </c>
      <c r="BY64" s="240">
        <v>24.32170890793649</v>
      </c>
      <c r="BZ64" s="240">
        <v>32.814993328694591</v>
      </c>
      <c r="CA64" s="240">
        <v>77.725025857033245</v>
      </c>
      <c r="CB64" s="240">
        <v>0</v>
      </c>
      <c r="CC64" s="240">
        <v>41.318000504501924</v>
      </c>
      <c r="CD64" s="208" t="s">
        <v>248</v>
      </c>
      <c r="CE64" s="226">
        <f t="shared" ref="CE64:CE72" si="6">SUM(C64:CD64)</f>
        <v>3297.3100702160173</v>
      </c>
      <c r="CF64" s="315">
        <v>0</v>
      </c>
    </row>
    <row r="65" spans="1:84" x14ac:dyDescent="0.25">
      <c r="A65" s="31" t="s">
        <v>263</v>
      </c>
      <c r="B65" s="16"/>
      <c r="C65" s="234">
        <v>23590879.539999999</v>
      </c>
      <c r="D65" s="234">
        <v>5959355.46</v>
      </c>
      <c r="E65" s="234">
        <v>49668425.280000001</v>
      </c>
      <c r="F65" s="234">
        <v>13436798.890124999</v>
      </c>
      <c r="G65" s="234">
        <v>2437575.12</v>
      </c>
      <c r="H65" s="234">
        <v>0</v>
      </c>
      <c r="I65" s="234">
        <v>0</v>
      </c>
      <c r="J65" s="234">
        <v>2637849.8598750005</v>
      </c>
      <c r="K65" s="234">
        <v>0</v>
      </c>
      <c r="L65" s="234">
        <v>0</v>
      </c>
      <c r="M65" s="234">
        <v>4497231.46</v>
      </c>
      <c r="N65" s="234">
        <v>5382447.6900000004</v>
      </c>
      <c r="O65" s="234">
        <v>0</v>
      </c>
      <c r="P65" s="236">
        <v>13470070.470000001</v>
      </c>
      <c r="Q65" s="236">
        <v>3235966.87</v>
      </c>
      <c r="R65" s="236">
        <v>2002963.55</v>
      </c>
      <c r="S65" s="242">
        <v>2530077.38</v>
      </c>
      <c r="T65" s="242">
        <v>4454851.6100000003</v>
      </c>
      <c r="U65" s="237">
        <v>6710018.9100000001</v>
      </c>
      <c r="V65" s="236">
        <v>1228317.04</v>
      </c>
      <c r="W65" s="236">
        <v>851628.84</v>
      </c>
      <c r="X65" s="236">
        <v>1762155.98</v>
      </c>
      <c r="Y65" s="236">
        <v>14368304.890000001</v>
      </c>
      <c r="Z65" s="236">
        <v>1087691.5900000001</v>
      </c>
      <c r="AA65" s="236">
        <v>551491.36</v>
      </c>
      <c r="AB65" s="243">
        <v>11652439.74</v>
      </c>
      <c r="AC65" s="236">
        <v>7434543.0700000003</v>
      </c>
      <c r="AD65" s="236">
        <v>0</v>
      </c>
      <c r="AE65" s="236">
        <v>9972818.5099999998</v>
      </c>
      <c r="AF65" s="236">
        <v>2739385.84</v>
      </c>
      <c r="AG65" s="236">
        <v>23996783.399999999</v>
      </c>
      <c r="AH65" s="236">
        <v>0</v>
      </c>
      <c r="AI65" s="236">
        <v>6109499.4100000001</v>
      </c>
      <c r="AJ65" s="236">
        <v>48640359.079999998</v>
      </c>
      <c r="AK65" s="236">
        <v>0</v>
      </c>
      <c r="AL65" s="236">
        <v>0</v>
      </c>
      <c r="AM65" s="236">
        <v>0</v>
      </c>
      <c r="AN65" s="236">
        <v>0</v>
      </c>
      <c r="AO65" s="236">
        <v>1967552.6</v>
      </c>
      <c r="AP65" s="236">
        <v>27631568.280000001</v>
      </c>
      <c r="AQ65" s="236">
        <v>0</v>
      </c>
      <c r="AR65" s="236">
        <v>24947008.73</v>
      </c>
      <c r="AS65" s="236">
        <v>0</v>
      </c>
      <c r="AT65" s="236">
        <v>0</v>
      </c>
      <c r="AU65" s="236">
        <v>0</v>
      </c>
      <c r="AV65" s="242">
        <v>642791.48</v>
      </c>
      <c r="AW65" s="242">
        <v>0</v>
      </c>
      <c r="AX65" s="242">
        <v>0</v>
      </c>
      <c r="AY65" s="236">
        <v>4755373.24</v>
      </c>
      <c r="AZ65" s="236">
        <v>0</v>
      </c>
      <c r="BA65" s="242">
        <v>0</v>
      </c>
      <c r="BB65" s="242">
        <v>8396110.5199999996</v>
      </c>
      <c r="BC65" s="242">
        <v>1080122.5900000001</v>
      </c>
      <c r="BD65" s="242">
        <v>0</v>
      </c>
      <c r="BE65" s="236">
        <v>4417211.13</v>
      </c>
      <c r="BF65" s="242">
        <v>4603307.8499999996</v>
      </c>
      <c r="BG65" s="242">
        <v>494258.64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4499565.41</v>
      </c>
      <c r="BO65" s="242">
        <v>1091369.33</v>
      </c>
      <c r="BP65" s="242">
        <v>0</v>
      </c>
      <c r="BQ65" s="242">
        <v>0</v>
      </c>
      <c r="BR65" s="242">
        <v>0</v>
      </c>
      <c r="BS65" s="242">
        <v>544024.26</v>
      </c>
      <c r="BT65" s="242">
        <v>779858.25</v>
      </c>
      <c r="BU65" s="242">
        <v>0</v>
      </c>
      <c r="BV65" s="242">
        <v>0</v>
      </c>
      <c r="BW65" s="242">
        <v>751687.8</v>
      </c>
      <c r="BX65" s="242">
        <v>0</v>
      </c>
      <c r="BY65" s="242">
        <v>3718085.58</v>
      </c>
      <c r="BZ65" s="242">
        <v>4561065.01</v>
      </c>
      <c r="CA65" s="242">
        <v>8401945.1699999999</v>
      </c>
      <c r="CB65" s="242">
        <v>0</v>
      </c>
      <c r="CC65" s="242">
        <v>4769892.12</v>
      </c>
      <c r="CD65" s="24" t="s">
        <v>248</v>
      </c>
      <c r="CE65" s="25">
        <f t="shared" si="6"/>
        <v>378462728.83000004</v>
      </c>
      <c r="CF65" s="314">
        <v>0</v>
      </c>
    </row>
    <row r="66" spans="1:84" x14ac:dyDescent="0.25">
      <c r="A66" s="31" t="s">
        <v>11</v>
      </c>
      <c r="B66" s="16"/>
      <c r="C66" s="25">
        <f t="shared" ref="C66:AH66" si="7">ROUND(C51+C52,0)</f>
        <v>6409161</v>
      </c>
      <c r="D66" s="25">
        <f t="shared" si="7"/>
        <v>1679743</v>
      </c>
      <c r="E66" s="25">
        <f t="shared" si="7"/>
        <v>14906580</v>
      </c>
      <c r="F66" s="25">
        <f t="shared" si="7"/>
        <v>3445933</v>
      </c>
      <c r="G66" s="25">
        <f t="shared" si="7"/>
        <v>668604</v>
      </c>
      <c r="H66" s="25">
        <f t="shared" si="7"/>
        <v>0</v>
      </c>
      <c r="I66" s="25">
        <f t="shared" si="7"/>
        <v>0</v>
      </c>
      <c r="J66" s="25">
        <f t="shared" si="7"/>
        <v>676490</v>
      </c>
      <c r="K66" s="25">
        <f t="shared" si="7"/>
        <v>0</v>
      </c>
      <c r="L66" s="25">
        <f t="shared" si="7"/>
        <v>0</v>
      </c>
      <c r="M66" s="25">
        <f t="shared" si="7"/>
        <v>1224526</v>
      </c>
      <c r="N66" s="25">
        <f t="shared" si="7"/>
        <v>1071702</v>
      </c>
      <c r="O66" s="25">
        <f t="shared" si="7"/>
        <v>0</v>
      </c>
      <c r="P66" s="25">
        <f t="shared" si="7"/>
        <v>3733349</v>
      </c>
      <c r="Q66" s="25">
        <f t="shared" si="7"/>
        <v>790466</v>
      </c>
      <c r="R66" s="25">
        <f t="shared" si="7"/>
        <v>618589</v>
      </c>
      <c r="S66" s="25">
        <f t="shared" si="7"/>
        <v>908122</v>
      </c>
      <c r="T66" s="25">
        <f t="shared" si="7"/>
        <v>1196212</v>
      </c>
      <c r="U66" s="25">
        <f t="shared" si="7"/>
        <v>2361349</v>
      </c>
      <c r="V66" s="25">
        <f t="shared" si="7"/>
        <v>430155</v>
      </c>
      <c r="W66" s="25">
        <f t="shared" si="7"/>
        <v>239423</v>
      </c>
      <c r="X66" s="25">
        <f t="shared" si="7"/>
        <v>490831</v>
      </c>
      <c r="Y66" s="25">
        <f t="shared" si="7"/>
        <v>3749727</v>
      </c>
      <c r="Z66" s="25">
        <f t="shared" si="7"/>
        <v>258353</v>
      </c>
      <c r="AA66" s="25">
        <f t="shared" si="7"/>
        <v>126842</v>
      </c>
      <c r="AB66" s="25">
        <f t="shared" si="7"/>
        <v>2962153</v>
      </c>
      <c r="AC66" s="25">
        <f t="shared" si="7"/>
        <v>2014282</v>
      </c>
      <c r="AD66" s="25">
        <f t="shared" si="7"/>
        <v>0</v>
      </c>
      <c r="AE66" s="25">
        <f t="shared" si="7"/>
        <v>2744005</v>
      </c>
      <c r="AF66" s="25">
        <f t="shared" si="7"/>
        <v>602130</v>
      </c>
      <c r="AG66" s="25">
        <f t="shared" si="7"/>
        <v>6397042</v>
      </c>
      <c r="AH66" s="25">
        <f t="shared" si="7"/>
        <v>0</v>
      </c>
      <c r="AI66" s="25">
        <f t="shared" ref="AI66:BN66" si="8">ROUND(AI51+AI52,0)</f>
        <v>1654048</v>
      </c>
      <c r="AJ66" s="25">
        <f t="shared" si="8"/>
        <v>11994788</v>
      </c>
      <c r="AK66" s="25">
        <f t="shared" si="8"/>
        <v>0</v>
      </c>
      <c r="AL66" s="25">
        <f t="shared" si="8"/>
        <v>0</v>
      </c>
      <c r="AM66" s="25">
        <f t="shared" si="8"/>
        <v>0</v>
      </c>
      <c r="AN66" s="25">
        <f t="shared" si="8"/>
        <v>0</v>
      </c>
      <c r="AO66" s="25">
        <f t="shared" si="8"/>
        <v>547381</v>
      </c>
      <c r="AP66" s="25">
        <f t="shared" si="8"/>
        <v>7582655</v>
      </c>
      <c r="AQ66" s="25">
        <f t="shared" si="8"/>
        <v>0</v>
      </c>
      <c r="AR66" s="25">
        <f t="shared" si="8"/>
        <v>6805071</v>
      </c>
      <c r="AS66" s="25">
        <f t="shared" si="8"/>
        <v>0</v>
      </c>
      <c r="AT66" s="25">
        <f t="shared" si="8"/>
        <v>0</v>
      </c>
      <c r="AU66" s="25">
        <f t="shared" si="8"/>
        <v>0</v>
      </c>
      <c r="AV66" s="25">
        <f t="shared" si="8"/>
        <v>197700</v>
      </c>
      <c r="AW66" s="25">
        <f t="shared" si="8"/>
        <v>0</v>
      </c>
      <c r="AX66" s="25">
        <f t="shared" si="8"/>
        <v>0</v>
      </c>
      <c r="AY66" s="25">
        <f t="shared" si="8"/>
        <v>1722374</v>
      </c>
      <c r="AZ66" s="25">
        <f t="shared" si="8"/>
        <v>0</v>
      </c>
      <c r="BA66" s="25">
        <f t="shared" si="8"/>
        <v>0</v>
      </c>
      <c r="BB66" s="25">
        <f t="shared" si="8"/>
        <v>2135566</v>
      </c>
      <c r="BC66" s="25">
        <f t="shared" si="8"/>
        <v>409921</v>
      </c>
      <c r="BD66" s="25">
        <f t="shared" si="8"/>
        <v>0</v>
      </c>
      <c r="BE66" s="25">
        <f t="shared" si="8"/>
        <v>1653835</v>
      </c>
      <c r="BF66" s="25">
        <f t="shared" si="8"/>
        <v>1941292</v>
      </c>
      <c r="BG66" s="25">
        <f t="shared" si="8"/>
        <v>240621</v>
      </c>
      <c r="BH66" s="25">
        <f t="shared" si="8"/>
        <v>0</v>
      </c>
      <c r="BI66" s="25">
        <f t="shared" si="8"/>
        <v>0</v>
      </c>
      <c r="BJ66" s="25">
        <f t="shared" si="8"/>
        <v>0</v>
      </c>
      <c r="BK66" s="25">
        <f t="shared" si="8"/>
        <v>0</v>
      </c>
      <c r="BL66" s="25">
        <f t="shared" si="8"/>
        <v>0</v>
      </c>
      <c r="BM66" s="25">
        <f t="shared" si="8"/>
        <v>0</v>
      </c>
      <c r="BN66" s="25">
        <f t="shared" si="8"/>
        <v>765830</v>
      </c>
      <c r="BO66" s="25">
        <f t="shared" ref="BO66:CC66" si="9">ROUND(BO51+BO52,0)</f>
        <v>414695</v>
      </c>
      <c r="BP66" s="25">
        <f t="shared" si="9"/>
        <v>0</v>
      </c>
      <c r="BQ66" s="25">
        <f t="shared" si="9"/>
        <v>0</v>
      </c>
      <c r="BR66" s="25">
        <f t="shared" si="9"/>
        <v>0</v>
      </c>
      <c r="BS66" s="25">
        <f t="shared" si="9"/>
        <v>206417</v>
      </c>
      <c r="BT66" s="25">
        <f t="shared" si="9"/>
        <v>274828</v>
      </c>
      <c r="BU66" s="25">
        <f t="shared" si="9"/>
        <v>0</v>
      </c>
      <c r="BV66" s="25">
        <f t="shared" si="9"/>
        <v>0</v>
      </c>
      <c r="BW66" s="25">
        <f t="shared" si="9"/>
        <v>231348</v>
      </c>
      <c r="BX66" s="25">
        <f t="shared" si="9"/>
        <v>0</v>
      </c>
      <c r="BY66" s="25">
        <f t="shared" si="9"/>
        <v>938567</v>
      </c>
      <c r="BZ66" s="25">
        <f t="shared" si="9"/>
        <v>1315143</v>
      </c>
      <c r="CA66" s="25">
        <f t="shared" si="9"/>
        <v>2127041</v>
      </c>
      <c r="CB66" s="25">
        <f t="shared" si="9"/>
        <v>0</v>
      </c>
      <c r="CC66" s="25">
        <f t="shared" si="9"/>
        <v>1740681</v>
      </c>
      <c r="CD66" s="24" t="s">
        <v>248</v>
      </c>
      <c r="CE66" s="25">
        <f t="shared" si="6"/>
        <v>104605571</v>
      </c>
      <c r="CF66" s="314">
        <v>0</v>
      </c>
    </row>
    <row r="67" spans="1:84" x14ac:dyDescent="0.25">
      <c r="A67" s="31" t="s">
        <v>264</v>
      </c>
      <c r="B67" s="16"/>
      <c r="C67" s="234">
        <v>1881904.06</v>
      </c>
      <c r="D67" s="234">
        <v>0</v>
      </c>
      <c r="E67" s="234">
        <v>0</v>
      </c>
      <c r="F67" s="234">
        <v>801243.58600000001</v>
      </c>
      <c r="G67" s="234">
        <v>0</v>
      </c>
      <c r="H67" s="234">
        <v>0</v>
      </c>
      <c r="I67" s="234">
        <v>0</v>
      </c>
      <c r="J67" s="234">
        <v>157296.41400000002</v>
      </c>
      <c r="K67" s="234">
        <v>0</v>
      </c>
      <c r="L67" s="234">
        <v>0</v>
      </c>
      <c r="M67" s="234">
        <v>71680</v>
      </c>
      <c r="N67" s="234">
        <v>6583164.8399999999</v>
      </c>
      <c r="O67" s="234">
        <v>0</v>
      </c>
      <c r="P67" s="236">
        <v>1075386</v>
      </c>
      <c r="Q67" s="236">
        <v>0</v>
      </c>
      <c r="R67" s="236">
        <v>9141011.4800000004</v>
      </c>
      <c r="S67" s="242">
        <v>0</v>
      </c>
      <c r="T67" s="242">
        <v>0</v>
      </c>
      <c r="U67" s="237">
        <v>430.8</v>
      </c>
      <c r="V67" s="236">
        <v>50740</v>
      </c>
      <c r="W67" s="236">
        <v>0</v>
      </c>
      <c r="X67" s="236">
        <v>1850</v>
      </c>
      <c r="Y67" s="236">
        <v>555996.01</v>
      </c>
      <c r="Z67" s="236">
        <v>0</v>
      </c>
      <c r="AA67" s="236">
        <v>0</v>
      </c>
      <c r="AB67" s="243">
        <v>0</v>
      </c>
      <c r="AC67" s="236">
        <v>0</v>
      </c>
      <c r="AD67" s="236">
        <v>0</v>
      </c>
      <c r="AE67" s="236">
        <v>0</v>
      </c>
      <c r="AF67" s="236">
        <v>0</v>
      </c>
      <c r="AG67" s="236">
        <v>3299549.43</v>
      </c>
      <c r="AH67" s="236">
        <v>0</v>
      </c>
      <c r="AI67" s="236">
        <v>0</v>
      </c>
      <c r="AJ67" s="236">
        <v>7688008.0800000001</v>
      </c>
      <c r="AK67" s="236">
        <v>0</v>
      </c>
      <c r="AL67" s="236">
        <v>0</v>
      </c>
      <c r="AM67" s="236">
        <v>0</v>
      </c>
      <c r="AN67" s="236">
        <v>0</v>
      </c>
      <c r="AO67" s="236">
        <v>0</v>
      </c>
      <c r="AP67" s="236">
        <v>0</v>
      </c>
      <c r="AQ67" s="236">
        <v>0</v>
      </c>
      <c r="AR67" s="236">
        <v>259899.72</v>
      </c>
      <c r="AS67" s="236">
        <v>0</v>
      </c>
      <c r="AT67" s="236">
        <v>0</v>
      </c>
      <c r="AU67" s="236">
        <v>0</v>
      </c>
      <c r="AV67" s="242">
        <v>0</v>
      </c>
      <c r="AW67" s="242">
        <v>0</v>
      </c>
      <c r="AX67" s="242">
        <v>0</v>
      </c>
      <c r="AY67" s="236">
        <v>0</v>
      </c>
      <c r="AZ67" s="236">
        <v>0</v>
      </c>
      <c r="BA67" s="242">
        <v>0</v>
      </c>
      <c r="BB67" s="242">
        <v>0</v>
      </c>
      <c r="BC67" s="242">
        <v>0</v>
      </c>
      <c r="BD67" s="242">
        <v>0</v>
      </c>
      <c r="BE67" s="236">
        <v>0</v>
      </c>
      <c r="BF67" s="242">
        <v>0</v>
      </c>
      <c r="BG67" s="242">
        <v>0</v>
      </c>
      <c r="BH67" s="242">
        <v>0</v>
      </c>
      <c r="BI67" s="242">
        <v>0</v>
      </c>
      <c r="BJ67" s="242">
        <v>0</v>
      </c>
      <c r="BK67" s="242">
        <v>0</v>
      </c>
      <c r="BL67" s="242">
        <v>0</v>
      </c>
      <c r="BM67" s="242">
        <v>0</v>
      </c>
      <c r="BN67" s="242">
        <v>0</v>
      </c>
      <c r="BO67" s="242">
        <v>0</v>
      </c>
      <c r="BP67" s="242">
        <v>0</v>
      </c>
      <c r="BQ67" s="242">
        <v>0</v>
      </c>
      <c r="BR67" s="242">
        <v>0</v>
      </c>
      <c r="BS67" s="242">
        <v>0</v>
      </c>
      <c r="BT67" s="242">
        <v>0</v>
      </c>
      <c r="BU67" s="242">
        <v>0</v>
      </c>
      <c r="BV67" s="242">
        <v>0</v>
      </c>
      <c r="BW67" s="242">
        <v>98639.5</v>
      </c>
      <c r="BX67" s="242">
        <v>0</v>
      </c>
      <c r="BY67" s="242">
        <v>0</v>
      </c>
      <c r="BZ67" s="242">
        <v>0</v>
      </c>
      <c r="CA67" s="242">
        <v>0</v>
      </c>
      <c r="CB67" s="242">
        <v>0</v>
      </c>
      <c r="CC67" s="242">
        <v>1340140.1000000001</v>
      </c>
      <c r="CD67" s="24" t="s">
        <v>248</v>
      </c>
      <c r="CE67" s="25">
        <f t="shared" si="6"/>
        <v>33006940.020000003</v>
      </c>
      <c r="CF67" s="314">
        <v>0</v>
      </c>
    </row>
    <row r="68" spans="1:84" x14ac:dyDescent="0.25">
      <c r="A68" s="31" t="s">
        <v>265</v>
      </c>
      <c r="B68" s="16"/>
      <c r="C68" s="234">
        <v>2795301.64</v>
      </c>
      <c r="D68" s="234">
        <v>395229.65</v>
      </c>
      <c r="E68" s="234">
        <v>4495089.47</v>
      </c>
      <c r="F68" s="234">
        <v>1497351.59873</v>
      </c>
      <c r="G68" s="234">
        <v>117438.26</v>
      </c>
      <c r="H68" s="234">
        <v>0</v>
      </c>
      <c r="I68" s="234">
        <v>0</v>
      </c>
      <c r="J68" s="234">
        <v>293953.10127000004</v>
      </c>
      <c r="K68" s="234">
        <v>0</v>
      </c>
      <c r="L68" s="234">
        <v>0</v>
      </c>
      <c r="M68" s="234">
        <v>212730.76</v>
      </c>
      <c r="N68" s="234">
        <v>8776.2800000000007</v>
      </c>
      <c r="O68" s="234">
        <v>0</v>
      </c>
      <c r="P68" s="236">
        <v>37084788.189999998</v>
      </c>
      <c r="Q68" s="236">
        <v>62459.56</v>
      </c>
      <c r="R68" s="236">
        <v>1122147.52</v>
      </c>
      <c r="S68" s="242">
        <v>1006647.85</v>
      </c>
      <c r="T68" s="242">
        <v>881768.9</v>
      </c>
      <c r="U68" s="237">
        <v>542853.85</v>
      </c>
      <c r="V68" s="236">
        <v>50215.519999999997</v>
      </c>
      <c r="W68" s="236">
        <v>157574.68</v>
      </c>
      <c r="X68" s="236">
        <v>827618.63</v>
      </c>
      <c r="Y68" s="236">
        <v>35386977.850000001</v>
      </c>
      <c r="Z68" s="236">
        <v>29213.64</v>
      </c>
      <c r="AA68" s="236">
        <v>474047.14</v>
      </c>
      <c r="AB68" s="243">
        <v>33984472.770000003</v>
      </c>
      <c r="AC68" s="236">
        <v>1486018.28</v>
      </c>
      <c r="AD68" s="236">
        <v>47579.09</v>
      </c>
      <c r="AE68" s="236">
        <v>115723.94</v>
      </c>
      <c r="AF68" s="236">
        <v>50428.03</v>
      </c>
      <c r="AG68" s="236">
        <v>5121183.51</v>
      </c>
      <c r="AH68" s="236">
        <v>0</v>
      </c>
      <c r="AI68" s="236">
        <v>1874201.46</v>
      </c>
      <c r="AJ68" s="236">
        <v>4593600.34</v>
      </c>
      <c r="AK68" s="236">
        <v>0</v>
      </c>
      <c r="AL68" s="236">
        <v>0</v>
      </c>
      <c r="AM68" s="236">
        <v>0</v>
      </c>
      <c r="AN68" s="236">
        <v>0</v>
      </c>
      <c r="AO68" s="236">
        <v>114618.96</v>
      </c>
      <c r="AP68" s="236">
        <v>4839969.76</v>
      </c>
      <c r="AQ68" s="236">
        <v>0</v>
      </c>
      <c r="AR68" s="236">
        <v>1965447.41</v>
      </c>
      <c r="AS68" s="236">
        <v>0</v>
      </c>
      <c r="AT68" s="236">
        <v>0</v>
      </c>
      <c r="AU68" s="236">
        <v>0</v>
      </c>
      <c r="AV68" s="242">
        <v>16913.77</v>
      </c>
      <c r="AW68" s="242">
        <v>0</v>
      </c>
      <c r="AX68" s="242">
        <v>0</v>
      </c>
      <c r="AY68" s="236">
        <v>164942.87</v>
      </c>
      <c r="AZ68" s="236">
        <v>0</v>
      </c>
      <c r="BA68" s="242">
        <v>0</v>
      </c>
      <c r="BB68" s="242">
        <v>22987.61</v>
      </c>
      <c r="BC68" s="242">
        <v>484.09</v>
      </c>
      <c r="BD68" s="242">
        <v>0</v>
      </c>
      <c r="BE68" s="236">
        <v>1325136.4099999999</v>
      </c>
      <c r="BF68" s="242">
        <v>816316.54</v>
      </c>
      <c r="BG68" s="242">
        <v>3448.01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170710.65</v>
      </c>
      <c r="BO68" s="242">
        <v>279.27</v>
      </c>
      <c r="BP68" s="242">
        <v>0</v>
      </c>
      <c r="BQ68" s="242">
        <v>0</v>
      </c>
      <c r="BR68" s="242">
        <v>0</v>
      </c>
      <c r="BS68" s="242">
        <v>128943.94</v>
      </c>
      <c r="BT68" s="242">
        <v>3964.39</v>
      </c>
      <c r="BU68" s="242">
        <v>0</v>
      </c>
      <c r="BV68" s="242">
        <v>0</v>
      </c>
      <c r="BW68" s="242">
        <v>488329.84</v>
      </c>
      <c r="BX68" s="242">
        <v>39638.33</v>
      </c>
      <c r="BY68" s="242">
        <v>20378.93</v>
      </c>
      <c r="BZ68" s="242">
        <v>3641</v>
      </c>
      <c r="CA68" s="242">
        <v>41077.94</v>
      </c>
      <c r="CB68" s="242">
        <v>8537.74</v>
      </c>
      <c r="CC68" s="242">
        <v>-324214.98</v>
      </c>
      <c r="CD68" s="24" t="s">
        <v>248</v>
      </c>
      <c r="CE68" s="25">
        <f t="shared" si="6"/>
        <v>144566943.99000007</v>
      </c>
      <c r="CF68" s="314">
        <v>0</v>
      </c>
    </row>
    <row r="69" spans="1:84" x14ac:dyDescent="0.25">
      <c r="A69" s="31" t="s">
        <v>266</v>
      </c>
      <c r="B69" s="16"/>
      <c r="C69" s="234">
        <v>0</v>
      </c>
      <c r="D69" s="234">
        <v>0</v>
      </c>
      <c r="E69" s="234">
        <v>0</v>
      </c>
      <c r="F69" s="234">
        <v>0</v>
      </c>
      <c r="G69" s="234">
        <v>0</v>
      </c>
      <c r="H69" s="234">
        <v>0</v>
      </c>
      <c r="I69" s="234">
        <v>0</v>
      </c>
      <c r="J69" s="234">
        <v>0</v>
      </c>
      <c r="K69" s="234">
        <v>0</v>
      </c>
      <c r="L69" s="234">
        <v>0</v>
      </c>
      <c r="M69" s="234">
        <v>54020.15</v>
      </c>
      <c r="N69" s="234">
        <v>0</v>
      </c>
      <c r="O69" s="234">
        <v>0</v>
      </c>
      <c r="P69" s="236">
        <v>0</v>
      </c>
      <c r="Q69" s="236">
        <v>0</v>
      </c>
      <c r="R69" s="236">
        <v>0</v>
      </c>
      <c r="S69" s="242">
        <v>0</v>
      </c>
      <c r="T69" s="242">
        <v>3252.41</v>
      </c>
      <c r="U69" s="237">
        <v>0</v>
      </c>
      <c r="V69" s="236">
        <v>0</v>
      </c>
      <c r="W69" s="236">
        <v>0</v>
      </c>
      <c r="X69" s="236">
        <v>0</v>
      </c>
      <c r="Y69" s="236">
        <v>150</v>
      </c>
      <c r="Z69" s="236">
        <v>0</v>
      </c>
      <c r="AA69" s="236">
        <v>0</v>
      </c>
      <c r="AB69" s="243">
        <v>0</v>
      </c>
      <c r="AC69" s="236">
        <v>0</v>
      </c>
      <c r="AD69" s="236">
        <v>0</v>
      </c>
      <c r="AE69" s="236">
        <v>746.38</v>
      </c>
      <c r="AF69" s="236">
        <v>0</v>
      </c>
      <c r="AG69" s="236">
        <v>0</v>
      </c>
      <c r="AH69" s="236">
        <v>0</v>
      </c>
      <c r="AI69" s="236">
        <v>0</v>
      </c>
      <c r="AJ69" s="236">
        <v>18326.669999999998</v>
      </c>
      <c r="AK69" s="236">
        <v>0</v>
      </c>
      <c r="AL69" s="236">
        <v>0</v>
      </c>
      <c r="AM69" s="236">
        <v>0</v>
      </c>
      <c r="AN69" s="236">
        <v>0</v>
      </c>
      <c r="AO69" s="236">
        <v>0</v>
      </c>
      <c r="AP69" s="236">
        <v>30434.86</v>
      </c>
      <c r="AQ69" s="236">
        <v>0</v>
      </c>
      <c r="AR69" s="236">
        <v>3627.59</v>
      </c>
      <c r="AS69" s="236">
        <v>0</v>
      </c>
      <c r="AT69" s="236">
        <v>0</v>
      </c>
      <c r="AU69" s="236">
        <v>0</v>
      </c>
      <c r="AV69" s="242">
        <v>0</v>
      </c>
      <c r="AW69" s="242">
        <v>0</v>
      </c>
      <c r="AX69" s="242">
        <v>0</v>
      </c>
      <c r="AY69" s="236">
        <v>0</v>
      </c>
      <c r="AZ69" s="236">
        <v>0</v>
      </c>
      <c r="BA69" s="242">
        <v>0</v>
      </c>
      <c r="BB69" s="242">
        <v>0</v>
      </c>
      <c r="BC69" s="242">
        <v>0</v>
      </c>
      <c r="BD69" s="242">
        <v>0</v>
      </c>
      <c r="BE69" s="236">
        <v>3516866.18</v>
      </c>
      <c r="BF69" s="242">
        <v>779170.16</v>
      </c>
      <c r="BG69" s="242">
        <v>0</v>
      </c>
      <c r="BH69" s="242">
        <v>0</v>
      </c>
      <c r="BI69" s="242">
        <v>0</v>
      </c>
      <c r="BJ69" s="242">
        <v>0</v>
      </c>
      <c r="BK69" s="242">
        <v>0</v>
      </c>
      <c r="BL69" s="242">
        <v>0</v>
      </c>
      <c r="BM69" s="242">
        <v>0</v>
      </c>
      <c r="BN69" s="242">
        <v>0</v>
      </c>
      <c r="BO69" s="242">
        <v>0</v>
      </c>
      <c r="BP69" s="242">
        <v>0</v>
      </c>
      <c r="BQ69" s="242">
        <v>0</v>
      </c>
      <c r="BR69" s="242">
        <v>0</v>
      </c>
      <c r="BS69" s="242">
        <v>0</v>
      </c>
      <c r="BT69" s="242">
        <v>0</v>
      </c>
      <c r="BU69" s="242">
        <v>0</v>
      </c>
      <c r="BV69" s="242">
        <v>0</v>
      </c>
      <c r="BW69" s="242">
        <v>0</v>
      </c>
      <c r="BX69" s="242">
        <v>0</v>
      </c>
      <c r="BY69" s="242">
        <v>0</v>
      </c>
      <c r="BZ69" s="242">
        <v>0</v>
      </c>
      <c r="CA69" s="242">
        <v>0</v>
      </c>
      <c r="CB69" s="242">
        <v>0</v>
      </c>
      <c r="CC69" s="242">
        <v>0</v>
      </c>
      <c r="CD69" s="24" t="s">
        <v>248</v>
      </c>
      <c r="CE69" s="25">
        <f t="shared" si="6"/>
        <v>4406594.4000000004</v>
      </c>
      <c r="CF69" s="314">
        <v>0</v>
      </c>
    </row>
    <row r="70" spans="1:84" x14ac:dyDescent="0.25">
      <c r="A70" s="31" t="s">
        <v>267</v>
      </c>
      <c r="B70" s="16"/>
      <c r="C70" s="234">
        <v>79071.75</v>
      </c>
      <c r="D70" s="234">
        <v>97.8</v>
      </c>
      <c r="E70" s="234">
        <v>28647.200000000001</v>
      </c>
      <c r="F70" s="234">
        <v>487129.45</v>
      </c>
      <c r="G70" s="234">
        <v>7971.53</v>
      </c>
      <c r="H70" s="234">
        <v>0</v>
      </c>
      <c r="I70" s="234">
        <v>0</v>
      </c>
      <c r="J70" s="234">
        <v>0</v>
      </c>
      <c r="K70" s="234">
        <v>0</v>
      </c>
      <c r="L70" s="234">
        <v>0</v>
      </c>
      <c r="M70" s="234">
        <v>38639.370000000003</v>
      </c>
      <c r="N70" s="234">
        <v>706.55</v>
      </c>
      <c r="O70" s="234">
        <v>0</v>
      </c>
      <c r="P70" s="236">
        <v>1706574.01</v>
      </c>
      <c r="Q70" s="236">
        <v>0</v>
      </c>
      <c r="R70" s="236">
        <v>722.08</v>
      </c>
      <c r="S70" s="242">
        <v>35788.75</v>
      </c>
      <c r="T70" s="242">
        <v>4110.84</v>
      </c>
      <c r="U70" s="237">
        <v>240996</v>
      </c>
      <c r="V70" s="236">
        <v>285050.68</v>
      </c>
      <c r="W70" s="236">
        <v>774.76</v>
      </c>
      <c r="X70" s="236">
        <v>12532.2</v>
      </c>
      <c r="Y70" s="236">
        <v>675228.52</v>
      </c>
      <c r="Z70" s="236">
        <v>1476.41</v>
      </c>
      <c r="AA70" s="236">
        <v>488243.12</v>
      </c>
      <c r="AB70" s="243">
        <v>1484780.76</v>
      </c>
      <c r="AC70" s="236">
        <v>5710.24</v>
      </c>
      <c r="AD70" s="236">
        <v>1627959.78</v>
      </c>
      <c r="AE70" s="236">
        <v>8679.73</v>
      </c>
      <c r="AF70" s="236">
        <v>30596.61</v>
      </c>
      <c r="AG70" s="236">
        <v>1996007.14</v>
      </c>
      <c r="AH70" s="236">
        <v>0</v>
      </c>
      <c r="AI70" s="236">
        <v>487548.74</v>
      </c>
      <c r="AJ70" s="236">
        <v>592726.25</v>
      </c>
      <c r="AK70" s="236">
        <v>0</v>
      </c>
      <c r="AL70" s="236">
        <v>0</v>
      </c>
      <c r="AM70" s="236">
        <v>0</v>
      </c>
      <c r="AN70" s="236">
        <v>0</v>
      </c>
      <c r="AO70" s="236">
        <v>491.33</v>
      </c>
      <c r="AP70" s="236">
        <v>597011.13</v>
      </c>
      <c r="AQ70" s="236">
        <v>0</v>
      </c>
      <c r="AR70" s="236">
        <v>2537116.38</v>
      </c>
      <c r="AS70" s="236">
        <v>0</v>
      </c>
      <c r="AT70" s="236">
        <v>0</v>
      </c>
      <c r="AU70" s="236">
        <v>0</v>
      </c>
      <c r="AV70" s="242">
        <v>723.73</v>
      </c>
      <c r="AW70" s="242">
        <v>0</v>
      </c>
      <c r="AX70" s="242">
        <v>0</v>
      </c>
      <c r="AY70" s="236">
        <v>1093966.1299999999</v>
      </c>
      <c r="AZ70" s="236">
        <v>0</v>
      </c>
      <c r="BA70" s="242">
        <v>0</v>
      </c>
      <c r="BB70" s="242">
        <v>2130547.85</v>
      </c>
      <c r="BC70" s="242">
        <v>0</v>
      </c>
      <c r="BD70" s="242">
        <v>0</v>
      </c>
      <c r="BE70" s="236">
        <v>7994853.6900000004</v>
      </c>
      <c r="BF70" s="242">
        <v>1139068.1499999999</v>
      </c>
      <c r="BG70" s="242">
        <v>469.24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119442.81</v>
      </c>
      <c r="BO70" s="242">
        <v>0</v>
      </c>
      <c r="BP70" s="242">
        <v>0</v>
      </c>
      <c r="BQ70" s="242">
        <v>0</v>
      </c>
      <c r="BR70" s="242">
        <v>0</v>
      </c>
      <c r="BS70" s="242">
        <v>3284.56</v>
      </c>
      <c r="BT70" s="242">
        <v>4644.92</v>
      </c>
      <c r="BU70" s="242">
        <v>0</v>
      </c>
      <c r="BV70" s="242">
        <v>-6114.75</v>
      </c>
      <c r="BW70" s="242">
        <v>7046.66</v>
      </c>
      <c r="BX70" s="242">
        <v>3787561.21</v>
      </c>
      <c r="BY70" s="242">
        <v>27332.98</v>
      </c>
      <c r="BZ70" s="242">
        <v>0</v>
      </c>
      <c r="CA70" s="242">
        <v>31109.78</v>
      </c>
      <c r="CB70" s="242">
        <v>0</v>
      </c>
      <c r="CC70" s="242">
        <v>220342.99</v>
      </c>
      <c r="CD70" s="24" t="s">
        <v>248</v>
      </c>
      <c r="CE70" s="25">
        <f t="shared" si="6"/>
        <v>30016669.059999999</v>
      </c>
      <c r="CF70" s="314">
        <v>0</v>
      </c>
    </row>
    <row r="71" spans="1:84" x14ac:dyDescent="0.25">
      <c r="A71" s="31" t="s">
        <v>16</v>
      </c>
      <c r="B71" s="16"/>
      <c r="C71" s="25">
        <f t="shared" ref="C71:AH71" si="10">ROUND(C55+C56,0)</f>
        <v>759822</v>
      </c>
      <c r="D71" s="25">
        <f t="shared" si="10"/>
        <v>28572</v>
      </c>
      <c r="E71" s="25">
        <f t="shared" si="10"/>
        <v>1506014</v>
      </c>
      <c r="F71" s="25">
        <f t="shared" si="10"/>
        <v>519932</v>
      </c>
      <c r="G71" s="25">
        <f t="shared" si="10"/>
        <v>130565</v>
      </c>
      <c r="H71" s="25">
        <f t="shared" si="10"/>
        <v>0</v>
      </c>
      <c r="I71" s="25">
        <f t="shared" si="10"/>
        <v>0</v>
      </c>
      <c r="J71" s="25">
        <f t="shared" si="10"/>
        <v>32379</v>
      </c>
      <c r="K71" s="25">
        <f t="shared" si="10"/>
        <v>0</v>
      </c>
      <c r="L71" s="25">
        <f t="shared" si="10"/>
        <v>0</v>
      </c>
      <c r="M71" s="25">
        <f t="shared" si="10"/>
        <v>48107</v>
      </c>
      <c r="N71" s="25">
        <f t="shared" si="10"/>
        <v>0</v>
      </c>
      <c r="O71" s="25">
        <f t="shared" si="10"/>
        <v>0</v>
      </c>
      <c r="P71" s="25">
        <f t="shared" si="10"/>
        <v>3852574</v>
      </c>
      <c r="Q71" s="25">
        <f t="shared" si="10"/>
        <v>297425</v>
      </c>
      <c r="R71" s="25">
        <f t="shared" si="10"/>
        <v>76101</v>
      </c>
      <c r="S71" s="25">
        <f t="shared" si="10"/>
        <v>541673</v>
      </c>
      <c r="T71" s="25">
        <f t="shared" si="10"/>
        <v>47481</v>
      </c>
      <c r="U71" s="25">
        <f t="shared" si="10"/>
        <v>160160</v>
      </c>
      <c r="V71" s="25">
        <f t="shared" si="10"/>
        <v>10013</v>
      </c>
      <c r="W71" s="25">
        <f t="shared" si="10"/>
        <v>556521</v>
      </c>
      <c r="X71" s="25">
        <f t="shared" si="10"/>
        <v>672734</v>
      </c>
      <c r="Y71" s="25">
        <f t="shared" si="10"/>
        <v>2652836</v>
      </c>
      <c r="Z71" s="25">
        <f t="shared" si="10"/>
        <v>492913</v>
      </c>
      <c r="AA71" s="25">
        <f t="shared" si="10"/>
        <v>96793</v>
      </c>
      <c r="AB71" s="25">
        <f t="shared" si="10"/>
        <v>327376</v>
      </c>
      <c r="AC71" s="25">
        <f t="shared" si="10"/>
        <v>271198</v>
      </c>
      <c r="AD71" s="25">
        <f t="shared" si="10"/>
        <v>34611</v>
      </c>
      <c r="AE71" s="25">
        <f t="shared" si="10"/>
        <v>140374</v>
      </c>
      <c r="AF71" s="25">
        <f t="shared" si="10"/>
        <v>68</v>
      </c>
      <c r="AG71" s="25">
        <f t="shared" si="10"/>
        <v>540008</v>
      </c>
      <c r="AH71" s="25">
        <f t="shared" si="10"/>
        <v>0</v>
      </c>
      <c r="AI71" s="25">
        <f t="shared" ref="AI71:BN71" si="11">ROUND(AI55+AI56,0)</f>
        <v>710379</v>
      </c>
      <c r="AJ71" s="25">
        <f t="shared" si="11"/>
        <v>4340904</v>
      </c>
      <c r="AK71" s="25">
        <f t="shared" si="11"/>
        <v>0</v>
      </c>
      <c r="AL71" s="25">
        <f t="shared" si="11"/>
        <v>0</v>
      </c>
      <c r="AM71" s="25">
        <f t="shared" si="11"/>
        <v>0</v>
      </c>
      <c r="AN71" s="25">
        <f t="shared" si="11"/>
        <v>0</v>
      </c>
      <c r="AO71" s="25">
        <f t="shared" si="11"/>
        <v>86605</v>
      </c>
      <c r="AP71" s="25">
        <f t="shared" si="11"/>
        <v>693563</v>
      </c>
      <c r="AQ71" s="25">
        <f t="shared" si="11"/>
        <v>0</v>
      </c>
      <c r="AR71" s="25">
        <f t="shared" si="11"/>
        <v>24851</v>
      </c>
      <c r="AS71" s="25">
        <f t="shared" si="11"/>
        <v>0</v>
      </c>
      <c r="AT71" s="25">
        <f t="shared" si="11"/>
        <v>0</v>
      </c>
      <c r="AU71" s="25">
        <f t="shared" si="11"/>
        <v>0</v>
      </c>
      <c r="AV71" s="25">
        <f t="shared" si="11"/>
        <v>50765</v>
      </c>
      <c r="AW71" s="25">
        <f t="shared" si="11"/>
        <v>0</v>
      </c>
      <c r="AX71" s="25">
        <f t="shared" si="11"/>
        <v>0</v>
      </c>
      <c r="AY71" s="25">
        <f t="shared" si="11"/>
        <v>305296</v>
      </c>
      <c r="AZ71" s="25">
        <f t="shared" si="11"/>
        <v>0</v>
      </c>
      <c r="BA71" s="25">
        <f t="shared" si="11"/>
        <v>0</v>
      </c>
      <c r="BB71" s="25">
        <f t="shared" si="11"/>
        <v>47975</v>
      </c>
      <c r="BC71" s="25">
        <f t="shared" si="11"/>
        <v>3147</v>
      </c>
      <c r="BD71" s="25">
        <f t="shared" si="11"/>
        <v>0</v>
      </c>
      <c r="BE71" s="25">
        <f t="shared" si="11"/>
        <v>5053820</v>
      </c>
      <c r="BF71" s="25">
        <f t="shared" si="11"/>
        <v>358302</v>
      </c>
      <c r="BG71" s="25">
        <f t="shared" si="11"/>
        <v>7941</v>
      </c>
      <c r="BH71" s="25">
        <f t="shared" si="11"/>
        <v>0</v>
      </c>
      <c r="BI71" s="25">
        <f t="shared" si="11"/>
        <v>0</v>
      </c>
      <c r="BJ71" s="25">
        <f t="shared" si="11"/>
        <v>0</v>
      </c>
      <c r="BK71" s="25">
        <f t="shared" si="11"/>
        <v>0</v>
      </c>
      <c r="BL71" s="25">
        <f t="shared" si="11"/>
        <v>0</v>
      </c>
      <c r="BM71" s="25">
        <f t="shared" si="11"/>
        <v>0</v>
      </c>
      <c r="BN71" s="25">
        <f t="shared" si="11"/>
        <v>20785111</v>
      </c>
      <c r="BO71" s="25">
        <f t="shared" ref="BO71:CC71" si="12">ROUND(BO55+BO56,0)</f>
        <v>0</v>
      </c>
      <c r="BP71" s="25">
        <f t="shared" si="12"/>
        <v>0</v>
      </c>
      <c r="BQ71" s="25">
        <f t="shared" si="12"/>
        <v>0</v>
      </c>
      <c r="BR71" s="25">
        <f t="shared" si="12"/>
        <v>0</v>
      </c>
      <c r="BS71" s="25">
        <f t="shared" si="12"/>
        <v>8615</v>
      </c>
      <c r="BT71" s="25">
        <f t="shared" si="12"/>
        <v>0</v>
      </c>
      <c r="BU71" s="25">
        <f t="shared" si="12"/>
        <v>0</v>
      </c>
      <c r="BV71" s="25">
        <f t="shared" si="12"/>
        <v>80552</v>
      </c>
      <c r="BW71" s="25">
        <f t="shared" si="12"/>
        <v>176</v>
      </c>
      <c r="BX71" s="25">
        <f t="shared" si="12"/>
        <v>0</v>
      </c>
      <c r="BY71" s="25">
        <f t="shared" si="12"/>
        <v>1638455</v>
      </c>
      <c r="BZ71" s="25">
        <f t="shared" si="12"/>
        <v>1045</v>
      </c>
      <c r="CA71" s="25">
        <f t="shared" si="12"/>
        <v>2191</v>
      </c>
      <c r="CB71" s="25">
        <f t="shared" si="12"/>
        <v>0</v>
      </c>
      <c r="CC71" s="25">
        <f t="shared" si="12"/>
        <v>3939404</v>
      </c>
      <c r="CD71" s="24" t="s">
        <v>248</v>
      </c>
      <c r="CE71" s="25">
        <f t="shared" si="6"/>
        <v>51935347</v>
      </c>
      <c r="CF71" s="314">
        <v>0</v>
      </c>
    </row>
    <row r="72" spans="1:84" x14ac:dyDescent="0.25">
      <c r="A72" s="31" t="s">
        <v>268</v>
      </c>
      <c r="B72" s="25"/>
      <c r="C72" s="234">
        <v>220832.58</v>
      </c>
      <c r="D72" s="234">
        <v>206168.74</v>
      </c>
      <c r="E72" s="234">
        <v>444658.48</v>
      </c>
      <c r="F72" s="234">
        <v>477049.1</v>
      </c>
      <c r="G72" s="234">
        <v>30338.36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4262.54</v>
      </c>
      <c r="N72" s="234">
        <v>0</v>
      </c>
      <c r="O72" s="234">
        <v>0</v>
      </c>
      <c r="P72" s="236">
        <v>20313.009999999998</v>
      </c>
      <c r="Q72" s="236">
        <v>0</v>
      </c>
      <c r="R72" s="236">
        <v>0</v>
      </c>
      <c r="S72" s="242">
        <v>0</v>
      </c>
      <c r="T72" s="242">
        <v>260078.15</v>
      </c>
      <c r="U72" s="237">
        <v>14806.89</v>
      </c>
      <c r="V72" s="236">
        <v>0</v>
      </c>
      <c r="W72" s="236">
        <v>0</v>
      </c>
      <c r="X72" s="236">
        <v>0</v>
      </c>
      <c r="Y72" s="236">
        <v>1023552.42</v>
      </c>
      <c r="Z72" s="236">
        <v>0</v>
      </c>
      <c r="AA72" s="236">
        <v>0</v>
      </c>
      <c r="AB72" s="243">
        <v>978801.14</v>
      </c>
      <c r="AC72" s="236">
        <v>0</v>
      </c>
      <c r="AD72" s="236">
        <v>0</v>
      </c>
      <c r="AE72" s="236">
        <v>502986.58</v>
      </c>
      <c r="AF72" s="236">
        <v>0</v>
      </c>
      <c r="AG72" s="236">
        <v>389806.01</v>
      </c>
      <c r="AH72" s="236">
        <v>0</v>
      </c>
      <c r="AI72" s="236">
        <v>0</v>
      </c>
      <c r="AJ72" s="236">
        <v>3724343.14</v>
      </c>
      <c r="AK72" s="236">
        <v>0</v>
      </c>
      <c r="AL72" s="236">
        <v>0</v>
      </c>
      <c r="AM72" s="236">
        <v>0</v>
      </c>
      <c r="AN72" s="236">
        <v>0</v>
      </c>
      <c r="AO72" s="236">
        <v>0</v>
      </c>
      <c r="AP72" s="236">
        <v>3127748.48</v>
      </c>
      <c r="AQ72" s="236">
        <v>0</v>
      </c>
      <c r="AR72" s="236">
        <v>1584275.75</v>
      </c>
      <c r="AS72" s="236">
        <v>0</v>
      </c>
      <c r="AT72" s="236">
        <v>0</v>
      </c>
      <c r="AU72" s="236">
        <v>0</v>
      </c>
      <c r="AV72" s="242">
        <v>0</v>
      </c>
      <c r="AW72" s="242">
        <v>0</v>
      </c>
      <c r="AX72" s="242">
        <v>0</v>
      </c>
      <c r="AY72" s="236">
        <v>422.62</v>
      </c>
      <c r="AZ72" s="236">
        <v>0</v>
      </c>
      <c r="BA72" s="242">
        <v>0</v>
      </c>
      <c r="BB72" s="242">
        <v>0</v>
      </c>
      <c r="BC72" s="242">
        <v>0</v>
      </c>
      <c r="BD72" s="242">
        <v>0</v>
      </c>
      <c r="BE72" s="236">
        <v>1493876.44</v>
      </c>
      <c r="BF72" s="242">
        <v>3541.07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46661.01</v>
      </c>
      <c r="BX72" s="242">
        <v>0</v>
      </c>
      <c r="BY72" s="242">
        <v>0</v>
      </c>
      <c r="BZ72" s="242">
        <v>0</v>
      </c>
      <c r="CA72" s="242">
        <v>444582.8</v>
      </c>
      <c r="CB72" s="242">
        <v>0</v>
      </c>
      <c r="CC72" s="242">
        <v>326645.93</v>
      </c>
      <c r="CD72" s="24" t="s">
        <v>248</v>
      </c>
      <c r="CE72" s="25">
        <f t="shared" si="6"/>
        <v>15325751.24</v>
      </c>
      <c r="CF72" s="314">
        <v>0</v>
      </c>
    </row>
    <row r="73" spans="1:84" x14ac:dyDescent="0.25">
      <c r="A73" s="31" t="s">
        <v>269</v>
      </c>
      <c r="B73" s="16"/>
      <c r="C73" s="25">
        <f t="shared" ref="C73:AH73" si="13">SUM(C74:C87)</f>
        <v>155869.10999999999</v>
      </c>
      <c r="D73" s="25">
        <f t="shared" si="13"/>
        <v>312519.79000000004</v>
      </c>
      <c r="E73" s="25">
        <f t="shared" si="13"/>
        <v>353251.12</v>
      </c>
      <c r="F73" s="25">
        <f t="shared" si="13"/>
        <v>558501.39</v>
      </c>
      <c r="G73" s="25">
        <f t="shared" si="13"/>
        <v>8055.0300000000007</v>
      </c>
      <c r="H73" s="25">
        <f t="shared" si="13"/>
        <v>0</v>
      </c>
      <c r="I73" s="25">
        <f t="shared" si="13"/>
        <v>0</v>
      </c>
      <c r="J73" s="25">
        <f t="shared" si="13"/>
        <v>0</v>
      </c>
      <c r="K73" s="25">
        <f t="shared" si="13"/>
        <v>0</v>
      </c>
      <c r="L73" s="25">
        <f t="shared" si="13"/>
        <v>0</v>
      </c>
      <c r="M73" s="25">
        <f t="shared" si="13"/>
        <v>125526.61</v>
      </c>
      <c r="N73" s="25">
        <f t="shared" si="13"/>
        <v>720746.17000000016</v>
      </c>
      <c r="O73" s="25">
        <f t="shared" si="13"/>
        <v>0</v>
      </c>
      <c r="P73" s="25">
        <f t="shared" si="13"/>
        <v>2043836.12</v>
      </c>
      <c r="Q73" s="25">
        <f t="shared" si="13"/>
        <v>1749.85</v>
      </c>
      <c r="R73" s="25">
        <f t="shared" si="13"/>
        <v>3906.9</v>
      </c>
      <c r="S73" s="25">
        <f t="shared" si="13"/>
        <v>-69846.600000000006</v>
      </c>
      <c r="T73" s="25">
        <f t="shared" si="13"/>
        <v>58047.6</v>
      </c>
      <c r="U73" s="25">
        <f t="shared" si="13"/>
        <v>10849336.149999999</v>
      </c>
      <c r="V73" s="25">
        <f t="shared" si="13"/>
        <v>1688.23</v>
      </c>
      <c r="W73" s="25">
        <f t="shared" si="13"/>
        <v>182591.5</v>
      </c>
      <c r="X73" s="25">
        <f t="shared" si="13"/>
        <v>841435.58</v>
      </c>
      <c r="Y73" s="25">
        <f t="shared" si="13"/>
        <v>3354873.5100000002</v>
      </c>
      <c r="Z73" s="25">
        <f t="shared" si="13"/>
        <v>12844.59</v>
      </c>
      <c r="AA73" s="25">
        <f t="shared" si="13"/>
        <v>10363.77</v>
      </c>
      <c r="AB73" s="25">
        <f t="shared" si="13"/>
        <v>4285790.03</v>
      </c>
      <c r="AC73" s="25">
        <f t="shared" si="13"/>
        <v>74252.479999999996</v>
      </c>
      <c r="AD73" s="25">
        <f t="shared" si="13"/>
        <v>16.68</v>
      </c>
      <c r="AE73" s="25">
        <f t="shared" si="13"/>
        <v>38622.29</v>
      </c>
      <c r="AF73" s="25">
        <f t="shared" si="13"/>
        <v>46516.100000000006</v>
      </c>
      <c r="AG73" s="25">
        <f t="shared" si="13"/>
        <v>1219997.4400000002</v>
      </c>
      <c r="AH73" s="25">
        <f t="shared" si="13"/>
        <v>0</v>
      </c>
      <c r="AI73" s="25">
        <f t="shared" ref="AI73:BN73" si="14">SUM(AI74:AI87)</f>
        <v>113322.93</v>
      </c>
      <c r="AJ73" s="25">
        <f t="shared" si="14"/>
        <v>2485421.7600000007</v>
      </c>
      <c r="AK73" s="25">
        <f t="shared" si="14"/>
        <v>0</v>
      </c>
      <c r="AL73" s="25">
        <f t="shared" si="14"/>
        <v>0</v>
      </c>
      <c r="AM73" s="25">
        <f t="shared" si="14"/>
        <v>0</v>
      </c>
      <c r="AN73" s="25">
        <f t="shared" si="14"/>
        <v>0</v>
      </c>
      <c r="AO73" s="25">
        <f t="shared" si="14"/>
        <v>4766.28</v>
      </c>
      <c r="AP73" s="25">
        <f t="shared" si="14"/>
        <v>1270068.7800000003</v>
      </c>
      <c r="AQ73" s="25">
        <f t="shared" si="14"/>
        <v>0</v>
      </c>
      <c r="AR73" s="25">
        <f t="shared" si="14"/>
        <v>820835.10000000009</v>
      </c>
      <c r="AS73" s="25">
        <f t="shared" si="14"/>
        <v>0</v>
      </c>
      <c r="AT73" s="25">
        <f t="shared" si="14"/>
        <v>0</v>
      </c>
      <c r="AU73" s="25">
        <f t="shared" si="14"/>
        <v>0</v>
      </c>
      <c r="AV73" s="25">
        <f t="shared" si="14"/>
        <v>2086.9</v>
      </c>
      <c r="AW73" s="25">
        <f t="shared" si="14"/>
        <v>0</v>
      </c>
      <c r="AX73" s="25">
        <f t="shared" si="14"/>
        <v>0</v>
      </c>
      <c r="AY73" s="25">
        <f t="shared" si="14"/>
        <v>26362.460000000003</v>
      </c>
      <c r="AZ73" s="25">
        <f t="shared" si="14"/>
        <v>0</v>
      </c>
      <c r="BA73" s="25">
        <f t="shared" si="14"/>
        <v>0</v>
      </c>
      <c r="BB73" s="25">
        <f t="shared" si="14"/>
        <v>32291.69</v>
      </c>
      <c r="BC73" s="25">
        <f t="shared" si="14"/>
        <v>0</v>
      </c>
      <c r="BD73" s="25">
        <f t="shared" si="14"/>
        <v>0</v>
      </c>
      <c r="BE73" s="25">
        <f t="shared" si="14"/>
        <v>13308235.25</v>
      </c>
      <c r="BF73" s="25">
        <f t="shared" si="14"/>
        <v>2205095.89</v>
      </c>
      <c r="BG73" s="25">
        <f t="shared" si="14"/>
        <v>231.54</v>
      </c>
      <c r="BH73" s="25">
        <f t="shared" si="14"/>
        <v>0</v>
      </c>
      <c r="BI73" s="25">
        <f t="shared" si="14"/>
        <v>0</v>
      </c>
      <c r="BJ73" s="25">
        <f t="shared" si="14"/>
        <v>0</v>
      </c>
      <c r="BK73" s="25">
        <f t="shared" si="14"/>
        <v>0</v>
      </c>
      <c r="BL73" s="25">
        <f t="shared" si="14"/>
        <v>0</v>
      </c>
      <c r="BM73" s="25">
        <f t="shared" si="14"/>
        <v>0</v>
      </c>
      <c r="BN73" s="25">
        <f t="shared" si="14"/>
        <v>91622369.480000004</v>
      </c>
      <c r="BO73" s="25">
        <f t="shared" ref="BO73:CD73" si="15">SUM(BO74:BO87)</f>
        <v>56012.57</v>
      </c>
      <c r="BP73" s="25">
        <f t="shared" si="15"/>
        <v>0</v>
      </c>
      <c r="BQ73" s="25">
        <f t="shared" si="15"/>
        <v>0</v>
      </c>
      <c r="BR73" s="25">
        <f t="shared" si="15"/>
        <v>0</v>
      </c>
      <c r="BS73" s="25">
        <f t="shared" si="15"/>
        <v>152681.07999999999</v>
      </c>
      <c r="BT73" s="25">
        <f t="shared" si="15"/>
        <v>44009.08</v>
      </c>
      <c r="BU73" s="25">
        <f t="shared" si="15"/>
        <v>0</v>
      </c>
      <c r="BV73" s="25">
        <f t="shared" si="15"/>
        <v>0</v>
      </c>
      <c r="BW73" s="25">
        <f t="shared" si="15"/>
        <v>11843.640000000001</v>
      </c>
      <c r="BX73" s="25">
        <f t="shared" si="15"/>
        <v>2406.7399999999998</v>
      </c>
      <c r="BY73" s="25">
        <f t="shared" si="15"/>
        <v>191317.15000000002</v>
      </c>
      <c r="BZ73" s="25">
        <f t="shared" si="15"/>
        <v>29200.829999999998</v>
      </c>
      <c r="CA73" s="25">
        <f t="shared" si="15"/>
        <v>428691.52</v>
      </c>
      <c r="CB73" s="25">
        <f t="shared" si="15"/>
        <v>534.15</v>
      </c>
      <c r="CC73" s="25">
        <f t="shared" si="15"/>
        <v>11403657.709999999</v>
      </c>
      <c r="CD73" s="25">
        <f t="shared" si="15"/>
        <v>30183643.25</v>
      </c>
      <c r="CE73" s="25">
        <f>SUM(CE74:CE87)</f>
        <v>179585577.22000003</v>
      </c>
      <c r="CF73" s="314">
        <v>0</v>
      </c>
    </row>
    <row r="74" spans="1:84" x14ac:dyDescent="0.25">
      <c r="A74" s="26" t="s">
        <v>270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1521718.44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4159678.67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ref="CE74:CE89" si="16">SUM(C74:CD74)</f>
        <v>5681397.1099999994</v>
      </c>
      <c r="CF74" s="314">
        <v>0</v>
      </c>
    </row>
    <row r="75" spans="1:84" x14ac:dyDescent="0.25">
      <c r="A75" s="26" t="s">
        <v>271</v>
      </c>
      <c r="B75" s="27"/>
      <c r="C75" s="244">
        <v>64197.71</v>
      </c>
      <c r="D75" s="244">
        <v>301786.08</v>
      </c>
      <c r="E75" s="244">
        <v>336127.35</v>
      </c>
      <c r="F75" s="244">
        <v>347768.76</v>
      </c>
      <c r="G75" s="244">
        <v>5687.6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53351</v>
      </c>
      <c r="N75" s="244">
        <v>144467.94</v>
      </c>
      <c r="O75" s="244">
        <v>0</v>
      </c>
      <c r="P75" s="244">
        <v>1515751.56</v>
      </c>
      <c r="Q75" s="244">
        <v>0</v>
      </c>
      <c r="R75" s="244">
        <v>0</v>
      </c>
      <c r="S75" s="244">
        <v>-135644.18</v>
      </c>
      <c r="T75" s="244">
        <v>0</v>
      </c>
      <c r="U75" s="244">
        <v>16416.240000000002</v>
      </c>
      <c r="V75" s="244">
        <v>0</v>
      </c>
      <c r="W75" s="244">
        <v>176095.77</v>
      </c>
      <c r="X75" s="244">
        <v>803987.86</v>
      </c>
      <c r="Y75" s="244">
        <v>3090178.64</v>
      </c>
      <c r="Z75" s="244">
        <v>0</v>
      </c>
      <c r="AA75" s="244">
        <v>0</v>
      </c>
      <c r="AB75" s="244">
        <v>0</v>
      </c>
      <c r="AC75" s="244">
        <v>64532.92</v>
      </c>
      <c r="AD75" s="244">
        <v>0</v>
      </c>
      <c r="AE75" s="244">
        <v>10123.1</v>
      </c>
      <c r="AF75" s="244">
        <v>20341.63</v>
      </c>
      <c r="AG75" s="244">
        <v>456191.26</v>
      </c>
      <c r="AH75" s="244">
        <v>0</v>
      </c>
      <c r="AI75" s="244">
        <v>61668.76</v>
      </c>
      <c r="AJ75" s="244">
        <v>1622001.51</v>
      </c>
      <c r="AK75" s="244">
        <v>0</v>
      </c>
      <c r="AL75" s="244">
        <v>0</v>
      </c>
      <c r="AM75" s="244">
        <v>0</v>
      </c>
      <c r="AN75" s="244">
        <v>0</v>
      </c>
      <c r="AO75" s="244">
        <v>3762.1</v>
      </c>
      <c r="AP75" s="244">
        <v>432120.98</v>
      </c>
      <c r="AQ75" s="244">
        <v>0</v>
      </c>
      <c r="AR75" s="244">
        <v>49634.51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22699.200000000001</v>
      </c>
      <c r="AZ75" s="244">
        <v>0</v>
      </c>
      <c r="BA75" s="244">
        <v>0</v>
      </c>
      <c r="BB75" s="244">
        <v>14570.68</v>
      </c>
      <c r="BC75" s="244">
        <v>0</v>
      </c>
      <c r="BD75" s="244">
        <v>0</v>
      </c>
      <c r="BE75" s="244">
        <v>573434.03</v>
      </c>
      <c r="BF75" s="244">
        <v>335170.73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2247921.37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150000</v>
      </c>
      <c r="BZ75" s="244">
        <v>27388.89</v>
      </c>
      <c r="CA75" s="244">
        <v>-17784</v>
      </c>
      <c r="CB75" s="244">
        <v>0</v>
      </c>
      <c r="CC75" s="244">
        <v>45415.14</v>
      </c>
      <c r="CD75" s="244">
        <v>0</v>
      </c>
      <c r="CE75" s="25">
        <f t="shared" si="16"/>
        <v>12839365.140000001</v>
      </c>
      <c r="CF75" s="314">
        <v>0</v>
      </c>
    </row>
    <row r="76" spans="1:84" x14ac:dyDescent="0.25">
      <c r="A76" s="26" t="s">
        <v>272</v>
      </c>
      <c r="B76" s="27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18201.599999999999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30366.44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3672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1998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5669.2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5480.74</v>
      </c>
      <c r="CB76" s="244">
        <v>0</v>
      </c>
      <c r="CC76" s="244">
        <v>0</v>
      </c>
      <c r="CD76" s="244">
        <v>0</v>
      </c>
      <c r="CE76" s="25">
        <f t="shared" si="16"/>
        <v>65387.979999999989</v>
      </c>
      <c r="CF76" s="314">
        <v>0</v>
      </c>
    </row>
    <row r="77" spans="1:84" x14ac:dyDescent="0.25">
      <c r="A77" s="26" t="s">
        <v>273</v>
      </c>
      <c r="B77" s="27"/>
      <c r="C77" s="244">
        <v>0</v>
      </c>
      <c r="D77" s="244">
        <v>0</v>
      </c>
      <c r="E77" s="244">
        <v>0</v>
      </c>
      <c r="F77" s="244">
        <v>48853.440000000002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83236.800000000003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114164.28</v>
      </c>
      <c r="AH77" s="244">
        <v>0</v>
      </c>
      <c r="AI77" s="244">
        <v>0</v>
      </c>
      <c r="AJ77" s="244">
        <v>396710.88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245911.32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8196361.3200000003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206798.04</v>
      </c>
      <c r="CB77" s="244">
        <v>0</v>
      </c>
      <c r="CC77" s="244">
        <v>350032.68</v>
      </c>
      <c r="CD77" s="244">
        <v>0</v>
      </c>
      <c r="CE77" s="25">
        <f t="shared" si="16"/>
        <v>9642068.7599999998</v>
      </c>
      <c r="CF77" s="314">
        <v>0</v>
      </c>
    </row>
    <row r="78" spans="1:84" x14ac:dyDescent="0.25">
      <c r="A78" s="26" t="s">
        <v>274</v>
      </c>
      <c r="B78" s="27"/>
      <c r="C78" s="244">
        <v>0</v>
      </c>
      <c r="D78" s="244">
        <v>0</v>
      </c>
      <c r="E78" s="244">
        <v>0</v>
      </c>
      <c r="F78" s="244">
        <v>85285.25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21248.94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114.1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601.9</v>
      </c>
      <c r="AH78" s="244">
        <v>0</v>
      </c>
      <c r="AI78" s="244">
        <v>0</v>
      </c>
      <c r="AJ78" s="244">
        <v>113524.49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110254.02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1804242.59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63.76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2135335.0499999998</v>
      </c>
      <c r="CF78" s="314">
        <v>0</v>
      </c>
    </row>
    <row r="79" spans="1:84" x14ac:dyDescent="0.25">
      <c r="A79" s="26" t="s">
        <v>275</v>
      </c>
      <c r="B79" s="27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306.75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306.75</v>
      </c>
      <c r="CF79" s="314">
        <v>0</v>
      </c>
    </row>
    <row r="80" spans="1:84" x14ac:dyDescent="0.25">
      <c r="A80" s="26" t="s">
        <v>276</v>
      </c>
      <c r="B80" s="203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9256635.1999999993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f t="shared" si="16"/>
        <v>9256635.1999999993</v>
      </c>
      <c r="CF80" s="314">
        <v>0</v>
      </c>
    </row>
    <row r="81" spans="1:84" x14ac:dyDescent="0.25">
      <c r="A81" s="26" t="s">
        <v>277</v>
      </c>
      <c r="B81" s="27"/>
      <c r="C81" s="244">
        <v>0</v>
      </c>
      <c r="D81" s="244">
        <v>0</v>
      </c>
      <c r="E81" s="244">
        <v>0</v>
      </c>
      <c r="F81" s="244">
        <v>15272.35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27910.5</v>
      </c>
      <c r="N81" s="244">
        <v>0</v>
      </c>
      <c r="O81" s="244">
        <v>0</v>
      </c>
      <c r="P81" s="244">
        <v>311374.23</v>
      </c>
      <c r="Q81" s="244">
        <v>0</v>
      </c>
      <c r="R81" s="244">
        <v>0</v>
      </c>
      <c r="S81" s="244">
        <v>41579.370000000003</v>
      </c>
      <c r="T81" s="244">
        <v>0</v>
      </c>
      <c r="U81" s="244">
        <v>0</v>
      </c>
      <c r="V81" s="244">
        <v>0</v>
      </c>
      <c r="W81" s="244">
        <v>5715.45</v>
      </c>
      <c r="X81" s="244">
        <v>0</v>
      </c>
      <c r="Y81" s="244">
        <v>30299.360000000001</v>
      </c>
      <c r="Z81" s="244">
        <v>7506.11</v>
      </c>
      <c r="AA81" s="244">
        <v>677.2</v>
      </c>
      <c r="AB81" s="244">
        <v>36598.76</v>
      </c>
      <c r="AC81" s="244">
        <v>745.14</v>
      </c>
      <c r="AD81" s="244">
        <v>0</v>
      </c>
      <c r="AE81" s="244">
        <v>9337.6</v>
      </c>
      <c r="AF81" s="244">
        <v>0</v>
      </c>
      <c r="AG81" s="244">
        <v>1402.08</v>
      </c>
      <c r="AH81" s="244">
        <v>0</v>
      </c>
      <c r="AI81" s="244">
        <v>22966.13</v>
      </c>
      <c r="AJ81" s="244">
        <v>7654.2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32971.769999999997</v>
      </c>
      <c r="AQ81" s="244">
        <v>0</v>
      </c>
      <c r="AR81" s="244">
        <v>21346.66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764.47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3681896.41</v>
      </c>
      <c r="BF81" s="244">
        <v>62216.57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-9.0899999999999996E-13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34887.19</v>
      </c>
      <c r="CD81" s="244">
        <v>0</v>
      </c>
      <c r="CE81" s="25">
        <f t="shared" si="16"/>
        <v>4353121.5500000007</v>
      </c>
      <c r="CF81" s="314">
        <v>0</v>
      </c>
    </row>
    <row r="82" spans="1:84" x14ac:dyDescent="0.25">
      <c r="A82" s="26" t="s">
        <v>278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477961.27000000014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498681.93000000005</v>
      </c>
      <c r="AH82" s="244">
        <v>0</v>
      </c>
      <c r="AI82" s="244">
        <v>0</v>
      </c>
      <c r="AJ82" s="244">
        <v>68067.72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218304.52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80834232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10894608.43</v>
      </c>
      <c r="CD82" s="244">
        <v>0</v>
      </c>
      <c r="CE82" s="25">
        <f t="shared" si="16"/>
        <v>92991855.870000005</v>
      </c>
      <c r="CF82" s="314">
        <v>0</v>
      </c>
    </row>
    <row r="83" spans="1:84" x14ac:dyDescent="0.25">
      <c r="A83" s="26" t="s">
        <v>279</v>
      </c>
      <c r="B83" s="16"/>
      <c r="C83" s="244">
        <v>0</v>
      </c>
      <c r="D83" s="244">
        <v>0</v>
      </c>
      <c r="E83" s="244">
        <v>0</v>
      </c>
      <c r="F83" s="244">
        <v>0</v>
      </c>
      <c r="G83" s="244">
        <v>0</v>
      </c>
      <c r="H83" s="244">
        <v>0</v>
      </c>
      <c r="I83" s="244">
        <v>0</v>
      </c>
      <c r="J83" s="244">
        <v>0</v>
      </c>
      <c r="K83" s="244">
        <v>0</v>
      </c>
      <c r="L83" s="244">
        <v>0</v>
      </c>
      <c r="M83" s="244">
        <v>0</v>
      </c>
      <c r="N83" s="244">
        <v>2259.48</v>
      </c>
      <c r="O83" s="244">
        <v>0</v>
      </c>
      <c r="P83" s="244">
        <v>0</v>
      </c>
      <c r="Q83" s="244">
        <v>0</v>
      </c>
      <c r="R83" s="244">
        <v>0</v>
      </c>
      <c r="S83" s="244">
        <v>0</v>
      </c>
      <c r="T83" s="244">
        <v>0</v>
      </c>
      <c r="U83" s="244">
        <v>0</v>
      </c>
      <c r="V83" s="244">
        <v>0</v>
      </c>
      <c r="W83" s="244">
        <v>0</v>
      </c>
      <c r="X83" s="244">
        <v>0</v>
      </c>
      <c r="Y83" s="244">
        <v>0</v>
      </c>
      <c r="Z83" s="244">
        <v>0</v>
      </c>
      <c r="AA83" s="244">
        <v>0</v>
      </c>
      <c r="AB83" s="244">
        <v>1271</v>
      </c>
      <c r="AC83" s="244">
        <v>0</v>
      </c>
      <c r="AD83" s="244">
        <v>0</v>
      </c>
      <c r="AE83" s="244">
        <v>0</v>
      </c>
      <c r="AF83" s="244">
        <v>0</v>
      </c>
      <c r="AG83" s="244">
        <v>0</v>
      </c>
      <c r="AH83" s="244">
        <v>0</v>
      </c>
      <c r="AI83" s="244">
        <v>0</v>
      </c>
      <c r="AJ83" s="244">
        <v>0</v>
      </c>
      <c r="AK83" s="244">
        <v>0</v>
      </c>
      <c r="AL83" s="244">
        <v>0</v>
      </c>
      <c r="AM83" s="244">
        <v>0</v>
      </c>
      <c r="AN83" s="244">
        <v>0</v>
      </c>
      <c r="AO83" s="244">
        <v>0</v>
      </c>
      <c r="AP83" s="244">
        <v>137.66999999999999</v>
      </c>
      <c r="AQ83" s="244">
        <v>0</v>
      </c>
      <c r="AR83" s="244">
        <v>0</v>
      </c>
      <c r="AS83" s="244">
        <v>0</v>
      </c>
      <c r="AT83" s="244">
        <v>0</v>
      </c>
      <c r="AU83" s="244">
        <v>0</v>
      </c>
      <c r="AV83" s="244">
        <v>0</v>
      </c>
      <c r="AW83" s="244">
        <v>0</v>
      </c>
      <c r="AX83" s="244">
        <v>0</v>
      </c>
      <c r="AY83" s="244">
        <v>0</v>
      </c>
      <c r="AZ83" s="244">
        <v>0</v>
      </c>
      <c r="BA83" s="244">
        <v>0</v>
      </c>
      <c r="BB83" s="244">
        <v>0</v>
      </c>
      <c r="BC83" s="244">
        <v>0</v>
      </c>
      <c r="BD83" s="244">
        <v>0</v>
      </c>
      <c r="BE83" s="244">
        <v>0</v>
      </c>
      <c r="BF83" s="244">
        <v>0</v>
      </c>
      <c r="BG83" s="244">
        <v>0</v>
      </c>
      <c r="BH83" s="244">
        <v>0</v>
      </c>
      <c r="BI83" s="244">
        <v>0</v>
      </c>
      <c r="BJ83" s="244">
        <v>0</v>
      </c>
      <c r="BK83" s="244">
        <v>0</v>
      </c>
      <c r="BL83" s="244">
        <v>0</v>
      </c>
      <c r="BM83" s="244">
        <v>0</v>
      </c>
      <c r="BN83" s="244">
        <v>0</v>
      </c>
      <c r="BO83" s="244">
        <v>0</v>
      </c>
      <c r="BP83" s="244">
        <v>0</v>
      </c>
      <c r="BQ83" s="244">
        <v>0</v>
      </c>
      <c r="BR83" s="244">
        <v>0</v>
      </c>
      <c r="BS83" s="244">
        <v>0</v>
      </c>
      <c r="BT83" s="244">
        <v>0</v>
      </c>
      <c r="BU83" s="244">
        <v>0</v>
      </c>
      <c r="BV83" s="244">
        <v>0</v>
      </c>
      <c r="BW83" s="244">
        <v>0</v>
      </c>
      <c r="BX83" s="244">
        <v>0</v>
      </c>
      <c r="BY83" s="244">
        <v>0</v>
      </c>
      <c r="BZ83" s="244">
        <v>0</v>
      </c>
      <c r="CA83" s="244">
        <v>0</v>
      </c>
      <c r="CB83" s="244">
        <v>0</v>
      </c>
      <c r="CC83" s="244">
        <v>0</v>
      </c>
      <c r="CD83" s="244">
        <v>0</v>
      </c>
      <c r="CE83" s="25">
        <f t="shared" si="16"/>
        <v>3668.15</v>
      </c>
      <c r="CF83" s="314">
        <v>0</v>
      </c>
    </row>
    <row r="84" spans="1:84" x14ac:dyDescent="0.25">
      <c r="A84" s="26" t="s">
        <v>280</v>
      </c>
      <c r="B84" s="16"/>
      <c r="C84" s="244">
        <v>2668.07</v>
      </c>
      <c r="D84" s="244">
        <v>0</v>
      </c>
      <c r="E84" s="244">
        <v>470</v>
      </c>
      <c r="F84" s="244">
        <v>0</v>
      </c>
      <c r="G84" s="244">
        <v>0</v>
      </c>
      <c r="H84" s="244">
        <v>0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  <c r="O84" s="244">
        <v>0</v>
      </c>
      <c r="P84" s="244">
        <v>425</v>
      </c>
      <c r="Q84" s="244">
        <v>0</v>
      </c>
      <c r="R84" s="244">
        <v>0</v>
      </c>
      <c r="S84" s="244">
        <v>0</v>
      </c>
      <c r="T84" s="244">
        <v>2280</v>
      </c>
      <c r="U84" s="244">
        <v>0</v>
      </c>
      <c r="V84" s="244">
        <v>0</v>
      </c>
      <c r="W84" s="244">
        <v>0</v>
      </c>
      <c r="X84" s="244">
        <v>0</v>
      </c>
      <c r="Y84" s="244">
        <v>0</v>
      </c>
      <c r="Z84" s="244">
        <v>0</v>
      </c>
      <c r="AA84" s="244">
        <v>0</v>
      </c>
      <c r="AB84" s="244">
        <v>350</v>
      </c>
      <c r="AC84" s="244">
        <v>0</v>
      </c>
      <c r="AD84" s="244">
        <v>0</v>
      </c>
      <c r="AE84" s="244">
        <v>9109.08</v>
      </c>
      <c r="AF84" s="244">
        <v>15030</v>
      </c>
      <c r="AG84" s="244">
        <v>15280.06</v>
      </c>
      <c r="AH84" s="244">
        <v>0</v>
      </c>
      <c r="AI84" s="244">
        <v>0</v>
      </c>
      <c r="AJ84" s="244">
        <v>1484.6</v>
      </c>
      <c r="AK84" s="244">
        <v>0</v>
      </c>
      <c r="AL84" s="244">
        <v>0</v>
      </c>
      <c r="AM84" s="244">
        <v>0</v>
      </c>
      <c r="AN84" s="244">
        <v>0</v>
      </c>
      <c r="AO84" s="244">
        <v>150</v>
      </c>
      <c r="AP84" s="244">
        <v>8100</v>
      </c>
      <c r="AQ84" s="244">
        <v>0</v>
      </c>
      <c r="AR84" s="244">
        <v>-2821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244">
        <v>0</v>
      </c>
      <c r="BB84" s="244">
        <v>0</v>
      </c>
      <c r="BC84" s="244">
        <v>0</v>
      </c>
      <c r="BD84" s="244">
        <v>0</v>
      </c>
      <c r="BE84" s="244">
        <v>10387.799999999999</v>
      </c>
      <c r="BF84" s="244">
        <v>0</v>
      </c>
      <c r="BG84" s="244">
        <v>0</v>
      </c>
      <c r="BH84" s="244">
        <v>0</v>
      </c>
      <c r="BI84" s="244">
        <v>0</v>
      </c>
      <c r="BJ84" s="244">
        <v>0</v>
      </c>
      <c r="BK84" s="244">
        <v>0</v>
      </c>
      <c r="BL84" s="244">
        <v>0</v>
      </c>
      <c r="BM84" s="244">
        <v>0</v>
      </c>
      <c r="BN84" s="244">
        <v>0</v>
      </c>
      <c r="BO84" s="244">
        <v>52733.33</v>
      </c>
      <c r="BP84" s="244">
        <v>0</v>
      </c>
      <c r="BQ84" s="244">
        <v>0</v>
      </c>
      <c r="BR84" s="244">
        <v>0</v>
      </c>
      <c r="BS84" s="244">
        <v>0</v>
      </c>
      <c r="BT84" s="244">
        <v>590</v>
      </c>
      <c r="BU84" s="244">
        <v>0</v>
      </c>
      <c r="BV84" s="244">
        <v>0</v>
      </c>
      <c r="BW84" s="244">
        <v>499</v>
      </c>
      <c r="BX84" s="244">
        <v>0</v>
      </c>
      <c r="BY84" s="244">
        <v>371.39</v>
      </c>
      <c r="BZ84" s="244">
        <v>0</v>
      </c>
      <c r="CA84" s="244">
        <v>0</v>
      </c>
      <c r="CB84" s="244">
        <v>0</v>
      </c>
      <c r="CC84" s="244">
        <v>6736.16</v>
      </c>
      <c r="CD84" s="244">
        <v>0</v>
      </c>
      <c r="CE84" s="25">
        <f t="shared" si="16"/>
        <v>123843.49</v>
      </c>
      <c r="CF84" s="314">
        <v>0</v>
      </c>
    </row>
    <row r="85" spans="1:84" x14ac:dyDescent="0.25">
      <c r="A85" s="26" t="s">
        <v>281</v>
      </c>
      <c r="B85" s="16"/>
      <c r="C85" s="244">
        <v>0</v>
      </c>
      <c r="D85" s="244">
        <v>0</v>
      </c>
      <c r="E85" s="244">
        <v>0</v>
      </c>
      <c r="F85" s="244">
        <v>0</v>
      </c>
      <c r="G85" s="244">
        <v>0</v>
      </c>
      <c r="H85" s="244">
        <v>0</v>
      </c>
      <c r="I85" s="244">
        <v>0</v>
      </c>
      <c r="J85" s="244">
        <v>0</v>
      </c>
      <c r="K85" s="244">
        <v>0</v>
      </c>
      <c r="L85" s="244">
        <v>0</v>
      </c>
      <c r="M85" s="244">
        <v>0</v>
      </c>
      <c r="N85" s="244">
        <v>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4">
        <v>0</v>
      </c>
      <c r="Y85" s="244">
        <v>0</v>
      </c>
      <c r="Z85" s="244">
        <v>0</v>
      </c>
      <c r="AA85" s="244">
        <v>0</v>
      </c>
      <c r="AB85" s="244">
        <v>0</v>
      </c>
      <c r="AC85" s="244">
        <v>0</v>
      </c>
      <c r="AD85" s="244">
        <v>0</v>
      </c>
      <c r="AE85" s="244">
        <v>0</v>
      </c>
      <c r="AF85" s="244">
        <v>0</v>
      </c>
      <c r="AG85" s="244">
        <v>230.48</v>
      </c>
      <c r="AH85" s="244">
        <v>0</v>
      </c>
      <c r="AI85" s="244">
        <v>0</v>
      </c>
      <c r="AJ85" s="244">
        <v>15024.25</v>
      </c>
      <c r="AK85" s="244">
        <v>0</v>
      </c>
      <c r="AL85" s="244">
        <v>0</v>
      </c>
      <c r="AM85" s="244">
        <v>0</v>
      </c>
      <c r="AN85" s="244">
        <v>0</v>
      </c>
      <c r="AO85" s="244">
        <v>0</v>
      </c>
      <c r="AP85" s="244">
        <v>7561.67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244">
        <v>0</v>
      </c>
      <c r="BB85" s="244">
        <v>0</v>
      </c>
      <c r="BC85" s="244">
        <v>0</v>
      </c>
      <c r="BD85" s="244">
        <v>0</v>
      </c>
      <c r="BE85" s="244">
        <v>503257.92</v>
      </c>
      <c r="BF85" s="244">
        <v>0</v>
      </c>
      <c r="BG85" s="244">
        <v>0</v>
      </c>
      <c r="BH85" s="244">
        <v>0</v>
      </c>
      <c r="BI85" s="244">
        <v>0</v>
      </c>
      <c r="BJ85" s="244">
        <v>0</v>
      </c>
      <c r="BK85" s="244">
        <v>0</v>
      </c>
      <c r="BL85" s="244">
        <v>0</v>
      </c>
      <c r="BM85" s="244">
        <v>0</v>
      </c>
      <c r="BN85" s="244">
        <v>0</v>
      </c>
      <c r="BO85" s="244">
        <v>0</v>
      </c>
      <c r="BP85" s="244">
        <v>0</v>
      </c>
      <c r="BQ85" s="244">
        <v>0</v>
      </c>
      <c r="BR85" s="244">
        <v>0</v>
      </c>
      <c r="BS85" s="244">
        <v>0</v>
      </c>
      <c r="BT85" s="244">
        <v>0</v>
      </c>
      <c r="BU85" s="244">
        <v>0</v>
      </c>
      <c r="BV85" s="244">
        <v>0</v>
      </c>
      <c r="BW85" s="244">
        <v>0</v>
      </c>
      <c r="BX85" s="244">
        <v>0</v>
      </c>
      <c r="BY85" s="244">
        <v>0</v>
      </c>
      <c r="BZ85" s="244">
        <v>0</v>
      </c>
      <c r="CA85" s="244">
        <v>0</v>
      </c>
      <c r="CB85" s="244">
        <v>0</v>
      </c>
      <c r="CC85" s="244">
        <v>0</v>
      </c>
      <c r="CD85" s="244">
        <v>29546038.789999999</v>
      </c>
      <c r="CE85" s="25">
        <f t="shared" si="16"/>
        <v>30072113.109999999</v>
      </c>
      <c r="CF85" s="314">
        <v>0</v>
      </c>
    </row>
    <row r="86" spans="1:84" x14ac:dyDescent="0.25">
      <c r="A86" s="26" t="s">
        <v>282</v>
      </c>
      <c r="B86" s="16"/>
      <c r="C86" s="244">
        <v>0</v>
      </c>
      <c r="D86" s="244">
        <v>0</v>
      </c>
      <c r="E86" s="244">
        <v>0</v>
      </c>
      <c r="F86" s="244">
        <v>0</v>
      </c>
      <c r="G86" s="244">
        <v>0</v>
      </c>
      <c r="H86" s="244">
        <v>0</v>
      </c>
      <c r="I86" s="244">
        <v>0</v>
      </c>
      <c r="J86" s="244">
        <v>0</v>
      </c>
      <c r="K86" s="244">
        <v>0</v>
      </c>
      <c r="L86" s="244">
        <v>0</v>
      </c>
      <c r="M86" s="244">
        <v>0</v>
      </c>
      <c r="N86" s="244">
        <v>0</v>
      </c>
      <c r="O86" s="244">
        <v>0</v>
      </c>
      <c r="P86" s="244">
        <v>0</v>
      </c>
      <c r="Q86" s="244">
        <v>0</v>
      </c>
      <c r="R86" s="244">
        <v>0</v>
      </c>
      <c r="S86" s="244">
        <v>0</v>
      </c>
      <c r="T86" s="244">
        <v>0</v>
      </c>
      <c r="U86" s="244">
        <v>0</v>
      </c>
      <c r="V86" s="244">
        <v>0</v>
      </c>
      <c r="W86" s="244">
        <v>0</v>
      </c>
      <c r="X86" s="244">
        <v>0</v>
      </c>
      <c r="Y86" s="244">
        <v>0</v>
      </c>
      <c r="Z86" s="244">
        <v>0</v>
      </c>
      <c r="AA86" s="244">
        <v>0</v>
      </c>
      <c r="AB86" s="244">
        <v>0</v>
      </c>
      <c r="AC86" s="244">
        <v>0</v>
      </c>
      <c r="AD86" s="244">
        <v>0</v>
      </c>
      <c r="AE86" s="244">
        <v>0</v>
      </c>
      <c r="AF86" s="244">
        <v>0</v>
      </c>
      <c r="AG86" s="244">
        <v>0</v>
      </c>
      <c r="AH86" s="244">
        <v>0</v>
      </c>
      <c r="AI86" s="244">
        <v>0</v>
      </c>
      <c r="AJ86" s="244">
        <v>0</v>
      </c>
      <c r="AK86" s="244">
        <v>0</v>
      </c>
      <c r="AL86" s="244">
        <v>0</v>
      </c>
      <c r="AM86" s="244">
        <v>0</v>
      </c>
      <c r="AN86" s="244">
        <v>0</v>
      </c>
      <c r="AO86" s="244">
        <v>0</v>
      </c>
      <c r="AP86" s="244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244">
        <v>0</v>
      </c>
      <c r="BB86" s="244">
        <v>0</v>
      </c>
      <c r="BC86" s="244">
        <v>0</v>
      </c>
      <c r="BD86" s="244">
        <v>0</v>
      </c>
      <c r="BE86" s="244">
        <v>0</v>
      </c>
      <c r="BF86" s="244">
        <v>0</v>
      </c>
      <c r="BG86" s="244">
        <v>0</v>
      </c>
      <c r="BH86" s="244">
        <v>0</v>
      </c>
      <c r="BI86" s="244">
        <v>0</v>
      </c>
      <c r="BJ86" s="244">
        <v>0</v>
      </c>
      <c r="BK86" s="244">
        <v>0</v>
      </c>
      <c r="BL86" s="244">
        <v>0</v>
      </c>
      <c r="BM86" s="244">
        <v>0</v>
      </c>
      <c r="BN86" s="244">
        <v>0</v>
      </c>
      <c r="BO86" s="244">
        <v>0</v>
      </c>
      <c r="BP86" s="244">
        <v>0</v>
      </c>
      <c r="BQ86" s="244">
        <v>0</v>
      </c>
      <c r="BR86" s="244">
        <v>0</v>
      </c>
      <c r="BS86" s="244">
        <v>0</v>
      </c>
      <c r="BT86" s="244">
        <v>0</v>
      </c>
      <c r="BU86" s="244">
        <v>0</v>
      </c>
      <c r="BV86" s="244">
        <v>0</v>
      </c>
      <c r="BW86" s="244">
        <v>0</v>
      </c>
      <c r="BX86" s="244">
        <v>0</v>
      </c>
      <c r="BY86" s="244">
        <v>0</v>
      </c>
      <c r="BZ86" s="244">
        <v>0</v>
      </c>
      <c r="CA86" s="244">
        <v>0</v>
      </c>
      <c r="CB86" s="244">
        <v>0</v>
      </c>
      <c r="CC86" s="244">
        <v>0</v>
      </c>
      <c r="CD86" s="244">
        <v>0</v>
      </c>
      <c r="CE86" s="25">
        <f t="shared" si="16"/>
        <v>0</v>
      </c>
      <c r="CF86" s="314">
        <v>0</v>
      </c>
    </row>
    <row r="87" spans="1:84" x14ac:dyDescent="0.25">
      <c r="A87" s="26" t="s">
        <v>283</v>
      </c>
      <c r="B87" s="16"/>
      <c r="C87" s="234">
        <v>89003.329999999987</v>
      </c>
      <c r="D87" s="234">
        <v>10733.71</v>
      </c>
      <c r="E87" s="236">
        <v>16653.77</v>
      </c>
      <c r="F87" s="236">
        <v>61321.590000000004</v>
      </c>
      <c r="G87" s="234">
        <v>2367.4300000000003</v>
      </c>
      <c r="H87" s="234">
        <v>0</v>
      </c>
      <c r="I87" s="236">
        <v>0</v>
      </c>
      <c r="J87" s="236">
        <v>0</v>
      </c>
      <c r="K87" s="236">
        <v>0</v>
      </c>
      <c r="L87" s="236">
        <v>0</v>
      </c>
      <c r="M87" s="234">
        <v>23016.170000000002</v>
      </c>
      <c r="N87" s="234">
        <v>12820.68</v>
      </c>
      <c r="O87" s="234">
        <v>0</v>
      </c>
      <c r="P87" s="236">
        <v>198083.73</v>
      </c>
      <c r="Q87" s="236">
        <v>1749.85</v>
      </c>
      <c r="R87" s="237">
        <v>3906.9</v>
      </c>
      <c r="S87" s="236">
        <v>24218.21</v>
      </c>
      <c r="T87" s="234">
        <v>55767.6</v>
      </c>
      <c r="U87" s="236">
        <v>54566.270000000004</v>
      </c>
      <c r="V87" s="236">
        <v>1688.23</v>
      </c>
      <c r="W87" s="234">
        <v>780.28</v>
      </c>
      <c r="X87" s="236">
        <v>37447.72</v>
      </c>
      <c r="Y87" s="236">
        <v>234395.51000000004</v>
      </c>
      <c r="Z87" s="236">
        <v>5224.38</v>
      </c>
      <c r="AA87" s="236">
        <v>9686.57</v>
      </c>
      <c r="AB87" s="236">
        <v>57525.160000000011</v>
      </c>
      <c r="AC87" s="236">
        <v>8974.42</v>
      </c>
      <c r="AD87" s="236">
        <v>16.68</v>
      </c>
      <c r="AE87" s="236">
        <v>10052.51</v>
      </c>
      <c r="AF87" s="236">
        <v>11144.47</v>
      </c>
      <c r="AG87" s="236">
        <v>133445.44999999998</v>
      </c>
      <c r="AH87" s="236">
        <v>0</v>
      </c>
      <c r="AI87" s="236">
        <v>28688.04</v>
      </c>
      <c r="AJ87" s="236">
        <v>260954.11</v>
      </c>
      <c r="AK87" s="236">
        <v>0</v>
      </c>
      <c r="AL87" s="236">
        <v>0</v>
      </c>
      <c r="AM87" s="236">
        <v>0</v>
      </c>
      <c r="AN87" s="236">
        <v>0</v>
      </c>
      <c r="AO87" s="234">
        <v>854.18000000000006</v>
      </c>
      <c r="AP87" s="236">
        <v>210728.08000000002</v>
      </c>
      <c r="AQ87" s="234">
        <v>0</v>
      </c>
      <c r="AR87" s="234">
        <v>752674.93</v>
      </c>
      <c r="AS87" s="234">
        <v>0</v>
      </c>
      <c r="AT87" s="234">
        <v>0</v>
      </c>
      <c r="AU87" s="236">
        <v>0</v>
      </c>
      <c r="AV87" s="236">
        <v>2086.9</v>
      </c>
      <c r="AW87" s="236">
        <v>0</v>
      </c>
      <c r="AX87" s="236">
        <v>0</v>
      </c>
      <c r="AY87" s="236">
        <v>900.79</v>
      </c>
      <c r="AZ87" s="236">
        <v>0</v>
      </c>
      <c r="BA87" s="236">
        <v>0</v>
      </c>
      <c r="BB87" s="236">
        <v>17721.009999999998</v>
      </c>
      <c r="BC87" s="236">
        <v>0</v>
      </c>
      <c r="BD87" s="236">
        <v>0</v>
      </c>
      <c r="BE87" s="236">
        <v>8533589.8899999987</v>
      </c>
      <c r="BF87" s="236">
        <v>3466</v>
      </c>
      <c r="BG87" s="236">
        <v>231.54</v>
      </c>
      <c r="BH87" s="237">
        <v>0</v>
      </c>
      <c r="BI87" s="236">
        <v>0</v>
      </c>
      <c r="BJ87" s="236">
        <v>0</v>
      </c>
      <c r="BK87" s="236">
        <v>0</v>
      </c>
      <c r="BL87" s="236">
        <v>0</v>
      </c>
      <c r="BM87" s="236">
        <v>0</v>
      </c>
      <c r="BN87" s="236">
        <v>343791.02999999997</v>
      </c>
      <c r="BO87" s="236">
        <v>3279.24</v>
      </c>
      <c r="BP87" s="236">
        <v>0</v>
      </c>
      <c r="BQ87" s="236">
        <v>0</v>
      </c>
      <c r="BR87" s="236">
        <v>0</v>
      </c>
      <c r="BS87" s="236">
        <v>152681.07999999999</v>
      </c>
      <c r="BT87" s="236">
        <v>43419.08</v>
      </c>
      <c r="BU87" s="236">
        <v>0</v>
      </c>
      <c r="BV87" s="236">
        <v>0</v>
      </c>
      <c r="BW87" s="236">
        <v>11344.640000000001</v>
      </c>
      <c r="BX87" s="236">
        <v>2406.7399999999998</v>
      </c>
      <c r="BY87" s="236">
        <v>40945.759999999995</v>
      </c>
      <c r="BZ87" s="236">
        <v>1811.94</v>
      </c>
      <c r="CA87" s="236">
        <v>234196.74000000002</v>
      </c>
      <c r="CB87" s="236">
        <v>534.15</v>
      </c>
      <c r="CC87" s="236">
        <v>71978.110000000102</v>
      </c>
      <c r="CD87" s="244">
        <v>637604.46</v>
      </c>
      <c r="CE87" s="25">
        <f t="shared" si="16"/>
        <v>12420479.059999999</v>
      </c>
      <c r="CF87" s="314">
        <v>0</v>
      </c>
    </row>
    <row r="88" spans="1:84" x14ac:dyDescent="0.25">
      <c r="A88" s="31" t="s">
        <v>284</v>
      </c>
      <c r="B88" s="16"/>
      <c r="C88" s="234">
        <v>311743.59000000003</v>
      </c>
      <c r="D88" s="234">
        <v>0</v>
      </c>
      <c r="E88" s="234">
        <v>1075.56</v>
      </c>
      <c r="F88" s="234">
        <v>3599.07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355881.78</v>
      </c>
      <c r="N88" s="234">
        <v>0</v>
      </c>
      <c r="O88" s="234">
        <v>0</v>
      </c>
      <c r="P88" s="234">
        <v>-409.55999999999898</v>
      </c>
      <c r="Q88" s="234">
        <v>0</v>
      </c>
      <c r="R88" s="234">
        <v>0</v>
      </c>
      <c r="S88" s="234">
        <v>0</v>
      </c>
      <c r="T88" s="234">
        <v>88202.159999999989</v>
      </c>
      <c r="U88" s="234">
        <v>3122.72</v>
      </c>
      <c r="V88" s="234">
        <v>0</v>
      </c>
      <c r="W88" s="234">
        <v>5.79</v>
      </c>
      <c r="X88" s="234">
        <v>0</v>
      </c>
      <c r="Y88" s="234">
        <v>18895.810000000001</v>
      </c>
      <c r="Z88" s="234">
        <v>0</v>
      </c>
      <c r="AA88" s="234">
        <v>0</v>
      </c>
      <c r="AB88" s="234">
        <v>4356315.46</v>
      </c>
      <c r="AC88" s="234">
        <v>9941.64</v>
      </c>
      <c r="AD88" s="234">
        <v>0</v>
      </c>
      <c r="AE88" s="234">
        <v>2269.06</v>
      </c>
      <c r="AF88" s="234">
        <v>1099778.75</v>
      </c>
      <c r="AG88" s="234">
        <v>3533502.62</v>
      </c>
      <c r="AH88" s="234">
        <v>0</v>
      </c>
      <c r="AI88" s="234">
        <v>0</v>
      </c>
      <c r="AJ88" s="234">
        <v>473947.35000000003</v>
      </c>
      <c r="AK88" s="234">
        <v>0</v>
      </c>
      <c r="AL88" s="234">
        <v>0</v>
      </c>
      <c r="AM88" s="234">
        <v>0</v>
      </c>
      <c r="AN88" s="234">
        <v>0</v>
      </c>
      <c r="AO88" s="234">
        <v>0</v>
      </c>
      <c r="AP88" s="234">
        <v>783733.96</v>
      </c>
      <c r="AQ88" s="234">
        <v>0</v>
      </c>
      <c r="AR88" s="234">
        <v>166149.20000000001</v>
      </c>
      <c r="AS88" s="234">
        <v>0</v>
      </c>
      <c r="AT88" s="234">
        <v>0</v>
      </c>
      <c r="AU88" s="234">
        <v>0</v>
      </c>
      <c r="AV88" s="234">
        <v>30000</v>
      </c>
      <c r="AW88" s="234">
        <v>0</v>
      </c>
      <c r="AX88" s="234">
        <v>0</v>
      </c>
      <c r="AY88" s="234">
        <v>5409.880000000001</v>
      </c>
      <c r="AZ88" s="234">
        <v>0</v>
      </c>
      <c r="BA88" s="234">
        <v>0</v>
      </c>
      <c r="BB88" s="234">
        <v>66488.75</v>
      </c>
      <c r="BC88" s="234">
        <v>0</v>
      </c>
      <c r="BD88" s="234">
        <v>0</v>
      </c>
      <c r="BE88" s="234">
        <v>366631.92</v>
      </c>
      <c r="BF88" s="234">
        <v>78453.510000000009</v>
      </c>
      <c r="BG88" s="234">
        <v>0</v>
      </c>
      <c r="BH88" s="234">
        <v>0</v>
      </c>
      <c r="BI88" s="234">
        <v>0</v>
      </c>
      <c r="BJ88" s="234">
        <v>0</v>
      </c>
      <c r="BK88" s="234">
        <v>0</v>
      </c>
      <c r="BL88" s="234">
        <v>0</v>
      </c>
      <c r="BM88" s="234">
        <v>0</v>
      </c>
      <c r="BN88" s="234">
        <v>202748.43</v>
      </c>
      <c r="BO88" s="234">
        <v>0</v>
      </c>
      <c r="BP88" s="234">
        <v>0</v>
      </c>
      <c r="BQ88" s="234">
        <v>0</v>
      </c>
      <c r="BR88" s="234">
        <v>0</v>
      </c>
      <c r="BS88" s="234">
        <v>213956.73</v>
      </c>
      <c r="BT88" s="234">
        <v>25345</v>
      </c>
      <c r="BU88" s="234">
        <v>0</v>
      </c>
      <c r="BV88" s="234">
        <v>0</v>
      </c>
      <c r="BW88" s="234">
        <v>4345</v>
      </c>
      <c r="BX88" s="234">
        <v>0</v>
      </c>
      <c r="BY88" s="234">
        <v>4224.82</v>
      </c>
      <c r="BZ88" s="234">
        <v>0</v>
      </c>
      <c r="CA88" s="234">
        <v>606754.24</v>
      </c>
      <c r="CB88" s="234">
        <v>202701.59</v>
      </c>
      <c r="CC88" s="234">
        <v>1551280.9500000002</v>
      </c>
      <c r="CD88" s="244">
        <v>293907.49</v>
      </c>
      <c r="CE88" s="25">
        <f t="shared" si="16"/>
        <v>14860003.269999998</v>
      </c>
      <c r="CF88" s="314">
        <v>0</v>
      </c>
    </row>
    <row r="89" spans="1:84" x14ac:dyDescent="0.25">
      <c r="A89" s="31" t="s">
        <v>285</v>
      </c>
      <c r="B89" s="25"/>
      <c r="C89" s="25">
        <f t="shared" ref="C89:AH89" si="17">SUM(C65:C73)-C88</f>
        <v>35581098.089999989</v>
      </c>
      <c r="D89" s="25">
        <f t="shared" si="17"/>
        <v>8581686.4400000013</v>
      </c>
      <c r="E89" s="25">
        <f t="shared" si="17"/>
        <v>71401589.99000001</v>
      </c>
      <c r="F89" s="25">
        <f t="shared" si="17"/>
        <v>21220339.944855001</v>
      </c>
      <c r="G89" s="25">
        <f t="shared" si="17"/>
        <v>3400547.2999999993</v>
      </c>
      <c r="H89" s="25">
        <f t="shared" si="17"/>
        <v>0</v>
      </c>
      <c r="I89" s="25">
        <f t="shared" si="17"/>
        <v>0</v>
      </c>
      <c r="J89" s="25">
        <f t="shared" si="17"/>
        <v>3797968.3751450004</v>
      </c>
      <c r="K89" s="25">
        <f t="shared" si="17"/>
        <v>0</v>
      </c>
      <c r="L89" s="25">
        <f t="shared" si="17"/>
        <v>0</v>
      </c>
      <c r="M89" s="25">
        <f t="shared" si="17"/>
        <v>5920842.1100000003</v>
      </c>
      <c r="N89" s="25">
        <f t="shared" si="17"/>
        <v>13767543.530000001</v>
      </c>
      <c r="O89" s="25">
        <f t="shared" si="17"/>
        <v>0</v>
      </c>
      <c r="P89" s="25">
        <f t="shared" si="17"/>
        <v>62987300.359999992</v>
      </c>
      <c r="Q89" s="25">
        <f t="shared" si="17"/>
        <v>4388067.2799999993</v>
      </c>
      <c r="R89" s="25">
        <f t="shared" si="17"/>
        <v>12965441.530000001</v>
      </c>
      <c r="S89" s="25">
        <f t="shared" si="17"/>
        <v>4952462.38</v>
      </c>
      <c r="T89" s="25">
        <f t="shared" si="17"/>
        <v>6817600.3500000006</v>
      </c>
      <c r="U89" s="25">
        <f t="shared" si="17"/>
        <v>20876828.880000003</v>
      </c>
      <c r="V89" s="25">
        <f t="shared" si="17"/>
        <v>2056179.47</v>
      </c>
      <c r="W89" s="25">
        <f t="shared" si="17"/>
        <v>1988507.9899999998</v>
      </c>
      <c r="X89" s="25">
        <f t="shared" si="17"/>
        <v>4609157.3899999997</v>
      </c>
      <c r="Y89" s="25">
        <f t="shared" si="17"/>
        <v>61748750.390000001</v>
      </c>
      <c r="Z89" s="25">
        <f t="shared" si="17"/>
        <v>1882492.23</v>
      </c>
      <c r="AA89" s="25">
        <f t="shared" si="17"/>
        <v>1747780.3900000001</v>
      </c>
      <c r="AB89" s="25">
        <f t="shared" si="17"/>
        <v>51319497.980000004</v>
      </c>
      <c r="AC89" s="25">
        <f t="shared" si="17"/>
        <v>11276062.43</v>
      </c>
      <c r="AD89" s="25">
        <f t="shared" si="17"/>
        <v>1710166.55</v>
      </c>
      <c r="AE89" s="25">
        <f t="shared" si="17"/>
        <v>13521687.369999999</v>
      </c>
      <c r="AF89" s="25">
        <f t="shared" si="17"/>
        <v>2369345.8299999996</v>
      </c>
      <c r="AG89" s="25">
        <f t="shared" si="17"/>
        <v>39426874.309999995</v>
      </c>
      <c r="AH89" s="25">
        <f t="shared" si="17"/>
        <v>0</v>
      </c>
      <c r="AI89" s="25">
        <f t="shared" ref="AI89:BN89" si="18">SUM(AI65:AI73)-AI88</f>
        <v>10948999.540000001</v>
      </c>
      <c r="AJ89" s="25">
        <f t="shared" si="18"/>
        <v>83604529.970000014</v>
      </c>
      <c r="AK89" s="25">
        <f t="shared" si="18"/>
        <v>0</v>
      </c>
      <c r="AL89" s="25">
        <f t="shared" si="18"/>
        <v>0</v>
      </c>
      <c r="AM89" s="25">
        <f t="shared" si="18"/>
        <v>0</v>
      </c>
      <c r="AN89" s="25">
        <f t="shared" si="18"/>
        <v>0</v>
      </c>
      <c r="AO89" s="25">
        <f t="shared" si="18"/>
        <v>2721415.17</v>
      </c>
      <c r="AP89" s="25">
        <f t="shared" si="18"/>
        <v>44989285.329999998</v>
      </c>
      <c r="AQ89" s="25">
        <f t="shared" si="18"/>
        <v>0</v>
      </c>
      <c r="AR89" s="25">
        <f t="shared" si="18"/>
        <v>38781983.480000004</v>
      </c>
      <c r="AS89" s="25">
        <f t="shared" si="18"/>
        <v>0</v>
      </c>
      <c r="AT89" s="25">
        <f t="shared" si="18"/>
        <v>0</v>
      </c>
      <c r="AU89" s="25">
        <f t="shared" si="18"/>
        <v>0</v>
      </c>
      <c r="AV89" s="25">
        <f t="shared" si="18"/>
        <v>880980.88</v>
      </c>
      <c r="AW89" s="25">
        <f t="shared" si="18"/>
        <v>0</v>
      </c>
      <c r="AX89" s="25">
        <f t="shared" si="18"/>
        <v>0</v>
      </c>
      <c r="AY89" s="25">
        <f t="shared" si="18"/>
        <v>8063327.4400000004</v>
      </c>
      <c r="AZ89" s="25">
        <f t="shared" si="18"/>
        <v>0</v>
      </c>
      <c r="BA89" s="25">
        <f t="shared" si="18"/>
        <v>0</v>
      </c>
      <c r="BB89" s="25">
        <f t="shared" si="18"/>
        <v>12698989.919999998</v>
      </c>
      <c r="BC89" s="25">
        <f t="shared" si="18"/>
        <v>1493674.6800000002</v>
      </c>
      <c r="BD89" s="25">
        <f t="shared" si="18"/>
        <v>0</v>
      </c>
      <c r="BE89" s="25">
        <f t="shared" si="18"/>
        <v>38397202.18</v>
      </c>
      <c r="BF89" s="25">
        <f t="shared" si="18"/>
        <v>11767640.15</v>
      </c>
      <c r="BG89" s="25">
        <f t="shared" si="18"/>
        <v>746969.43</v>
      </c>
      <c r="BH89" s="25">
        <f t="shared" si="18"/>
        <v>0</v>
      </c>
      <c r="BI89" s="25">
        <f t="shared" si="18"/>
        <v>0</v>
      </c>
      <c r="BJ89" s="25">
        <f t="shared" si="18"/>
        <v>0</v>
      </c>
      <c r="BK89" s="25">
        <f t="shared" si="18"/>
        <v>0</v>
      </c>
      <c r="BL89" s="25">
        <f t="shared" si="18"/>
        <v>0</v>
      </c>
      <c r="BM89" s="25">
        <f t="shared" si="18"/>
        <v>0</v>
      </c>
      <c r="BN89" s="25">
        <f t="shared" si="18"/>
        <v>117760280.92</v>
      </c>
      <c r="BO89" s="25">
        <f t="shared" ref="BO89:CD89" si="19">SUM(BO65:BO73)-BO88</f>
        <v>1562356.1700000002</v>
      </c>
      <c r="BP89" s="25">
        <f t="shared" si="19"/>
        <v>0</v>
      </c>
      <c r="BQ89" s="25">
        <f t="shared" si="19"/>
        <v>0</v>
      </c>
      <c r="BR89" s="25">
        <f t="shared" si="19"/>
        <v>0</v>
      </c>
      <c r="BS89" s="25">
        <f t="shared" si="19"/>
        <v>830009.11</v>
      </c>
      <c r="BT89" s="25">
        <f t="shared" si="19"/>
        <v>1081959.6399999999</v>
      </c>
      <c r="BU89" s="25">
        <f t="shared" si="19"/>
        <v>0</v>
      </c>
      <c r="BV89" s="25">
        <f t="shared" si="19"/>
        <v>74437.25</v>
      </c>
      <c r="BW89" s="25">
        <f t="shared" si="19"/>
        <v>1631387.45</v>
      </c>
      <c r="BX89" s="25">
        <f t="shared" si="19"/>
        <v>3829606.2800000003</v>
      </c>
      <c r="BY89" s="25">
        <f t="shared" si="19"/>
        <v>6529911.8200000003</v>
      </c>
      <c r="BZ89" s="25">
        <f t="shared" si="19"/>
        <v>5910094.8399999999</v>
      </c>
      <c r="CA89" s="25">
        <f t="shared" si="19"/>
        <v>10869884.969999999</v>
      </c>
      <c r="CB89" s="25">
        <f t="shared" si="19"/>
        <v>-193629.7</v>
      </c>
      <c r="CC89" s="25">
        <f t="shared" si="19"/>
        <v>21865267.919999998</v>
      </c>
      <c r="CD89" s="25">
        <f t="shared" si="19"/>
        <v>29889735.760000002</v>
      </c>
      <c r="CE89" s="25">
        <f t="shared" si="16"/>
        <v>927052119.48999989</v>
      </c>
      <c r="CF89" s="314">
        <v>0</v>
      </c>
    </row>
    <row r="90" spans="1:84" x14ac:dyDescent="0.25">
      <c r="A90" s="31" t="s">
        <v>286</v>
      </c>
      <c r="B90" s="25"/>
      <c r="C90" s="24" t="s">
        <v>248</v>
      </c>
      <c r="D90" s="24" t="s">
        <v>248</v>
      </c>
      <c r="E90" s="24" t="s">
        <v>248</v>
      </c>
      <c r="F90" s="24" t="s">
        <v>248</v>
      </c>
      <c r="G90" s="24" t="s">
        <v>248</v>
      </c>
      <c r="H90" s="24" t="s">
        <v>248</v>
      </c>
      <c r="I90" s="24" t="s">
        <v>248</v>
      </c>
      <c r="J90" s="24" t="s">
        <v>248</v>
      </c>
      <c r="K90" s="28" t="s">
        <v>248</v>
      </c>
      <c r="L90" s="24" t="s">
        <v>248</v>
      </c>
      <c r="M90" s="24" t="s">
        <v>248</v>
      </c>
      <c r="N90" s="24" t="s">
        <v>248</v>
      </c>
      <c r="O90" s="24" t="s">
        <v>248</v>
      </c>
      <c r="P90" s="24" t="s">
        <v>248</v>
      </c>
      <c r="Q90" s="24" t="s">
        <v>248</v>
      </c>
      <c r="R90" s="24" t="s">
        <v>248</v>
      </c>
      <c r="S90" s="24" t="s">
        <v>248</v>
      </c>
      <c r="T90" s="24" t="s">
        <v>248</v>
      </c>
      <c r="U90" s="24" t="s">
        <v>248</v>
      </c>
      <c r="V90" s="24" t="s">
        <v>248</v>
      </c>
      <c r="W90" s="24" t="s">
        <v>248</v>
      </c>
      <c r="X90" s="24" t="s">
        <v>248</v>
      </c>
      <c r="Y90" s="24" t="s">
        <v>248</v>
      </c>
      <c r="Z90" s="24" t="s">
        <v>248</v>
      </c>
      <c r="AA90" s="24" t="s">
        <v>248</v>
      </c>
      <c r="AB90" s="24" t="s">
        <v>248</v>
      </c>
      <c r="AC90" s="24" t="s">
        <v>248</v>
      </c>
      <c r="AD90" s="24" t="s">
        <v>248</v>
      </c>
      <c r="AE90" s="24" t="s">
        <v>248</v>
      </c>
      <c r="AF90" s="24" t="s">
        <v>248</v>
      </c>
      <c r="AG90" s="24" t="s">
        <v>248</v>
      </c>
      <c r="AH90" s="24" t="s">
        <v>248</v>
      </c>
      <c r="AI90" s="24" t="s">
        <v>248</v>
      </c>
      <c r="AJ90" s="24" t="s">
        <v>248</v>
      </c>
      <c r="AK90" s="24" t="s">
        <v>248</v>
      </c>
      <c r="AL90" s="24" t="s">
        <v>248</v>
      </c>
      <c r="AM90" s="24" t="s">
        <v>248</v>
      </c>
      <c r="AN90" s="24" t="s">
        <v>248</v>
      </c>
      <c r="AO90" s="24" t="s">
        <v>248</v>
      </c>
      <c r="AP90" s="24" t="s">
        <v>248</v>
      </c>
      <c r="AQ90" s="24" t="s">
        <v>248</v>
      </c>
      <c r="AR90" s="24" t="s">
        <v>248</v>
      </c>
      <c r="AS90" s="24" t="s">
        <v>248</v>
      </c>
      <c r="AT90" s="24" t="s">
        <v>248</v>
      </c>
      <c r="AU90" s="24" t="s">
        <v>248</v>
      </c>
      <c r="AV90" s="24" t="s">
        <v>248</v>
      </c>
      <c r="AW90" s="24" t="s">
        <v>248</v>
      </c>
      <c r="AX90" s="24" t="s">
        <v>248</v>
      </c>
      <c r="AY90" s="24" t="s">
        <v>248</v>
      </c>
      <c r="AZ90" s="24" t="s">
        <v>248</v>
      </c>
      <c r="BA90" s="24" t="s">
        <v>248</v>
      </c>
      <c r="BB90" s="24" t="s">
        <v>248</v>
      </c>
      <c r="BC90" s="24" t="s">
        <v>248</v>
      </c>
      <c r="BD90" s="24" t="s">
        <v>248</v>
      </c>
      <c r="BE90" s="24" t="s">
        <v>248</v>
      </c>
      <c r="BF90" s="24" t="s">
        <v>248</v>
      </c>
      <c r="BG90" s="24" t="s">
        <v>248</v>
      </c>
      <c r="BH90" s="24" t="s">
        <v>248</v>
      </c>
      <c r="BI90" s="24" t="s">
        <v>248</v>
      </c>
      <c r="BJ90" s="24" t="s">
        <v>248</v>
      </c>
      <c r="BK90" s="24" t="s">
        <v>248</v>
      </c>
      <c r="BL90" s="24" t="s">
        <v>248</v>
      </c>
      <c r="BM90" s="24" t="s">
        <v>248</v>
      </c>
      <c r="BN90" s="24" t="s">
        <v>248</v>
      </c>
      <c r="BO90" s="24" t="s">
        <v>248</v>
      </c>
      <c r="BP90" s="24" t="s">
        <v>248</v>
      </c>
      <c r="BQ90" s="24" t="s">
        <v>248</v>
      </c>
      <c r="BR90" s="24" t="s">
        <v>248</v>
      </c>
      <c r="BS90" s="24" t="s">
        <v>248</v>
      </c>
      <c r="BT90" s="24" t="s">
        <v>248</v>
      </c>
      <c r="BU90" s="24" t="s">
        <v>248</v>
      </c>
      <c r="BV90" s="24" t="s">
        <v>248</v>
      </c>
      <c r="BW90" s="24" t="s">
        <v>248</v>
      </c>
      <c r="BX90" s="24" t="s">
        <v>248</v>
      </c>
      <c r="BY90" s="24" t="s">
        <v>248</v>
      </c>
      <c r="BZ90" s="24" t="s">
        <v>248</v>
      </c>
      <c r="CA90" s="24" t="s">
        <v>248</v>
      </c>
      <c r="CB90" s="24" t="s">
        <v>248</v>
      </c>
      <c r="CC90" s="24" t="s">
        <v>248</v>
      </c>
      <c r="CD90" s="24" t="s">
        <v>248</v>
      </c>
      <c r="CE90" s="244">
        <v>0</v>
      </c>
      <c r="CF90" s="314">
        <v>0</v>
      </c>
    </row>
    <row r="91" spans="1:84" x14ac:dyDescent="0.25">
      <c r="A91" s="21" t="s">
        <v>287</v>
      </c>
      <c r="B91" s="16"/>
      <c r="C91" s="234">
        <v>147316269.55000001</v>
      </c>
      <c r="D91" s="234">
        <v>41183838.5</v>
      </c>
      <c r="E91" s="234">
        <v>294557040.23000002</v>
      </c>
      <c r="F91" s="234">
        <v>51770144.942099996</v>
      </c>
      <c r="G91" s="234">
        <v>10789316</v>
      </c>
      <c r="H91" s="234">
        <v>0</v>
      </c>
      <c r="I91" s="234">
        <v>0</v>
      </c>
      <c r="J91" s="234">
        <v>10163274.057900002</v>
      </c>
      <c r="K91" s="234">
        <v>0</v>
      </c>
      <c r="L91" s="234">
        <v>0</v>
      </c>
      <c r="M91" s="234">
        <v>228</v>
      </c>
      <c r="N91" s="234">
        <v>0</v>
      </c>
      <c r="O91" s="234">
        <v>0</v>
      </c>
      <c r="P91" s="234">
        <v>248374729.86000001</v>
      </c>
      <c r="Q91" s="234">
        <v>8086979</v>
      </c>
      <c r="R91" s="234">
        <v>55793589</v>
      </c>
      <c r="S91" s="234">
        <v>0</v>
      </c>
      <c r="T91" s="234">
        <v>4672077</v>
      </c>
      <c r="U91" s="234">
        <v>136562609.61000001</v>
      </c>
      <c r="V91" s="234">
        <v>10976901</v>
      </c>
      <c r="W91" s="234">
        <v>15263025.85</v>
      </c>
      <c r="X91" s="234">
        <v>76592006.900000006</v>
      </c>
      <c r="Y91" s="234">
        <v>284127210.32999998</v>
      </c>
      <c r="Z91" s="234">
        <v>1140426</v>
      </c>
      <c r="AA91" s="234">
        <v>2709352.75</v>
      </c>
      <c r="AB91" s="234">
        <v>93840033.950000003</v>
      </c>
      <c r="AC91" s="234">
        <v>69448138</v>
      </c>
      <c r="AD91" s="234">
        <v>8897043</v>
      </c>
      <c r="AE91" s="234">
        <v>30880928</v>
      </c>
      <c r="AF91" s="234">
        <v>0</v>
      </c>
      <c r="AG91" s="234">
        <v>105041066</v>
      </c>
      <c r="AH91" s="234">
        <v>0</v>
      </c>
      <c r="AI91" s="234">
        <v>12027808.4</v>
      </c>
      <c r="AJ91" s="234">
        <v>123139.36</v>
      </c>
      <c r="AK91" s="234">
        <v>0</v>
      </c>
      <c r="AL91" s="234">
        <v>0</v>
      </c>
      <c r="AM91" s="234">
        <v>0</v>
      </c>
      <c r="AN91" s="234">
        <v>0</v>
      </c>
      <c r="AO91" s="234">
        <v>5139931.45</v>
      </c>
      <c r="AP91" s="234">
        <v>91467.37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2468</v>
      </c>
      <c r="AW91" s="24" t="s">
        <v>248</v>
      </c>
      <c r="AX91" s="24" t="s">
        <v>248</v>
      </c>
      <c r="AY91" s="24" t="s">
        <v>248</v>
      </c>
      <c r="AZ91" s="24" t="s">
        <v>248</v>
      </c>
      <c r="BA91" s="24" t="s">
        <v>248</v>
      </c>
      <c r="BB91" s="24" t="s">
        <v>248</v>
      </c>
      <c r="BC91" s="24" t="s">
        <v>248</v>
      </c>
      <c r="BD91" s="24" t="s">
        <v>248</v>
      </c>
      <c r="BE91" s="24" t="s">
        <v>248</v>
      </c>
      <c r="BF91" s="24" t="s">
        <v>248</v>
      </c>
      <c r="BG91" s="24" t="s">
        <v>248</v>
      </c>
      <c r="BH91" s="24" t="s">
        <v>248</v>
      </c>
      <c r="BI91" s="24" t="s">
        <v>248</v>
      </c>
      <c r="BJ91" s="24" t="s">
        <v>248</v>
      </c>
      <c r="BK91" s="24" t="s">
        <v>248</v>
      </c>
      <c r="BL91" s="24" t="s">
        <v>248</v>
      </c>
      <c r="BM91" s="24" t="s">
        <v>248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4" t="s">
        <v>248</v>
      </c>
      <c r="BS91" s="24" t="s">
        <v>248</v>
      </c>
      <c r="BT91" s="24" t="s">
        <v>248</v>
      </c>
      <c r="BU91" s="24" t="s">
        <v>248</v>
      </c>
      <c r="BV91" s="24" t="s">
        <v>248</v>
      </c>
      <c r="BW91" s="24" t="s">
        <v>248</v>
      </c>
      <c r="BX91" s="24" t="s">
        <v>248</v>
      </c>
      <c r="BY91" s="24" t="s">
        <v>248</v>
      </c>
      <c r="BZ91" s="24" t="s">
        <v>248</v>
      </c>
      <c r="CA91" s="24" t="s">
        <v>248</v>
      </c>
      <c r="CB91" s="24" t="s">
        <v>248</v>
      </c>
      <c r="CC91" s="24" t="s">
        <v>248</v>
      </c>
      <c r="CD91" s="24" t="s">
        <v>248</v>
      </c>
      <c r="CE91" s="25">
        <f t="shared" ref="CE91:CE98" si="20">SUM(C91:CD91)</f>
        <v>1725571042.1099999</v>
      </c>
      <c r="CF91" s="314">
        <v>0</v>
      </c>
    </row>
    <row r="92" spans="1:84" x14ac:dyDescent="0.25">
      <c r="A92" s="21" t="s">
        <v>288</v>
      </c>
      <c r="B92" s="16"/>
      <c r="C92" s="234">
        <v>3286995.75</v>
      </c>
      <c r="D92" s="234">
        <v>586706</v>
      </c>
      <c r="E92" s="234">
        <v>31016514.84</v>
      </c>
      <c r="F92" s="234">
        <v>12082110.871011999</v>
      </c>
      <c r="G92" s="234">
        <v>653630</v>
      </c>
      <c r="H92" s="234">
        <v>0</v>
      </c>
      <c r="I92" s="234">
        <v>0</v>
      </c>
      <c r="J92" s="234">
        <v>2371903.8089880003</v>
      </c>
      <c r="K92" s="234">
        <v>0</v>
      </c>
      <c r="L92" s="234">
        <v>0</v>
      </c>
      <c r="M92" s="234">
        <v>5974774.8799999999</v>
      </c>
      <c r="N92" s="234">
        <v>6713555.5</v>
      </c>
      <c r="O92" s="234">
        <v>0</v>
      </c>
      <c r="P92" s="234">
        <v>186861201.72999999</v>
      </c>
      <c r="Q92" s="234">
        <v>14388617</v>
      </c>
      <c r="R92" s="234">
        <v>53163700</v>
      </c>
      <c r="S92" s="234">
        <v>0</v>
      </c>
      <c r="T92" s="234">
        <v>17487278</v>
      </c>
      <c r="U92" s="234">
        <v>98384381.579999998</v>
      </c>
      <c r="V92" s="234">
        <v>13813115</v>
      </c>
      <c r="W92" s="234">
        <v>30632362.550000001</v>
      </c>
      <c r="X92" s="234">
        <v>131008369.09</v>
      </c>
      <c r="Y92" s="234">
        <v>272284334.60000002</v>
      </c>
      <c r="Z92" s="234">
        <v>17077943</v>
      </c>
      <c r="AA92" s="234">
        <v>11101861.75</v>
      </c>
      <c r="AB92" s="234">
        <v>110972388.19</v>
      </c>
      <c r="AC92" s="234">
        <v>4509158</v>
      </c>
      <c r="AD92" s="234">
        <v>1398738</v>
      </c>
      <c r="AE92" s="234">
        <v>19924507</v>
      </c>
      <c r="AF92" s="234">
        <v>4780725</v>
      </c>
      <c r="AG92" s="234">
        <v>264023152.19</v>
      </c>
      <c r="AH92" s="234">
        <v>0</v>
      </c>
      <c r="AI92" s="234">
        <v>30031516.420000002</v>
      </c>
      <c r="AJ92" s="234">
        <v>103690584.43000001</v>
      </c>
      <c r="AK92" s="234">
        <v>0</v>
      </c>
      <c r="AL92" s="234">
        <v>0</v>
      </c>
      <c r="AM92" s="234">
        <v>0</v>
      </c>
      <c r="AN92" s="234">
        <v>0</v>
      </c>
      <c r="AO92" s="234">
        <v>237346</v>
      </c>
      <c r="AP92" s="234">
        <v>130981200.08</v>
      </c>
      <c r="AQ92" s="234">
        <v>0</v>
      </c>
      <c r="AR92" s="234">
        <v>76738885.299999997</v>
      </c>
      <c r="AS92" s="234">
        <v>0</v>
      </c>
      <c r="AT92" s="234">
        <v>0</v>
      </c>
      <c r="AU92" s="234">
        <v>0</v>
      </c>
      <c r="AV92" s="234">
        <v>6705317</v>
      </c>
      <c r="AW92" s="24" t="s">
        <v>248</v>
      </c>
      <c r="AX92" s="24" t="s">
        <v>248</v>
      </c>
      <c r="AY92" s="24" t="s">
        <v>248</v>
      </c>
      <c r="AZ92" s="24" t="s">
        <v>248</v>
      </c>
      <c r="BA92" s="24" t="s">
        <v>248</v>
      </c>
      <c r="BB92" s="24" t="s">
        <v>248</v>
      </c>
      <c r="BC92" s="24" t="s">
        <v>248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4" t="s">
        <v>248</v>
      </c>
      <c r="BI92" s="24" t="s">
        <v>248</v>
      </c>
      <c r="BJ92" s="24" t="s">
        <v>248</v>
      </c>
      <c r="BK92" s="24" t="s">
        <v>248</v>
      </c>
      <c r="BL92" s="24" t="s">
        <v>248</v>
      </c>
      <c r="BM92" s="24" t="s">
        <v>248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4" t="s">
        <v>248</v>
      </c>
      <c r="BT92" s="24" t="s">
        <v>248</v>
      </c>
      <c r="BU92" s="24" t="s">
        <v>248</v>
      </c>
      <c r="BV92" s="24" t="s">
        <v>248</v>
      </c>
      <c r="BW92" s="24" t="s">
        <v>248</v>
      </c>
      <c r="BX92" s="24" t="s">
        <v>248</v>
      </c>
      <c r="BY92" s="24" t="s">
        <v>248</v>
      </c>
      <c r="BZ92" s="24" t="s">
        <v>248</v>
      </c>
      <c r="CA92" s="24" t="s">
        <v>248</v>
      </c>
      <c r="CB92" s="24" t="s">
        <v>248</v>
      </c>
      <c r="CC92" s="24" t="s">
        <v>248</v>
      </c>
      <c r="CD92" s="24" t="s">
        <v>248</v>
      </c>
      <c r="CE92" s="25">
        <f t="shared" si="20"/>
        <v>1662882873.5600002</v>
      </c>
      <c r="CF92" s="314">
        <v>0</v>
      </c>
    </row>
    <row r="93" spans="1:84" x14ac:dyDescent="0.25">
      <c r="A93" s="21" t="s">
        <v>289</v>
      </c>
      <c r="B93" s="16"/>
      <c r="C93" s="25">
        <f t="shared" ref="C93:AV93" si="21">C91+C92</f>
        <v>150603265.30000001</v>
      </c>
      <c r="D93" s="25">
        <f t="shared" si="21"/>
        <v>41770544.5</v>
      </c>
      <c r="E93" s="25">
        <f t="shared" si="21"/>
        <v>325573555.06999999</v>
      </c>
      <c r="F93" s="25">
        <f t="shared" si="21"/>
        <v>63852255.813111991</v>
      </c>
      <c r="G93" s="25">
        <f t="shared" si="21"/>
        <v>11442946</v>
      </c>
      <c r="H93" s="25">
        <f t="shared" si="21"/>
        <v>0</v>
      </c>
      <c r="I93" s="25">
        <f t="shared" si="21"/>
        <v>0</v>
      </c>
      <c r="J93" s="25">
        <f t="shared" si="21"/>
        <v>12535177.866888002</v>
      </c>
      <c r="K93" s="25">
        <f t="shared" si="21"/>
        <v>0</v>
      </c>
      <c r="L93" s="25">
        <f t="shared" si="21"/>
        <v>0</v>
      </c>
      <c r="M93" s="25">
        <f t="shared" si="21"/>
        <v>5975002.8799999999</v>
      </c>
      <c r="N93" s="25">
        <f t="shared" si="21"/>
        <v>6713555.5</v>
      </c>
      <c r="O93" s="25">
        <f t="shared" si="21"/>
        <v>0</v>
      </c>
      <c r="P93" s="25">
        <f t="shared" si="21"/>
        <v>435235931.59000003</v>
      </c>
      <c r="Q93" s="25">
        <f t="shared" si="21"/>
        <v>22475596</v>
      </c>
      <c r="R93" s="25">
        <f t="shared" si="21"/>
        <v>108957289</v>
      </c>
      <c r="S93" s="25">
        <f t="shared" si="21"/>
        <v>0</v>
      </c>
      <c r="T93" s="25">
        <f t="shared" si="21"/>
        <v>22159355</v>
      </c>
      <c r="U93" s="25">
        <f t="shared" si="21"/>
        <v>234946991.19</v>
      </c>
      <c r="V93" s="25">
        <f t="shared" si="21"/>
        <v>24790016</v>
      </c>
      <c r="W93" s="25">
        <f t="shared" si="21"/>
        <v>45895388.399999999</v>
      </c>
      <c r="X93" s="25">
        <f t="shared" si="21"/>
        <v>207600375.99000001</v>
      </c>
      <c r="Y93" s="25">
        <f t="shared" si="21"/>
        <v>556411544.93000007</v>
      </c>
      <c r="Z93" s="25">
        <f t="shared" si="21"/>
        <v>18218369</v>
      </c>
      <c r="AA93" s="25">
        <f t="shared" si="21"/>
        <v>13811214.5</v>
      </c>
      <c r="AB93" s="25">
        <f t="shared" si="21"/>
        <v>204812422.13999999</v>
      </c>
      <c r="AC93" s="25">
        <f t="shared" si="21"/>
        <v>73957296</v>
      </c>
      <c r="AD93" s="25">
        <f t="shared" si="21"/>
        <v>10295781</v>
      </c>
      <c r="AE93" s="25">
        <f t="shared" si="21"/>
        <v>50805435</v>
      </c>
      <c r="AF93" s="25">
        <f t="shared" si="21"/>
        <v>4780725</v>
      </c>
      <c r="AG93" s="25">
        <f t="shared" si="21"/>
        <v>369064218.19</v>
      </c>
      <c r="AH93" s="25">
        <f t="shared" si="21"/>
        <v>0</v>
      </c>
      <c r="AI93" s="25">
        <f t="shared" si="21"/>
        <v>42059324.82</v>
      </c>
      <c r="AJ93" s="25">
        <f t="shared" si="21"/>
        <v>103813723.79000001</v>
      </c>
      <c r="AK93" s="25">
        <f t="shared" si="21"/>
        <v>0</v>
      </c>
      <c r="AL93" s="25">
        <f t="shared" si="21"/>
        <v>0</v>
      </c>
      <c r="AM93" s="25">
        <f t="shared" si="21"/>
        <v>0</v>
      </c>
      <c r="AN93" s="25">
        <f t="shared" si="21"/>
        <v>0</v>
      </c>
      <c r="AO93" s="25">
        <f t="shared" si="21"/>
        <v>5377277.4500000002</v>
      </c>
      <c r="AP93" s="25">
        <f t="shared" si="21"/>
        <v>131072667.45</v>
      </c>
      <c r="AQ93" s="25">
        <f t="shared" si="21"/>
        <v>0</v>
      </c>
      <c r="AR93" s="25">
        <f t="shared" si="21"/>
        <v>76738885.299999997</v>
      </c>
      <c r="AS93" s="25">
        <f t="shared" si="21"/>
        <v>0</v>
      </c>
      <c r="AT93" s="25">
        <f t="shared" si="21"/>
        <v>0</v>
      </c>
      <c r="AU93" s="25">
        <f t="shared" si="21"/>
        <v>0</v>
      </c>
      <c r="AV93" s="25">
        <f t="shared" si="21"/>
        <v>6707785</v>
      </c>
      <c r="AW93" s="24" t="s">
        <v>248</v>
      </c>
      <c r="AX93" s="24" t="s">
        <v>248</v>
      </c>
      <c r="AY93" s="24" t="s">
        <v>248</v>
      </c>
      <c r="AZ93" s="24" t="s">
        <v>248</v>
      </c>
      <c r="BA93" s="24" t="s">
        <v>248</v>
      </c>
      <c r="BB93" s="24" t="s">
        <v>248</v>
      </c>
      <c r="BC93" s="24" t="s">
        <v>248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4" t="s">
        <v>248</v>
      </c>
      <c r="BI93" s="24" t="s">
        <v>248</v>
      </c>
      <c r="BJ93" s="24" t="s">
        <v>248</v>
      </c>
      <c r="BK93" s="24" t="s">
        <v>248</v>
      </c>
      <c r="BL93" s="24" t="s">
        <v>248</v>
      </c>
      <c r="BM93" s="24" t="s">
        <v>248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4" t="s">
        <v>248</v>
      </c>
      <c r="BT93" s="24" t="s">
        <v>248</v>
      </c>
      <c r="BU93" s="24" t="s">
        <v>248</v>
      </c>
      <c r="BV93" s="24" t="s">
        <v>248</v>
      </c>
      <c r="BW93" s="24" t="s">
        <v>248</v>
      </c>
      <c r="BX93" s="24" t="s">
        <v>248</v>
      </c>
      <c r="BY93" s="24" t="s">
        <v>248</v>
      </c>
      <c r="BZ93" s="24" t="s">
        <v>248</v>
      </c>
      <c r="CA93" s="24" t="s">
        <v>248</v>
      </c>
      <c r="CB93" s="24" t="s">
        <v>248</v>
      </c>
      <c r="CC93" s="24" t="s">
        <v>248</v>
      </c>
      <c r="CD93" s="24" t="s">
        <v>248</v>
      </c>
      <c r="CE93" s="25">
        <f t="shared" si="20"/>
        <v>3388453915.6700001</v>
      </c>
      <c r="CF93" s="314">
        <v>0</v>
      </c>
    </row>
    <row r="94" spans="1:84" x14ac:dyDescent="0.25">
      <c r="A94" s="31" t="s">
        <v>290</v>
      </c>
      <c r="B94" s="25"/>
      <c r="C94" s="234">
        <v>27228</v>
      </c>
      <c r="D94" s="234">
        <v>0</v>
      </c>
      <c r="E94" s="234">
        <v>94434</v>
      </c>
      <c r="F94" s="234">
        <v>26319</v>
      </c>
      <c r="G94" s="234">
        <v>9497</v>
      </c>
      <c r="H94" s="234">
        <v>0</v>
      </c>
      <c r="I94" s="234">
        <v>0</v>
      </c>
      <c r="J94" s="234">
        <v>0</v>
      </c>
      <c r="K94" s="234">
        <v>0</v>
      </c>
      <c r="L94" s="234">
        <v>0</v>
      </c>
      <c r="M94" s="234">
        <v>0</v>
      </c>
      <c r="N94" s="234">
        <v>0</v>
      </c>
      <c r="O94" s="234">
        <v>0</v>
      </c>
      <c r="P94" s="234">
        <v>67669</v>
      </c>
      <c r="Q94" s="234">
        <v>18375</v>
      </c>
      <c r="R94" s="234">
        <v>0</v>
      </c>
      <c r="S94" s="234">
        <v>28331</v>
      </c>
      <c r="T94" s="234">
        <v>373</v>
      </c>
      <c r="U94" s="234">
        <v>9666</v>
      </c>
      <c r="V94" s="234">
        <v>0</v>
      </c>
      <c r="W94" s="234">
        <v>1559</v>
      </c>
      <c r="X94" s="234">
        <v>2635</v>
      </c>
      <c r="Y94" s="234">
        <v>22619</v>
      </c>
      <c r="Z94" s="234">
        <v>9571</v>
      </c>
      <c r="AA94" s="234">
        <v>1563</v>
      </c>
      <c r="AB94" s="234">
        <v>6234</v>
      </c>
      <c r="AC94" s="234">
        <v>1130</v>
      </c>
      <c r="AD94" s="234">
        <v>2566</v>
      </c>
      <c r="AE94" s="234">
        <v>5824</v>
      </c>
      <c r="AF94" s="234">
        <v>0</v>
      </c>
      <c r="AG94" s="234">
        <v>27580</v>
      </c>
      <c r="AH94" s="234">
        <v>0</v>
      </c>
      <c r="AI94" s="234">
        <v>0</v>
      </c>
      <c r="AJ94" s="234">
        <v>301745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4">
        <v>3294</v>
      </c>
      <c r="AW94" s="234">
        <v>0</v>
      </c>
      <c r="AX94" s="234">
        <v>0</v>
      </c>
      <c r="AY94" s="234">
        <v>16906</v>
      </c>
      <c r="AZ94" s="234">
        <v>0</v>
      </c>
      <c r="BA94" s="234">
        <v>0</v>
      </c>
      <c r="BB94" s="234">
        <v>3529</v>
      </c>
      <c r="BC94" s="234">
        <v>0</v>
      </c>
      <c r="BD94" s="234">
        <v>0</v>
      </c>
      <c r="BE94" s="234">
        <v>338468</v>
      </c>
      <c r="BF94" s="234">
        <v>9051</v>
      </c>
      <c r="BG94" s="234">
        <v>0</v>
      </c>
      <c r="BH94" s="234">
        <v>0</v>
      </c>
      <c r="BI94" s="234">
        <v>0</v>
      </c>
      <c r="BJ94" s="234">
        <v>0</v>
      </c>
      <c r="BK94" s="234">
        <v>0</v>
      </c>
      <c r="BL94" s="234">
        <v>0</v>
      </c>
      <c r="BM94" s="234">
        <v>0</v>
      </c>
      <c r="BN94" s="234">
        <v>123721</v>
      </c>
      <c r="BO94" s="234">
        <v>0</v>
      </c>
      <c r="BP94" s="234">
        <v>0</v>
      </c>
      <c r="BQ94" s="234">
        <v>0</v>
      </c>
      <c r="BR94" s="234">
        <v>0</v>
      </c>
      <c r="BS94" s="234">
        <v>536</v>
      </c>
      <c r="BT94" s="234">
        <v>0</v>
      </c>
      <c r="BU94" s="234">
        <v>0</v>
      </c>
      <c r="BV94" s="234">
        <v>5972</v>
      </c>
      <c r="BW94" s="234">
        <v>0</v>
      </c>
      <c r="BX94" s="234">
        <v>0</v>
      </c>
      <c r="BY94" s="234">
        <v>795</v>
      </c>
      <c r="BZ94" s="234">
        <v>0</v>
      </c>
      <c r="CA94" s="234">
        <v>0</v>
      </c>
      <c r="CB94" s="234">
        <v>0</v>
      </c>
      <c r="CC94" s="234">
        <v>0</v>
      </c>
      <c r="CD94" s="223" t="s">
        <v>248</v>
      </c>
      <c r="CE94" s="25">
        <f t="shared" si="20"/>
        <v>1167190</v>
      </c>
      <c r="CF94" s="25">
        <f>BE63-CE94</f>
        <v>0</v>
      </c>
    </row>
    <row r="95" spans="1:84" x14ac:dyDescent="0.25">
      <c r="A95" s="21" t="s">
        <v>291</v>
      </c>
      <c r="B95" s="16"/>
      <c r="C95" s="234">
        <v>64187</v>
      </c>
      <c r="D95" s="234">
        <v>11747</v>
      </c>
      <c r="E95" s="234">
        <v>136542</v>
      </c>
      <c r="F95" s="234">
        <v>23393</v>
      </c>
      <c r="G95" s="234">
        <v>4602</v>
      </c>
      <c r="H95" s="234">
        <v>0</v>
      </c>
      <c r="I95" s="234">
        <v>0</v>
      </c>
      <c r="J95" s="234">
        <v>0</v>
      </c>
      <c r="K95" s="234">
        <v>0</v>
      </c>
      <c r="L95" s="234">
        <v>0</v>
      </c>
      <c r="M95" s="234">
        <v>7715</v>
      </c>
      <c r="N95" s="234">
        <v>0</v>
      </c>
      <c r="O95" s="234"/>
      <c r="P95" s="234">
        <v>0</v>
      </c>
      <c r="Q95" s="234">
        <v>8888</v>
      </c>
      <c r="R95" s="234">
        <v>0</v>
      </c>
      <c r="S95" s="234">
        <v>0</v>
      </c>
      <c r="T95" s="234">
        <v>0</v>
      </c>
      <c r="U95" s="234">
        <v>0</v>
      </c>
      <c r="V95" s="234">
        <v>0</v>
      </c>
      <c r="W95" s="234">
        <v>0</v>
      </c>
      <c r="X95" s="234">
        <v>0</v>
      </c>
      <c r="Y95" s="234">
        <v>0</v>
      </c>
      <c r="Z95" s="234">
        <v>0</v>
      </c>
      <c r="AA95" s="234">
        <v>0</v>
      </c>
      <c r="AB95" s="234">
        <v>0</v>
      </c>
      <c r="AC95" s="234">
        <v>0</v>
      </c>
      <c r="AD95" s="234">
        <v>0</v>
      </c>
      <c r="AE95" s="234">
        <v>0</v>
      </c>
      <c r="AF95" s="234">
        <v>776</v>
      </c>
      <c r="AG95" s="234">
        <v>35063</v>
      </c>
      <c r="AH95" s="234">
        <v>0</v>
      </c>
      <c r="AI95" s="234">
        <v>19544</v>
      </c>
      <c r="AJ95" s="234">
        <v>0</v>
      </c>
      <c r="AK95" s="234">
        <v>0</v>
      </c>
      <c r="AL95" s="234">
        <v>0</v>
      </c>
      <c r="AM95" s="234">
        <v>0</v>
      </c>
      <c r="AN95" s="234">
        <v>0</v>
      </c>
      <c r="AO95" s="234">
        <v>0</v>
      </c>
      <c r="AP95" s="234">
        <v>0</v>
      </c>
      <c r="AQ95" s="234">
        <v>0</v>
      </c>
      <c r="AR95" s="234">
        <v>0</v>
      </c>
      <c r="AS95" s="234">
        <v>0</v>
      </c>
      <c r="AT95" s="234">
        <v>0</v>
      </c>
      <c r="AU95" s="234">
        <v>0</v>
      </c>
      <c r="AV95" s="234">
        <v>238</v>
      </c>
      <c r="AW95" s="234">
        <v>0</v>
      </c>
      <c r="AX95" s="230" t="s">
        <v>248</v>
      </c>
      <c r="AY95" s="230" t="s">
        <v>248</v>
      </c>
      <c r="AZ95" s="234">
        <v>0</v>
      </c>
      <c r="BA95" s="234">
        <v>0</v>
      </c>
      <c r="BB95" s="234">
        <v>0</v>
      </c>
      <c r="BC95" s="234">
        <v>0</v>
      </c>
      <c r="BD95" s="24" t="s">
        <v>248</v>
      </c>
      <c r="BE95" s="24" t="s">
        <v>248</v>
      </c>
      <c r="BF95" s="234">
        <v>0</v>
      </c>
      <c r="BG95" s="24" t="s">
        <v>248</v>
      </c>
      <c r="BH95" s="234">
        <v>0</v>
      </c>
      <c r="BI95" s="234">
        <v>0</v>
      </c>
      <c r="BJ95" s="24" t="s">
        <v>248</v>
      </c>
      <c r="BK95" s="234">
        <v>0</v>
      </c>
      <c r="BL95" s="234">
        <v>0</v>
      </c>
      <c r="BM95" s="234">
        <v>0</v>
      </c>
      <c r="BN95" s="24" t="s">
        <v>248</v>
      </c>
      <c r="BO95" s="24" t="s">
        <v>248</v>
      </c>
      <c r="BP95" s="24" t="s">
        <v>248</v>
      </c>
      <c r="BQ95" s="24" t="s">
        <v>248</v>
      </c>
      <c r="BR95" s="234">
        <v>0</v>
      </c>
      <c r="BS95" s="234">
        <v>0</v>
      </c>
      <c r="BT95" s="234">
        <v>0</v>
      </c>
      <c r="BU95" s="234">
        <v>0</v>
      </c>
      <c r="BV95" s="234">
        <v>0</v>
      </c>
      <c r="BW95" s="234">
        <v>0</v>
      </c>
      <c r="BX95" s="234">
        <v>0</v>
      </c>
      <c r="BY95" s="234">
        <v>0</v>
      </c>
      <c r="BZ95" s="234">
        <v>0</v>
      </c>
      <c r="CA95" s="234">
        <v>0</v>
      </c>
      <c r="CB95" s="234">
        <v>0</v>
      </c>
      <c r="CC95" s="24" t="s">
        <v>248</v>
      </c>
      <c r="CD95" s="24" t="s">
        <v>248</v>
      </c>
      <c r="CE95" s="25">
        <f t="shared" si="20"/>
        <v>312695</v>
      </c>
      <c r="CF95" s="25">
        <f>AY63-CE95</f>
        <v>0</v>
      </c>
    </row>
    <row r="96" spans="1:84" x14ac:dyDescent="0.25">
      <c r="A96" s="21" t="s">
        <v>292</v>
      </c>
      <c r="B96" s="16"/>
      <c r="C96" s="234">
        <v>8211.3625448821858</v>
      </c>
      <c r="D96" s="234">
        <v>0</v>
      </c>
      <c r="E96" s="234">
        <v>28479.205617871474</v>
      </c>
      <c r="F96" s="234">
        <v>7937.2282510193281</v>
      </c>
      <c r="G96" s="234">
        <v>2864.0851362107437</v>
      </c>
      <c r="H96" s="234">
        <v>0</v>
      </c>
      <c r="I96" s="234">
        <v>0</v>
      </c>
      <c r="J96" s="234">
        <v>0</v>
      </c>
      <c r="K96" s="234">
        <v>0</v>
      </c>
      <c r="L96" s="234">
        <v>0</v>
      </c>
      <c r="M96" s="234">
        <v>0</v>
      </c>
      <c r="N96" s="234">
        <v>0</v>
      </c>
      <c r="O96" s="234">
        <v>0</v>
      </c>
      <c r="P96" s="234">
        <v>20407.473631909528</v>
      </c>
      <c r="Q96" s="234">
        <v>5541.4935640594304</v>
      </c>
      <c r="R96" s="234">
        <v>0</v>
      </c>
      <c r="S96" s="234">
        <v>8544.0029476662712</v>
      </c>
      <c r="T96" s="234">
        <v>112.48854962689349</v>
      </c>
      <c r="U96" s="234">
        <v>2915.0517981060389</v>
      </c>
      <c r="V96" s="234">
        <v>0</v>
      </c>
      <c r="W96" s="234">
        <v>470.15991653706953</v>
      </c>
      <c r="X96" s="234">
        <v>794.65771653314823</v>
      </c>
      <c r="Y96" s="234">
        <v>6821.3900911815117</v>
      </c>
      <c r="Z96" s="234">
        <v>2886.4018994075</v>
      </c>
      <c r="AA96" s="234">
        <v>471.36622806121858</v>
      </c>
      <c r="AB96" s="234">
        <v>1880.0365103862039</v>
      </c>
      <c r="AC96" s="234">
        <v>340.78300557209019</v>
      </c>
      <c r="AD96" s="234">
        <v>773.84884274157821</v>
      </c>
      <c r="AE96" s="234">
        <v>1756.389579160932</v>
      </c>
      <c r="AF96" s="234">
        <v>0</v>
      </c>
      <c r="AG96" s="234">
        <v>8317.5179590072985</v>
      </c>
      <c r="AH96" s="234">
        <v>0</v>
      </c>
      <c r="AI96" s="234">
        <v>0</v>
      </c>
      <c r="AJ96" s="234">
        <v>90999.617713584375</v>
      </c>
      <c r="AK96" s="234">
        <v>0</v>
      </c>
      <c r="AL96" s="234">
        <v>0</v>
      </c>
      <c r="AM96" s="234">
        <v>0</v>
      </c>
      <c r="AN96" s="234">
        <v>0</v>
      </c>
      <c r="AO96" s="234">
        <v>0</v>
      </c>
      <c r="AP96" s="234">
        <v>0</v>
      </c>
      <c r="AQ96" s="234">
        <v>0</v>
      </c>
      <c r="AR96" s="234">
        <v>0</v>
      </c>
      <c r="AS96" s="234">
        <v>0</v>
      </c>
      <c r="AT96" s="234">
        <v>0</v>
      </c>
      <c r="AU96" s="234">
        <v>0</v>
      </c>
      <c r="AV96" s="234">
        <v>993.39754013669483</v>
      </c>
      <c r="AW96" s="234">
        <v>0</v>
      </c>
      <c r="AX96" s="230" t="s">
        <v>248</v>
      </c>
      <c r="AY96" s="230" t="s">
        <v>248</v>
      </c>
      <c r="AZ96" s="24" t="s">
        <v>248</v>
      </c>
      <c r="BA96" s="234">
        <v>0</v>
      </c>
      <c r="BB96" s="234">
        <v>1064.2683421804479</v>
      </c>
      <c r="BC96" s="234">
        <v>0</v>
      </c>
      <c r="BD96" s="24" t="s">
        <v>248</v>
      </c>
      <c r="BE96" s="24" t="s">
        <v>248</v>
      </c>
      <c r="BF96" s="24" t="s">
        <v>248</v>
      </c>
      <c r="BG96" s="24" t="s">
        <v>248</v>
      </c>
      <c r="BH96" s="234">
        <v>0</v>
      </c>
      <c r="BI96" s="234">
        <v>0</v>
      </c>
      <c r="BJ96" s="24" t="s">
        <v>248</v>
      </c>
      <c r="BK96" s="234">
        <v>0</v>
      </c>
      <c r="BL96" s="234">
        <v>0</v>
      </c>
      <c r="BM96" s="234">
        <v>0</v>
      </c>
      <c r="BN96" s="24" t="s">
        <v>248</v>
      </c>
      <c r="BO96" s="24" t="s">
        <v>248</v>
      </c>
      <c r="BP96" s="24" t="s">
        <v>248</v>
      </c>
      <c r="BQ96" s="24" t="s">
        <v>248</v>
      </c>
      <c r="BR96" s="24" t="s">
        <v>248</v>
      </c>
      <c r="BS96" s="234">
        <v>161.64574423596491</v>
      </c>
      <c r="BT96" s="234">
        <v>0</v>
      </c>
      <c r="BU96" s="234">
        <v>0</v>
      </c>
      <c r="BV96" s="234">
        <v>1801.0231055544446</v>
      </c>
      <c r="BW96" s="234">
        <v>0</v>
      </c>
      <c r="BX96" s="234">
        <v>0</v>
      </c>
      <c r="BY96" s="234">
        <v>239.75441542461212</v>
      </c>
      <c r="BZ96" s="234">
        <v>0</v>
      </c>
      <c r="CA96" s="234">
        <v>0</v>
      </c>
      <c r="CB96" s="234">
        <v>0</v>
      </c>
      <c r="CC96" s="24" t="s">
        <v>248</v>
      </c>
      <c r="CD96" s="24" t="s">
        <v>248</v>
      </c>
      <c r="CE96" s="25">
        <f t="shared" si="20"/>
        <v>204784.65065105699</v>
      </c>
      <c r="CF96" s="16"/>
    </row>
    <row r="97" spans="1:84" x14ac:dyDescent="0.25">
      <c r="A97" s="21" t="s">
        <v>293</v>
      </c>
      <c r="B97" s="16"/>
      <c r="C97" s="234">
        <v>375503.01848568564</v>
      </c>
      <c r="D97" s="234">
        <v>88529.061457975506</v>
      </c>
      <c r="E97" s="234">
        <v>672835.15073794383</v>
      </c>
      <c r="F97" s="234">
        <v>130681.97918745429</v>
      </c>
      <c r="G97" s="234">
        <v>25564.343233640509</v>
      </c>
      <c r="H97" s="234">
        <v>0</v>
      </c>
      <c r="I97" s="234">
        <v>0</v>
      </c>
      <c r="J97" s="234">
        <v>25654.87831637905</v>
      </c>
      <c r="K97" s="234">
        <v>0</v>
      </c>
      <c r="L97" s="234">
        <v>0</v>
      </c>
      <c r="M97" s="234">
        <v>39712.282670540066</v>
      </c>
      <c r="N97" s="234">
        <v>0</v>
      </c>
      <c r="O97" s="234">
        <v>0</v>
      </c>
      <c r="P97" s="234">
        <v>150187.36650537656</v>
      </c>
      <c r="Q97" s="234">
        <v>48037.334030118582</v>
      </c>
      <c r="R97" s="234">
        <v>21144.057018854692</v>
      </c>
      <c r="S97" s="234">
        <v>106.83990005944761</v>
      </c>
      <c r="T97" s="234">
        <v>62764.15878482144</v>
      </c>
      <c r="U97" s="234">
        <v>298.02485999929183</v>
      </c>
      <c r="V97" s="234">
        <v>100.27360961170203</v>
      </c>
      <c r="W97" s="234">
        <v>10.675532623848065</v>
      </c>
      <c r="X97" s="234">
        <v>7035.3195044101813</v>
      </c>
      <c r="Y97" s="234">
        <v>36653.547197421045</v>
      </c>
      <c r="Z97" s="234">
        <v>1353.2005741118951</v>
      </c>
      <c r="AA97" s="234">
        <v>0</v>
      </c>
      <c r="AB97" s="234">
        <v>28.828133223812095</v>
      </c>
      <c r="AC97" s="234">
        <v>0</v>
      </c>
      <c r="AD97" s="234">
        <v>0</v>
      </c>
      <c r="AE97" s="234">
        <v>2001.9623193554821</v>
      </c>
      <c r="AF97" s="234">
        <v>2012.7990132570371</v>
      </c>
      <c r="AG97" s="234">
        <v>213268.88530735948</v>
      </c>
      <c r="AH97" s="234">
        <v>0</v>
      </c>
      <c r="AI97" s="234">
        <v>79687.011426730838</v>
      </c>
      <c r="AJ97" s="234">
        <v>31655.351872948151</v>
      </c>
      <c r="AK97" s="234">
        <v>0</v>
      </c>
      <c r="AL97" s="234">
        <v>0</v>
      </c>
      <c r="AM97" s="234">
        <v>0</v>
      </c>
      <c r="AN97" s="234">
        <v>0</v>
      </c>
      <c r="AO97" s="234">
        <v>28856.84480356488</v>
      </c>
      <c r="AP97" s="234">
        <v>48691.299247811105</v>
      </c>
      <c r="AQ97" s="234">
        <v>0</v>
      </c>
      <c r="AR97" s="234">
        <v>217861.70894986947</v>
      </c>
      <c r="AS97" s="234">
        <v>0</v>
      </c>
      <c r="AT97" s="234">
        <v>0</v>
      </c>
      <c r="AU97" s="234">
        <v>0</v>
      </c>
      <c r="AV97" s="234">
        <v>226.79731885188156</v>
      </c>
      <c r="AW97" s="234">
        <v>0</v>
      </c>
      <c r="AX97" s="230" t="s">
        <v>248</v>
      </c>
      <c r="AY97" s="230" t="s">
        <v>248</v>
      </c>
      <c r="AZ97" s="24" t="s">
        <v>248</v>
      </c>
      <c r="BA97" s="24" t="s">
        <v>248</v>
      </c>
      <c r="BB97" s="234">
        <v>0</v>
      </c>
      <c r="BC97" s="234">
        <v>0</v>
      </c>
      <c r="BD97" s="24" t="s">
        <v>248</v>
      </c>
      <c r="BE97" s="24" t="s">
        <v>248</v>
      </c>
      <c r="BF97" s="24" t="s">
        <v>248</v>
      </c>
      <c r="BG97" s="24" t="s">
        <v>248</v>
      </c>
      <c r="BH97" s="234">
        <v>0</v>
      </c>
      <c r="BI97" s="234">
        <v>0</v>
      </c>
      <c r="BJ97" s="24" t="s">
        <v>248</v>
      </c>
      <c r="BK97" s="234">
        <v>0</v>
      </c>
      <c r="BL97" s="234">
        <v>0</v>
      </c>
      <c r="BM97" s="234">
        <v>0</v>
      </c>
      <c r="BN97" s="24" t="s">
        <v>248</v>
      </c>
      <c r="BO97" s="24" t="s">
        <v>248</v>
      </c>
      <c r="BP97" s="24" t="s">
        <v>248</v>
      </c>
      <c r="BQ97" s="24" t="s">
        <v>248</v>
      </c>
      <c r="BR97" s="24" t="s">
        <v>248</v>
      </c>
      <c r="BS97" s="234">
        <v>0</v>
      </c>
      <c r="BT97" s="234">
        <v>0</v>
      </c>
      <c r="BU97" s="234">
        <v>0</v>
      </c>
      <c r="BV97" s="234">
        <v>0</v>
      </c>
      <c r="BW97" s="234">
        <v>0</v>
      </c>
      <c r="BX97" s="234">
        <v>0</v>
      </c>
      <c r="BY97" s="234">
        <v>0</v>
      </c>
      <c r="BZ97" s="234">
        <v>0</v>
      </c>
      <c r="CA97" s="234">
        <v>0</v>
      </c>
      <c r="CB97" s="234">
        <v>0</v>
      </c>
      <c r="CC97" s="24" t="s">
        <v>248</v>
      </c>
      <c r="CD97" s="24" t="s">
        <v>248</v>
      </c>
      <c r="CE97" s="25">
        <f t="shared" si="20"/>
        <v>2310463</v>
      </c>
      <c r="CF97" s="25">
        <f>BA63</f>
        <v>0</v>
      </c>
    </row>
    <row r="98" spans="1:84" x14ac:dyDescent="0.25">
      <c r="A98" s="21" t="s">
        <v>294</v>
      </c>
      <c r="B98" s="16"/>
      <c r="C98" s="238">
        <v>169.80658916408046</v>
      </c>
      <c r="D98" s="238">
        <v>40.03381391899287</v>
      </c>
      <c r="E98" s="238">
        <v>304.2634450110699</v>
      </c>
      <c r="F98" s="238">
        <v>59.09582628795534</v>
      </c>
      <c r="G98" s="238">
        <v>11.560476787192098</v>
      </c>
      <c r="H98" s="238">
        <v>0</v>
      </c>
      <c r="I98" s="238">
        <v>0</v>
      </c>
      <c r="J98" s="238">
        <v>11.601417745966589</v>
      </c>
      <c r="K98" s="238">
        <v>0</v>
      </c>
      <c r="L98" s="238">
        <v>0</v>
      </c>
      <c r="M98" s="238">
        <v>17.958330389456751</v>
      </c>
      <c r="N98" s="238">
        <v>0</v>
      </c>
      <c r="O98" s="238">
        <v>0</v>
      </c>
      <c r="P98" s="239">
        <v>67.916376663656123</v>
      </c>
      <c r="Q98" s="239">
        <v>21.723010049521072</v>
      </c>
      <c r="R98" s="239">
        <v>9.561574812212644</v>
      </c>
      <c r="S98" s="240">
        <v>4.8314176245210727E-2</v>
      </c>
      <c r="T98" s="240">
        <v>28.382641950478927</v>
      </c>
      <c r="U98" s="241">
        <v>0.13477011494252872</v>
      </c>
      <c r="V98" s="239">
        <v>4.53448275862069E-2</v>
      </c>
      <c r="W98" s="239">
        <v>4.8275931034482758E-3</v>
      </c>
      <c r="X98" s="239">
        <v>3.1814487498426387</v>
      </c>
      <c r="Y98" s="239">
        <v>16.575136613970976</v>
      </c>
      <c r="Z98" s="239">
        <v>0.61193216201423373</v>
      </c>
      <c r="AA98" s="239">
        <v>0</v>
      </c>
      <c r="AB98" s="240">
        <v>1.3036398467432949E-2</v>
      </c>
      <c r="AC98" s="239">
        <v>0</v>
      </c>
      <c r="AD98" s="239">
        <v>0</v>
      </c>
      <c r="AE98" s="239">
        <v>0.90530934865900381</v>
      </c>
      <c r="AF98" s="239">
        <v>0.91020982066228928</v>
      </c>
      <c r="AG98" s="239">
        <v>96.442532299507192</v>
      </c>
      <c r="AH98" s="239">
        <v>0</v>
      </c>
      <c r="AI98" s="239">
        <v>36.03534178132869</v>
      </c>
      <c r="AJ98" s="239">
        <v>14.314897792330315</v>
      </c>
      <c r="AK98" s="239">
        <v>0</v>
      </c>
      <c r="AL98" s="239">
        <v>0</v>
      </c>
      <c r="AM98" s="239">
        <v>0</v>
      </c>
      <c r="AN98" s="239">
        <v>0</v>
      </c>
      <c r="AO98" s="239">
        <v>13.049382159140661</v>
      </c>
      <c r="AP98" s="239">
        <v>22.01874030355776</v>
      </c>
      <c r="AQ98" s="239">
        <v>0</v>
      </c>
      <c r="AR98" s="239">
        <v>98.519457594307468</v>
      </c>
      <c r="AS98" s="239">
        <v>0</v>
      </c>
      <c r="AT98" s="239">
        <v>0</v>
      </c>
      <c r="AU98" s="239">
        <v>0</v>
      </c>
      <c r="AV98" s="240">
        <v>0.10256023853311445</v>
      </c>
      <c r="AW98" s="230" t="s">
        <v>248</v>
      </c>
      <c r="AX98" s="230" t="s">
        <v>248</v>
      </c>
      <c r="AY98" s="230" t="s">
        <v>248</v>
      </c>
      <c r="AZ98" s="24" t="s">
        <v>248</v>
      </c>
      <c r="BA98" s="24" t="s">
        <v>248</v>
      </c>
      <c r="BB98" s="24" t="s">
        <v>248</v>
      </c>
      <c r="BC98" s="24" t="s">
        <v>248</v>
      </c>
      <c r="BD98" s="24" t="s">
        <v>248</v>
      </c>
      <c r="BE98" s="24" t="s">
        <v>248</v>
      </c>
      <c r="BF98" s="24" t="s">
        <v>248</v>
      </c>
      <c r="BG98" s="24" t="s">
        <v>248</v>
      </c>
      <c r="BH98" s="24" t="s">
        <v>248</v>
      </c>
      <c r="BI98" s="24" t="s">
        <v>248</v>
      </c>
      <c r="BJ98" s="24" t="s">
        <v>248</v>
      </c>
      <c r="BK98" s="24" t="s">
        <v>248</v>
      </c>
      <c r="BL98" s="24" t="s">
        <v>248</v>
      </c>
      <c r="BM98" s="24" t="s">
        <v>248</v>
      </c>
      <c r="BN98" s="24" t="s">
        <v>248</v>
      </c>
      <c r="BO98" s="24" t="s">
        <v>248</v>
      </c>
      <c r="BP98" s="24" t="s">
        <v>248</v>
      </c>
      <c r="BQ98" s="24" t="s">
        <v>248</v>
      </c>
      <c r="BR98" s="24" t="s">
        <v>248</v>
      </c>
      <c r="BS98" s="24" t="s">
        <v>248</v>
      </c>
      <c r="BT98" s="24" t="s">
        <v>248</v>
      </c>
      <c r="BU98" s="231"/>
      <c r="BV98" s="231"/>
      <c r="BW98" s="231"/>
      <c r="BX98" s="231"/>
      <c r="BY98" s="231"/>
      <c r="BZ98" s="231"/>
      <c r="CA98" s="231"/>
      <c r="CB98" s="231"/>
      <c r="CC98" s="24" t="s">
        <v>248</v>
      </c>
      <c r="CD98" s="24" t="s">
        <v>248</v>
      </c>
      <c r="CE98" s="225">
        <f t="shared" si="20"/>
        <v>1044.8167447547819</v>
      </c>
      <c r="CF98" s="29"/>
    </row>
    <row r="99" spans="1:84" x14ac:dyDescent="0.25">
      <c r="A99" s="30" t="s">
        <v>295</v>
      </c>
      <c r="B99" s="30"/>
      <c r="C99" s="30"/>
      <c r="D99" s="30"/>
      <c r="E99" s="30"/>
    </row>
    <row r="100" spans="1:84" x14ac:dyDescent="0.25">
      <c r="A100" s="31" t="s">
        <v>296</v>
      </c>
      <c r="B100" s="32"/>
      <c r="C100" s="245" t="s">
        <v>1363</v>
      </c>
      <c r="D100" s="246" t="s">
        <v>5</v>
      </c>
      <c r="E100" s="247" t="s">
        <v>5</v>
      </c>
      <c r="F100" s="12"/>
    </row>
    <row r="101" spans="1:84" x14ac:dyDescent="0.25">
      <c r="A101" s="25" t="s">
        <v>298</v>
      </c>
      <c r="B101" s="32" t="s">
        <v>299</v>
      </c>
      <c r="C101" s="248" t="s">
        <v>300</v>
      </c>
      <c r="D101" s="246" t="s">
        <v>5</v>
      </c>
      <c r="E101" s="247" t="s">
        <v>5</v>
      </c>
      <c r="F101" s="12"/>
    </row>
    <row r="102" spans="1:84" x14ac:dyDescent="0.25">
      <c r="A102" s="25" t="s">
        <v>301</v>
      </c>
      <c r="B102" s="32" t="s">
        <v>299</v>
      </c>
      <c r="C102" s="249" t="s">
        <v>302</v>
      </c>
      <c r="D102" s="246"/>
      <c r="E102" s="247"/>
      <c r="F102" s="12"/>
    </row>
    <row r="103" spans="1:84" x14ac:dyDescent="0.25">
      <c r="A103" s="25" t="s">
        <v>303</v>
      </c>
      <c r="B103" s="32" t="s">
        <v>299</v>
      </c>
      <c r="C103" s="249" t="s">
        <v>304</v>
      </c>
      <c r="D103" s="246" t="s">
        <v>5</v>
      </c>
      <c r="E103" s="247" t="s">
        <v>5</v>
      </c>
      <c r="F103" s="12"/>
    </row>
    <row r="104" spans="1:84" x14ac:dyDescent="0.25">
      <c r="A104" s="25" t="s">
        <v>305</v>
      </c>
      <c r="B104" s="32" t="s">
        <v>299</v>
      </c>
      <c r="C104" s="249" t="s">
        <v>306</v>
      </c>
      <c r="D104" s="246" t="s">
        <v>5</v>
      </c>
      <c r="E104" s="247" t="s">
        <v>5</v>
      </c>
      <c r="F104" s="12"/>
    </row>
    <row r="105" spans="1:84" x14ac:dyDescent="0.25">
      <c r="A105" s="25" t="s">
        <v>307</v>
      </c>
      <c r="B105" s="32" t="s">
        <v>299</v>
      </c>
      <c r="C105" s="249" t="s">
        <v>308</v>
      </c>
      <c r="D105" s="246" t="s">
        <v>5</v>
      </c>
      <c r="E105" s="247" t="s">
        <v>5</v>
      </c>
      <c r="F105" s="12"/>
    </row>
    <row r="106" spans="1:84" x14ac:dyDescent="0.25">
      <c r="A106" s="25" t="s">
        <v>309</v>
      </c>
      <c r="B106" s="32" t="s">
        <v>299</v>
      </c>
      <c r="C106" s="250">
        <v>98664</v>
      </c>
      <c r="D106" s="246" t="s">
        <v>5</v>
      </c>
      <c r="E106" s="247" t="s">
        <v>5</v>
      </c>
      <c r="F106" s="12"/>
    </row>
    <row r="107" spans="1:84" x14ac:dyDescent="0.25">
      <c r="A107" s="25" t="s">
        <v>310</v>
      </c>
      <c r="B107" s="32" t="s">
        <v>299</v>
      </c>
      <c r="C107" s="249" t="s">
        <v>311</v>
      </c>
      <c r="D107" s="246" t="s">
        <v>5</v>
      </c>
      <c r="E107" s="247" t="s">
        <v>5</v>
      </c>
      <c r="F107" s="12"/>
    </row>
    <row r="108" spans="1:84" x14ac:dyDescent="0.25">
      <c r="A108" s="25" t="s">
        <v>312</v>
      </c>
      <c r="B108" s="32" t="s">
        <v>299</v>
      </c>
      <c r="C108" s="251" t="s">
        <v>1364</v>
      </c>
      <c r="D108" s="246" t="s">
        <v>5</v>
      </c>
      <c r="E108" s="247" t="s">
        <v>5</v>
      </c>
      <c r="F108" s="12"/>
    </row>
    <row r="109" spans="1:84" x14ac:dyDescent="0.25">
      <c r="A109" s="25" t="s">
        <v>314</v>
      </c>
      <c r="B109" s="32" t="s">
        <v>299</v>
      </c>
      <c r="C109" s="251" t="s">
        <v>1365</v>
      </c>
      <c r="D109" s="246" t="s">
        <v>5</v>
      </c>
      <c r="E109" s="247" t="s">
        <v>5</v>
      </c>
      <c r="F109" s="12"/>
    </row>
    <row r="110" spans="1:84" x14ac:dyDescent="0.25">
      <c r="A110" s="25" t="s">
        <v>316</v>
      </c>
      <c r="B110" s="32" t="s">
        <v>299</v>
      </c>
      <c r="C110" s="249" t="s">
        <v>1387</v>
      </c>
      <c r="D110" s="246" t="s">
        <v>5</v>
      </c>
      <c r="E110" s="247" t="s">
        <v>5</v>
      </c>
      <c r="F110" s="12"/>
    </row>
    <row r="111" spans="1:84" x14ac:dyDescent="0.25">
      <c r="A111" s="25" t="s">
        <v>318</v>
      </c>
      <c r="B111" s="32" t="s">
        <v>299</v>
      </c>
      <c r="C111" s="252" t="s">
        <v>319</v>
      </c>
      <c r="D111" s="246" t="s">
        <v>5</v>
      </c>
      <c r="E111" s="247" t="s">
        <v>5</v>
      </c>
      <c r="F111" s="12"/>
    </row>
    <row r="112" spans="1:84" x14ac:dyDescent="0.25">
      <c r="A112" s="25" t="s">
        <v>320</v>
      </c>
      <c r="B112" s="32" t="s">
        <v>299</v>
      </c>
      <c r="C112" s="252" t="s">
        <v>321</v>
      </c>
      <c r="D112" s="246" t="s">
        <v>5</v>
      </c>
      <c r="E112" s="247" t="s">
        <v>5</v>
      </c>
      <c r="F112" s="12"/>
    </row>
    <row r="113" spans="1:6" x14ac:dyDescent="0.25">
      <c r="A113" s="33" t="s">
        <v>322</v>
      </c>
      <c r="B113" s="32" t="s">
        <v>299</v>
      </c>
      <c r="C113" s="249" t="s">
        <v>323</v>
      </c>
      <c r="D113" s="246" t="s">
        <v>5</v>
      </c>
      <c r="E113" s="247" t="s">
        <v>5</v>
      </c>
      <c r="F113" s="12"/>
    </row>
    <row r="114" spans="1:6" x14ac:dyDescent="0.25">
      <c r="A114" s="33" t="s">
        <v>324</v>
      </c>
      <c r="B114" s="32" t="s">
        <v>299</v>
      </c>
      <c r="C114" s="253" t="s">
        <v>1366</v>
      </c>
      <c r="D114" s="246" t="s">
        <v>5</v>
      </c>
      <c r="E114" s="247" t="s">
        <v>5</v>
      </c>
      <c r="F114" s="12"/>
    </row>
    <row r="115" spans="1:6" x14ac:dyDescent="0.25">
      <c r="A115" s="30" t="s">
        <v>326</v>
      </c>
      <c r="B115" s="30"/>
      <c r="C115" s="30"/>
      <c r="D115" s="30"/>
      <c r="E115" s="30"/>
    </row>
    <row r="116" spans="1:6" x14ac:dyDescent="0.25">
      <c r="A116" s="34" t="s">
        <v>327</v>
      </c>
      <c r="B116" s="34"/>
      <c r="C116" s="34"/>
      <c r="D116" s="34"/>
      <c r="E116" s="34"/>
    </row>
    <row r="117" spans="1:6" x14ac:dyDescent="0.25">
      <c r="A117" s="16" t="s">
        <v>307</v>
      </c>
      <c r="B117" s="35" t="s">
        <v>299</v>
      </c>
      <c r="C117" s="254">
        <v>0</v>
      </c>
      <c r="D117" s="16"/>
      <c r="E117" s="16"/>
    </row>
    <row r="118" spans="1:6" x14ac:dyDescent="0.25">
      <c r="A118" s="16" t="s">
        <v>310</v>
      </c>
      <c r="B118" s="35" t="s">
        <v>299</v>
      </c>
      <c r="C118" s="254">
        <v>0</v>
      </c>
      <c r="D118" s="16"/>
      <c r="E118" s="16"/>
    </row>
    <row r="119" spans="1:6" x14ac:dyDescent="0.25">
      <c r="A119" s="16" t="s">
        <v>328</v>
      </c>
      <c r="B119" s="35" t="s">
        <v>299</v>
      </c>
      <c r="C119" s="254">
        <v>0</v>
      </c>
      <c r="D119" s="16"/>
      <c r="E119" s="16"/>
    </row>
    <row r="120" spans="1:6" x14ac:dyDescent="0.25">
      <c r="A120" s="34" t="s">
        <v>329</v>
      </c>
      <c r="B120" s="34"/>
      <c r="C120" s="34"/>
      <c r="D120" s="34"/>
      <c r="E120" s="34"/>
    </row>
    <row r="121" spans="1:6" x14ac:dyDescent="0.25">
      <c r="A121" s="16" t="s">
        <v>330</v>
      </c>
      <c r="B121" s="35" t="s">
        <v>299</v>
      </c>
      <c r="C121" s="254">
        <v>0</v>
      </c>
      <c r="D121" s="16"/>
      <c r="E121" s="16"/>
    </row>
    <row r="122" spans="1:6" x14ac:dyDescent="0.25">
      <c r="A122" s="16" t="s">
        <v>159</v>
      </c>
      <c r="B122" s="35" t="s">
        <v>299</v>
      </c>
      <c r="C122" s="255">
        <v>1</v>
      </c>
      <c r="D122" s="16"/>
      <c r="E122" s="16"/>
    </row>
    <row r="123" spans="1:6" x14ac:dyDescent="0.25">
      <c r="A123" s="34" t="s">
        <v>331</v>
      </c>
      <c r="B123" s="34"/>
      <c r="C123" s="34"/>
      <c r="D123" s="34"/>
      <c r="E123" s="34"/>
    </row>
    <row r="124" spans="1:6" x14ac:dyDescent="0.25">
      <c r="A124" s="16" t="s">
        <v>332</v>
      </c>
      <c r="B124" s="35" t="s">
        <v>299</v>
      </c>
      <c r="C124" s="254">
        <v>0</v>
      </c>
      <c r="D124" s="16"/>
      <c r="E124" s="16"/>
    </row>
    <row r="125" spans="1:6" x14ac:dyDescent="0.25">
      <c r="A125" s="16" t="s">
        <v>333</v>
      </c>
      <c r="B125" s="35" t="s">
        <v>299</v>
      </c>
      <c r="C125" s="254">
        <v>0</v>
      </c>
      <c r="D125" s="16"/>
      <c r="E125" s="16"/>
    </row>
    <row r="126" spans="1:6" x14ac:dyDescent="0.25">
      <c r="A126" s="16" t="s">
        <v>334</v>
      </c>
      <c r="B126" s="35" t="s">
        <v>299</v>
      </c>
      <c r="C126" s="254">
        <v>0</v>
      </c>
      <c r="D126" s="16"/>
      <c r="E126" s="16"/>
    </row>
    <row r="127" spans="1:6" x14ac:dyDescent="0.25">
      <c r="A127" s="16"/>
      <c r="B127" s="35"/>
      <c r="C127" s="36"/>
      <c r="D127" s="16"/>
      <c r="E127" s="16"/>
    </row>
    <row r="128" spans="1:6" x14ac:dyDescent="0.25">
      <c r="A128" s="37" t="s">
        <v>335</v>
      </c>
      <c r="B128" s="30"/>
      <c r="C128" s="30"/>
      <c r="D128" s="30"/>
      <c r="E128" s="30"/>
    </row>
    <row r="129" spans="1:5" x14ac:dyDescent="0.25">
      <c r="A129" s="16"/>
      <c r="B129" s="35"/>
      <c r="C129" s="36"/>
      <c r="D129" s="16"/>
      <c r="E129" s="16"/>
    </row>
    <row r="130" spans="1:5" x14ac:dyDescent="0.25">
      <c r="A130" s="21" t="s">
        <v>336</v>
      </c>
      <c r="B130" s="16"/>
      <c r="C130" s="17" t="s">
        <v>337</v>
      </c>
      <c r="D130" s="18" t="s">
        <v>242</v>
      </c>
      <c r="E130" s="16"/>
    </row>
    <row r="131" spans="1:5" x14ac:dyDescent="0.25">
      <c r="A131" s="16" t="s">
        <v>338</v>
      </c>
      <c r="B131" s="35" t="s">
        <v>299</v>
      </c>
      <c r="C131" s="254">
        <v>20268</v>
      </c>
      <c r="D131" s="256">
        <v>106110</v>
      </c>
      <c r="E131" s="16"/>
    </row>
    <row r="132" spans="1:5" x14ac:dyDescent="0.25">
      <c r="A132" s="16" t="s">
        <v>339</v>
      </c>
      <c r="B132" s="35" t="s">
        <v>299</v>
      </c>
      <c r="C132" s="254">
        <v>0</v>
      </c>
      <c r="D132" s="256">
        <v>0</v>
      </c>
      <c r="E132" s="16"/>
    </row>
    <row r="133" spans="1:5" x14ac:dyDescent="0.25">
      <c r="A133" s="16" t="s">
        <v>340</v>
      </c>
      <c r="B133" s="35" t="s">
        <v>299</v>
      </c>
      <c r="C133" s="254">
        <v>0</v>
      </c>
      <c r="D133" s="256">
        <v>0</v>
      </c>
      <c r="E133" s="16"/>
    </row>
    <row r="134" spans="1:5" x14ac:dyDescent="0.25">
      <c r="A134" s="16" t="s">
        <v>341</v>
      </c>
      <c r="B134" s="35" t="s">
        <v>299</v>
      </c>
      <c r="C134" s="254">
        <v>0</v>
      </c>
      <c r="D134" s="256">
        <v>0</v>
      </c>
      <c r="E134" s="16"/>
    </row>
    <row r="135" spans="1:5" x14ac:dyDescent="0.25">
      <c r="A135" s="21" t="s">
        <v>342</v>
      </c>
      <c r="B135" s="16"/>
      <c r="C135" s="17" t="s">
        <v>194</v>
      </c>
      <c r="D135" s="16"/>
      <c r="E135" s="16"/>
    </row>
    <row r="136" spans="1:5" x14ac:dyDescent="0.25">
      <c r="A136" s="16" t="s">
        <v>343</v>
      </c>
      <c r="B136" s="35" t="s">
        <v>299</v>
      </c>
      <c r="C136" s="254">
        <v>74</v>
      </c>
      <c r="D136" s="16"/>
      <c r="E136" s="16"/>
    </row>
    <row r="137" spans="1:5" x14ac:dyDescent="0.25">
      <c r="A137" s="16" t="s">
        <v>344</v>
      </c>
      <c r="B137" s="35" t="s">
        <v>299</v>
      </c>
      <c r="C137" s="254">
        <v>29</v>
      </c>
      <c r="D137" s="16"/>
      <c r="E137" s="16"/>
    </row>
    <row r="138" spans="1:5" x14ac:dyDescent="0.25">
      <c r="A138" s="16" t="s">
        <v>345</v>
      </c>
      <c r="B138" s="35" t="s">
        <v>299</v>
      </c>
      <c r="C138" s="254">
        <v>266</v>
      </c>
      <c r="D138" s="16"/>
      <c r="E138" s="16"/>
    </row>
    <row r="139" spans="1:5" x14ac:dyDescent="0.25">
      <c r="A139" s="16" t="s">
        <v>346</v>
      </c>
      <c r="B139" s="35" t="s">
        <v>299</v>
      </c>
      <c r="C139" s="254">
        <v>8</v>
      </c>
      <c r="D139" s="16"/>
      <c r="E139" s="16"/>
    </row>
    <row r="140" spans="1:5" x14ac:dyDescent="0.25">
      <c r="A140" s="16" t="s">
        <v>347</v>
      </c>
      <c r="B140" s="35" t="s">
        <v>299</v>
      </c>
      <c r="C140" s="254">
        <v>32</v>
      </c>
      <c r="D140" s="16"/>
      <c r="E140" s="16"/>
    </row>
    <row r="141" spans="1:5" x14ac:dyDescent="0.25">
      <c r="A141" s="16" t="s">
        <v>348</v>
      </c>
      <c r="B141" s="35" t="s">
        <v>299</v>
      </c>
      <c r="C141" s="254">
        <v>14</v>
      </c>
      <c r="D141" s="16"/>
      <c r="E141" s="16"/>
    </row>
    <row r="142" spans="1:5" x14ac:dyDescent="0.25">
      <c r="A142" s="16" t="s">
        <v>123</v>
      </c>
      <c r="B142" s="35" t="s">
        <v>299</v>
      </c>
      <c r="C142" s="254">
        <v>0</v>
      </c>
      <c r="D142" s="16"/>
      <c r="E142" s="16"/>
    </row>
    <row r="143" spans="1:5" x14ac:dyDescent="0.25">
      <c r="A143" s="16" t="s">
        <v>349</v>
      </c>
      <c r="B143" s="35" t="s">
        <v>299</v>
      </c>
      <c r="C143" s="254">
        <v>0</v>
      </c>
      <c r="D143" s="16"/>
      <c r="E143" s="16"/>
    </row>
    <row r="144" spans="1:5" x14ac:dyDescent="0.25">
      <c r="A144" s="16" t="s">
        <v>350</v>
      </c>
      <c r="B144" s="35"/>
      <c r="C144" s="254">
        <v>0</v>
      </c>
      <c r="D144" s="16"/>
      <c r="E144" s="16"/>
    </row>
    <row r="145" spans="1:5" x14ac:dyDescent="0.25">
      <c r="A145" s="16" t="s">
        <v>340</v>
      </c>
      <c r="B145" s="35" t="s">
        <v>299</v>
      </c>
      <c r="C145" s="254">
        <v>0</v>
      </c>
      <c r="D145" s="16"/>
      <c r="E145" s="16"/>
    </row>
    <row r="146" spans="1:5" x14ac:dyDescent="0.25">
      <c r="A146" s="16" t="s">
        <v>351</v>
      </c>
      <c r="B146" s="35" t="s">
        <v>299</v>
      </c>
      <c r="C146" s="254">
        <v>1</v>
      </c>
      <c r="D146" s="16"/>
      <c r="E146" s="16"/>
    </row>
    <row r="147" spans="1:5" x14ac:dyDescent="0.25">
      <c r="A147" s="16" t="s">
        <v>352</v>
      </c>
      <c r="B147" s="16"/>
      <c r="C147" s="22"/>
      <c r="D147" s="16"/>
      <c r="E147" s="25">
        <f>SUM(C136:C146)</f>
        <v>424</v>
      </c>
    </row>
    <row r="148" spans="1:5" x14ac:dyDescent="0.25">
      <c r="A148" s="16" t="s">
        <v>353</v>
      </c>
      <c r="B148" s="35" t="s">
        <v>299</v>
      </c>
      <c r="C148" s="254">
        <v>450</v>
      </c>
      <c r="D148" s="16"/>
      <c r="E148" s="16"/>
    </row>
    <row r="149" spans="1:5" x14ac:dyDescent="0.25">
      <c r="A149" s="16" t="s">
        <v>354</v>
      </c>
      <c r="B149" s="35" t="s">
        <v>299</v>
      </c>
      <c r="C149" s="254">
        <v>24</v>
      </c>
      <c r="D149" s="16"/>
      <c r="E149" s="16"/>
    </row>
    <row r="150" spans="1:5" x14ac:dyDescent="0.25">
      <c r="A150" s="16"/>
      <c r="B150" s="16"/>
      <c r="C150" s="22"/>
      <c r="D150" s="16"/>
      <c r="E150" s="16"/>
    </row>
    <row r="151" spans="1:5" x14ac:dyDescent="0.25">
      <c r="A151" s="16" t="s">
        <v>355</v>
      </c>
      <c r="B151" s="35" t="s">
        <v>299</v>
      </c>
      <c r="C151" s="254">
        <v>0</v>
      </c>
      <c r="D151" s="16"/>
      <c r="E151" s="16"/>
    </row>
    <row r="152" spans="1:5" x14ac:dyDescent="0.25">
      <c r="A152" s="16"/>
      <c r="B152" s="16"/>
      <c r="C152" s="22"/>
      <c r="D152" s="16"/>
      <c r="E152" s="16"/>
    </row>
    <row r="153" spans="1:5" x14ac:dyDescent="0.25">
      <c r="A153" s="16"/>
      <c r="B153" s="16"/>
      <c r="C153" s="22"/>
      <c r="D153" s="16"/>
      <c r="E153" s="16"/>
    </row>
    <row r="154" spans="1:5" x14ac:dyDescent="0.25">
      <c r="A154" s="16"/>
      <c r="B154" s="16"/>
      <c r="C154" s="22"/>
      <c r="D154" s="16"/>
      <c r="E154" s="16"/>
    </row>
    <row r="155" spans="1:5" x14ac:dyDescent="0.25">
      <c r="A155" s="16"/>
      <c r="B155" s="16"/>
      <c r="C155" s="22"/>
      <c r="D155" s="16"/>
      <c r="E155" s="16"/>
    </row>
    <row r="156" spans="1:5" x14ac:dyDescent="0.25">
      <c r="A156" s="30" t="s">
        <v>356</v>
      </c>
      <c r="B156" s="37"/>
      <c r="C156" s="37"/>
      <c r="D156" s="37"/>
      <c r="E156" s="37"/>
    </row>
    <row r="157" spans="1:5" x14ac:dyDescent="0.25">
      <c r="A157" s="38" t="s">
        <v>357</v>
      </c>
      <c r="B157" s="39" t="s">
        <v>358</v>
      </c>
      <c r="C157" s="40" t="s">
        <v>359</v>
      </c>
      <c r="D157" s="39" t="s">
        <v>159</v>
      </c>
      <c r="E157" s="39" t="s">
        <v>230</v>
      </c>
    </row>
    <row r="158" spans="1:5" x14ac:dyDescent="0.25">
      <c r="A158" s="16" t="s">
        <v>337</v>
      </c>
      <c r="B158" s="256">
        <v>10993</v>
      </c>
      <c r="C158" s="256">
        <v>3905</v>
      </c>
      <c r="D158" s="256">
        <v>5370</v>
      </c>
      <c r="E158" s="25">
        <f>SUM(B158:D158)</f>
        <v>20268</v>
      </c>
    </row>
    <row r="159" spans="1:5" x14ac:dyDescent="0.25">
      <c r="A159" s="16" t="s">
        <v>242</v>
      </c>
      <c r="B159" s="256">
        <v>62278</v>
      </c>
      <c r="C159" s="256">
        <v>19041</v>
      </c>
      <c r="D159" s="256">
        <v>24791</v>
      </c>
      <c r="E159" s="25">
        <f>SUM(B159:D159)</f>
        <v>106110</v>
      </c>
    </row>
    <row r="160" spans="1:5" x14ac:dyDescent="0.25">
      <c r="A160" s="16" t="s">
        <v>360</v>
      </c>
      <c r="B160" s="256">
        <v>70360</v>
      </c>
      <c r="C160" s="256">
        <v>42724</v>
      </c>
      <c r="D160" s="256">
        <v>64654</v>
      </c>
      <c r="E160" s="25">
        <f>SUM(B160:D160)</f>
        <v>177738</v>
      </c>
    </row>
    <row r="161" spans="1:6" x14ac:dyDescent="0.25">
      <c r="A161" s="16" t="s">
        <v>287</v>
      </c>
      <c r="B161" s="256">
        <v>1000049479</v>
      </c>
      <c r="C161" s="256">
        <v>292572323</v>
      </c>
      <c r="D161" s="256">
        <v>432949240</v>
      </c>
      <c r="E161" s="25">
        <f>SUM(B161:D161)</f>
        <v>1725571042</v>
      </c>
      <c r="F161" s="14"/>
    </row>
    <row r="162" spans="1:6" x14ac:dyDescent="0.25">
      <c r="A162" s="16" t="s">
        <v>288</v>
      </c>
      <c r="B162" s="256">
        <v>799975082</v>
      </c>
      <c r="C162" s="256">
        <v>315440122</v>
      </c>
      <c r="D162" s="256">
        <v>547467670</v>
      </c>
      <c r="E162" s="25">
        <f>SUM(B162:D162)</f>
        <v>1662882874</v>
      </c>
      <c r="F162" s="14"/>
    </row>
    <row r="163" spans="1:6" x14ac:dyDescent="0.25">
      <c r="A163" s="38" t="s">
        <v>361</v>
      </c>
      <c r="B163" s="39" t="s">
        <v>358</v>
      </c>
      <c r="C163" s="40" t="s">
        <v>359</v>
      </c>
      <c r="D163" s="39" t="s">
        <v>159</v>
      </c>
      <c r="E163" s="39" t="s">
        <v>230</v>
      </c>
    </row>
    <row r="164" spans="1:6" x14ac:dyDescent="0.25">
      <c r="A164" s="16" t="s">
        <v>337</v>
      </c>
      <c r="B164" s="256">
        <v>0</v>
      </c>
      <c r="C164" s="256">
        <v>0</v>
      </c>
      <c r="D164" s="256">
        <v>0</v>
      </c>
      <c r="E164" s="25">
        <f>SUM(B164:D164)</f>
        <v>0</v>
      </c>
    </row>
    <row r="165" spans="1:6" x14ac:dyDescent="0.25">
      <c r="A165" s="16" t="s">
        <v>242</v>
      </c>
      <c r="B165" s="256">
        <v>0</v>
      </c>
      <c r="C165" s="256">
        <v>0</v>
      </c>
      <c r="D165" s="256">
        <v>0</v>
      </c>
      <c r="E165" s="25">
        <f>SUM(B165:D165)</f>
        <v>0</v>
      </c>
    </row>
    <row r="166" spans="1:6" x14ac:dyDescent="0.25">
      <c r="A166" s="16" t="s">
        <v>360</v>
      </c>
      <c r="B166" s="256">
        <v>0</v>
      </c>
      <c r="C166" s="256">
        <v>0</v>
      </c>
      <c r="D166" s="256">
        <v>0</v>
      </c>
      <c r="E166" s="25">
        <f>SUM(B166:D166)</f>
        <v>0</v>
      </c>
    </row>
    <row r="167" spans="1:6" x14ac:dyDescent="0.25">
      <c r="A167" s="16" t="s">
        <v>287</v>
      </c>
      <c r="B167" s="256">
        <v>0</v>
      </c>
      <c r="C167" s="256">
        <v>0</v>
      </c>
      <c r="D167" s="256">
        <v>0</v>
      </c>
      <c r="E167" s="25">
        <f>SUM(B167:D167)</f>
        <v>0</v>
      </c>
    </row>
    <row r="168" spans="1:6" x14ac:dyDescent="0.25">
      <c r="A168" s="16" t="s">
        <v>288</v>
      </c>
      <c r="B168" s="256">
        <v>0</v>
      </c>
      <c r="C168" s="256">
        <v>0</v>
      </c>
      <c r="D168" s="256">
        <v>0</v>
      </c>
      <c r="E168" s="25">
        <f>SUM(B168:D168)</f>
        <v>0</v>
      </c>
    </row>
    <row r="169" spans="1:6" x14ac:dyDescent="0.25">
      <c r="A169" s="38" t="s">
        <v>362</v>
      </c>
      <c r="B169" s="39" t="s">
        <v>358</v>
      </c>
      <c r="C169" s="40" t="s">
        <v>359</v>
      </c>
      <c r="D169" s="39" t="s">
        <v>159</v>
      </c>
      <c r="E169" s="39" t="s">
        <v>230</v>
      </c>
    </row>
    <row r="170" spans="1:6" x14ac:dyDescent="0.25">
      <c r="A170" s="16" t="s">
        <v>337</v>
      </c>
      <c r="B170" s="256">
        <v>0</v>
      </c>
      <c r="C170" s="256">
        <v>0</v>
      </c>
      <c r="D170" s="256">
        <v>0</v>
      </c>
      <c r="E170" s="25">
        <f>SUM(B170:D170)</f>
        <v>0</v>
      </c>
    </row>
    <row r="171" spans="1:6" x14ac:dyDescent="0.25">
      <c r="A171" s="16" t="s">
        <v>242</v>
      </c>
      <c r="B171" s="256">
        <v>0</v>
      </c>
      <c r="C171" s="256">
        <v>0</v>
      </c>
      <c r="D171" s="256">
        <v>0</v>
      </c>
      <c r="E171" s="25">
        <f>SUM(B171:D171)</f>
        <v>0</v>
      </c>
    </row>
    <row r="172" spans="1:6" x14ac:dyDescent="0.25">
      <c r="A172" s="16" t="s">
        <v>360</v>
      </c>
      <c r="B172" s="256">
        <v>0</v>
      </c>
      <c r="C172" s="256">
        <v>0</v>
      </c>
      <c r="D172" s="256">
        <v>0</v>
      </c>
      <c r="E172" s="25">
        <f>SUM(B172:D172)</f>
        <v>0</v>
      </c>
    </row>
    <row r="173" spans="1:6" x14ac:dyDescent="0.25">
      <c r="A173" s="16" t="s">
        <v>287</v>
      </c>
      <c r="B173" s="256">
        <v>0</v>
      </c>
      <c r="C173" s="256">
        <v>0</v>
      </c>
      <c r="D173" s="256">
        <v>0</v>
      </c>
      <c r="E173" s="25">
        <f>SUM(B173:D173)</f>
        <v>0</v>
      </c>
    </row>
    <row r="174" spans="1:6" x14ac:dyDescent="0.25">
      <c r="A174" s="16" t="s">
        <v>288</v>
      </c>
      <c r="B174" s="256">
        <v>0</v>
      </c>
      <c r="C174" s="256">
        <v>0</v>
      </c>
      <c r="D174" s="256">
        <v>0</v>
      </c>
      <c r="E174" s="25">
        <f>SUM(B174:D174)</f>
        <v>0</v>
      </c>
    </row>
    <row r="175" spans="1:6" x14ac:dyDescent="0.25">
      <c r="A175" s="20"/>
      <c r="B175" s="20"/>
      <c r="C175" s="41"/>
      <c r="D175" s="42"/>
      <c r="E175" s="16"/>
    </row>
    <row r="176" spans="1:6" x14ac:dyDescent="0.25">
      <c r="A176" s="38" t="s">
        <v>363</v>
      </c>
      <c r="B176" s="39" t="s">
        <v>364</v>
      </c>
      <c r="C176" s="40" t="s">
        <v>365</v>
      </c>
      <c r="D176" s="16"/>
      <c r="E176" s="16"/>
    </row>
    <row r="177" spans="1:5" x14ac:dyDescent="0.25">
      <c r="A177" s="20" t="s">
        <v>366</v>
      </c>
      <c r="B177" s="256">
        <v>119046902</v>
      </c>
      <c r="C177" s="256">
        <v>43304680</v>
      </c>
      <c r="D177" s="16"/>
      <c r="E177" s="16"/>
    </row>
    <row r="178" spans="1:5" x14ac:dyDescent="0.25">
      <c r="A178" s="20"/>
      <c r="B178" s="42"/>
      <c r="C178" s="41"/>
      <c r="D178" s="16"/>
      <c r="E178" s="16"/>
    </row>
    <row r="179" spans="1:5" x14ac:dyDescent="0.25">
      <c r="A179" s="20"/>
      <c r="B179" s="20"/>
      <c r="C179" s="41"/>
      <c r="D179" s="42"/>
      <c r="E179" s="16"/>
    </row>
    <row r="180" spans="1:5" x14ac:dyDescent="0.25">
      <c r="A180" s="20"/>
      <c r="B180" s="20"/>
      <c r="C180" s="41"/>
      <c r="D180" s="42"/>
      <c r="E180" s="16"/>
    </row>
    <row r="181" spans="1:5" x14ac:dyDescent="0.25">
      <c r="A181" s="20"/>
      <c r="B181" s="20"/>
      <c r="C181" s="41"/>
      <c r="D181" s="42"/>
      <c r="E181" s="16"/>
    </row>
    <row r="182" spans="1:5" x14ac:dyDescent="0.25">
      <c r="A182" s="20"/>
      <c r="B182" s="20"/>
      <c r="C182" s="41"/>
      <c r="D182" s="42"/>
      <c r="E182" s="16"/>
    </row>
    <row r="183" spans="1:5" x14ac:dyDescent="0.25">
      <c r="A183" s="37" t="s">
        <v>367</v>
      </c>
      <c r="B183" s="30"/>
      <c r="C183" s="30"/>
      <c r="D183" s="30"/>
      <c r="E183" s="30"/>
    </row>
    <row r="184" spans="1:5" x14ac:dyDescent="0.25">
      <c r="A184" s="34" t="s">
        <v>368</v>
      </c>
      <c r="B184" s="34"/>
      <c r="C184" s="34"/>
      <c r="D184" s="34"/>
      <c r="E184" s="34"/>
    </row>
    <row r="185" spans="1:5" x14ac:dyDescent="0.25">
      <c r="A185" s="16" t="s">
        <v>369</v>
      </c>
      <c r="B185" s="35" t="s">
        <v>299</v>
      </c>
      <c r="C185" s="254">
        <v>25713955.84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54">
        <v>577684.31999999995</v>
      </c>
      <c r="D186" s="16"/>
      <c r="E186" s="16"/>
    </row>
    <row r="187" spans="1:5" x14ac:dyDescent="0.25">
      <c r="A187" s="20" t="s">
        <v>371</v>
      </c>
      <c r="B187" s="35" t="s">
        <v>299</v>
      </c>
      <c r="C187" s="254">
        <v>2056410.34</v>
      </c>
      <c r="D187" s="16"/>
      <c r="E187" s="16"/>
    </row>
    <row r="188" spans="1:5" x14ac:dyDescent="0.25">
      <c r="A188" s="16" t="s">
        <v>372</v>
      </c>
      <c r="B188" s="35" t="s">
        <v>299</v>
      </c>
      <c r="C188" s="254">
        <v>47919638.780000001</v>
      </c>
      <c r="D188" s="16"/>
      <c r="E188" s="16"/>
    </row>
    <row r="189" spans="1:5" x14ac:dyDescent="0.25">
      <c r="A189" s="16" t="s">
        <v>373</v>
      </c>
      <c r="B189" s="35" t="s">
        <v>299</v>
      </c>
      <c r="C189" s="254">
        <v>291627.55</v>
      </c>
      <c r="D189" s="16"/>
      <c r="E189" s="16"/>
    </row>
    <row r="190" spans="1:5" x14ac:dyDescent="0.25">
      <c r="A190" s="16" t="s">
        <v>374</v>
      </c>
      <c r="B190" s="35" t="s">
        <v>299</v>
      </c>
      <c r="C190" s="254">
        <v>23241755.66</v>
      </c>
      <c r="D190" s="16"/>
      <c r="E190" s="16"/>
    </row>
    <row r="191" spans="1:5" x14ac:dyDescent="0.25">
      <c r="A191" s="16" t="s">
        <v>375</v>
      </c>
      <c r="B191" s="35" t="s">
        <v>299</v>
      </c>
      <c r="C191" s="254">
        <v>2922180.47</v>
      </c>
      <c r="D191" s="16"/>
      <c r="E191" s="16"/>
    </row>
    <row r="192" spans="1:5" x14ac:dyDescent="0.25">
      <c r="A192" s="16" t="s">
        <v>375</v>
      </c>
      <c r="B192" s="35" t="s">
        <v>299</v>
      </c>
      <c r="C192" s="254">
        <v>1882318.65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SUM(C185:C192)</f>
        <v>104605571.61</v>
      </c>
      <c r="E193" s="16"/>
    </row>
    <row r="194" spans="1:5" x14ac:dyDescent="0.25">
      <c r="A194" s="34" t="s">
        <v>376</v>
      </c>
      <c r="B194" s="34"/>
      <c r="C194" s="34"/>
      <c r="D194" s="34"/>
      <c r="E194" s="34"/>
    </row>
    <row r="195" spans="1:5" x14ac:dyDescent="0.25">
      <c r="A195" s="16" t="s">
        <v>377</v>
      </c>
      <c r="B195" s="35" t="s">
        <v>299</v>
      </c>
      <c r="C195" s="254">
        <v>12261619.630000001</v>
      </c>
      <c r="D195" s="16"/>
      <c r="E195" s="16"/>
    </row>
    <row r="196" spans="1:5" x14ac:dyDescent="0.25">
      <c r="A196" s="16" t="s">
        <v>378</v>
      </c>
      <c r="B196" s="35" t="s">
        <v>299</v>
      </c>
      <c r="C196" s="254">
        <v>3064131.61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15325751.24</v>
      </c>
      <c r="E197" s="16"/>
    </row>
    <row r="198" spans="1:5" x14ac:dyDescent="0.25">
      <c r="A198" s="34" t="s">
        <v>379</v>
      </c>
      <c r="B198" s="34"/>
      <c r="C198" s="34"/>
      <c r="D198" s="34"/>
      <c r="E198" s="34"/>
    </row>
    <row r="199" spans="1:5" x14ac:dyDescent="0.25">
      <c r="A199" s="16" t="s">
        <v>380</v>
      </c>
      <c r="B199" s="35" t="s">
        <v>299</v>
      </c>
      <c r="C199" s="254">
        <v>7033375.5599999996</v>
      </c>
      <c r="D199" s="16"/>
      <c r="E199" s="16"/>
    </row>
    <row r="200" spans="1:5" x14ac:dyDescent="0.25">
      <c r="A200" s="16" t="s">
        <v>381</v>
      </c>
      <c r="B200" s="35" t="s">
        <v>299</v>
      </c>
      <c r="C200" s="254">
        <v>2608693.2000000002</v>
      </c>
      <c r="D200" s="16"/>
      <c r="E200" s="16"/>
    </row>
    <row r="201" spans="1:5" x14ac:dyDescent="0.25">
      <c r="A201" s="16" t="s">
        <v>230</v>
      </c>
      <c r="B201" s="16"/>
      <c r="C201" s="22"/>
      <c r="D201" s="25">
        <f>SUM(C199:C200)</f>
        <v>9642068.7599999998</v>
      </c>
      <c r="E201" s="16"/>
    </row>
    <row r="202" spans="1:5" x14ac:dyDescent="0.25">
      <c r="A202" s="34" t="s">
        <v>382</v>
      </c>
      <c r="B202" s="34"/>
      <c r="C202" s="34"/>
      <c r="D202" s="34"/>
      <c r="E202" s="34"/>
    </row>
    <row r="203" spans="1:5" x14ac:dyDescent="0.25">
      <c r="A203" s="16" t="s">
        <v>383</v>
      </c>
      <c r="B203" s="35" t="s">
        <v>299</v>
      </c>
      <c r="C203" s="254">
        <v>535237.93999999994</v>
      </c>
      <c r="D203" s="16"/>
      <c r="E203" s="16"/>
    </row>
    <row r="204" spans="1:5" x14ac:dyDescent="0.25">
      <c r="A204" s="16" t="s">
        <v>384</v>
      </c>
      <c r="B204" s="35" t="s">
        <v>299</v>
      </c>
      <c r="C204" s="254">
        <v>30072113.109999999</v>
      </c>
      <c r="D204" s="16"/>
      <c r="E204" s="16"/>
    </row>
    <row r="205" spans="1:5" x14ac:dyDescent="0.25">
      <c r="A205" s="16" t="s">
        <v>159</v>
      </c>
      <c r="B205" s="35" t="s">
        <v>299</v>
      </c>
      <c r="C205" s="25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SUM(C203:C205)</f>
        <v>30607351.050000001</v>
      </c>
      <c r="E206" s="16"/>
    </row>
    <row r="207" spans="1:5" x14ac:dyDescent="0.25">
      <c r="A207" s="34" t="s">
        <v>385</v>
      </c>
      <c r="B207" s="34"/>
      <c r="C207" s="34"/>
      <c r="D207" s="34"/>
      <c r="E207" s="34"/>
    </row>
    <row r="208" spans="1:5" x14ac:dyDescent="0.25">
      <c r="A208" s="16" t="s">
        <v>386</v>
      </c>
      <c r="B208" s="35" t="s">
        <v>299</v>
      </c>
      <c r="C208" s="254">
        <v>0</v>
      </c>
      <c r="D208" s="16"/>
      <c r="E208" s="16"/>
    </row>
    <row r="209" spans="1:5" x14ac:dyDescent="0.25">
      <c r="A209" s="16" t="s">
        <v>387</v>
      </c>
      <c r="B209" s="35" t="s">
        <v>299</v>
      </c>
      <c r="C209" s="254">
        <v>676258.95</v>
      </c>
      <c r="D209" s="16"/>
      <c r="E209" s="16"/>
    </row>
    <row r="210" spans="1:5" x14ac:dyDescent="0.25">
      <c r="A210" s="16" t="s">
        <v>230</v>
      </c>
      <c r="B210" s="16"/>
      <c r="C210" s="22"/>
      <c r="D210" s="25">
        <f>SUM(C208:C209)</f>
        <v>676258.95</v>
      </c>
      <c r="E210" s="16"/>
    </row>
    <row r="211" spans="1:5" x14ac:dyDescent="0.25">
      <c r="A211" s="16"/>
      <c r="B211" s="16"/>
      <c r="C211" s="22"/>
      <c r="D211" s="16"/>
      <c r="E211" s="16"/>
    </row>
    <row r="212" spans="1:5" x14ac:dyDescent="0.25">
      <c r="A212" s="30" t="s">
        <v>388</v>
      </c>
      <c r="B212" s="30"/>
      <c r="C212" s="30"/>
      <c r="D212" s="30"/>
      <c r="E212" s="30"/>
    </row>
    <row r="213" spans="1:5" x14ac:dyDescent="0.25">
      <c r="A213" s="37" t="s">
        <v>389</v>
      </c>
      <c r="B213" s="30"/>
      <c r="C213" s="30"/>
      <c r="D213" s="30"/>
      <c r="E213" s="30"/>
    </row>
    <row r="214" spans="1:5" x14ac:dyDescent="0.25">
      <c r="A214" s="21"/>
      <c r="B214" s="18" t="s">
        <v>390</v>
      </c>
      <c r="C214" s="17" t="s">
        <v>391</v>
      </c>
      <c r="D214" s="18" t="s">
        <v>392</v>
      </c>
      <c r="E214" s="18" t="s">
        <v>393</v>
      </c>
    </row>
    <row r="215" spans="1:5" x14ac:dyDescent="0.25">
      <c r="A215" s="16" t="s">
        <v>394</v>
      </c>
      <c r="B215" s="256">
        <v>41365788.130000003</v>
      </c>
      <c r="C215" s="254">
        <v>634792.75</v>
      </c>
      <c r="D215" s="256">
        <v>0</v>
      </c>
      <c r="E215" s="25">
        <f t="shared" ref="E215:E223" si="22">SUM(B215:C215)-D215</f>
        <v>42000580.880000003</v>
      </c>
    </row>
    <row r="216" spans="1:5" x14ac:dyDescent="0.25">
      <c r="A216" s="16" t="s">
        <v>395</v>
      </c>
      <c r="B216" s="256">
        <v>6837782.6799999997</v>
      </c>
      <c r="C216" s="254">
        <v>60014.239999999998</v>
      </c>
      <c r="D216" s="256">
        <v>0</v>
      </c>
      <c r="E216" s="25">
        <f t="shared" si="22"/>
        <v>6897796.9199999999</v>
      </c>
    </row>
    <row r="217" spans="1:5" x14ac:dyDescent="0.25">
      <c r="A217" s="16" t="s">
        <v>396</v>
      </c>
      <c r="B217" s="256">
        <v>298923358.83999991</v>
      </c>
      <c r="C217" s="254">
        <v>1004129.18</v>
      </c>
      <c r="D217" s="256">
        <v>3299446.64</v>
      </c>
      <c r="E217" s="25">
        <f t="shared" si="22"/>
        <v>296628041.37999994</v>
      </c>
    </row>
    <row r="218" spans="1:5" x14ac:dyDescent="0.25">
      <c r="A218" s="16" t="s">
        <v>397</v>
      </c>
      <c r="B218" s="256">
        <v>0</v>
      </c>
      <c r="C218" s="254">
        <v>0</v>
      </c>
      <c r="D218" s="256">
        <v>0</v>
      </c>
      <c r="E218" s="25">
        <f t="shared" si="22"/>
        <v>0</v>
      </c>
    </row>
    <row r="219" spans="1:5" x14ac:dyDescent="0.25">
      <c r="A219" s="16" t="s">
        <v>398</v>
      </c>
      <c r="B219" s="256">
        <v>62649700.569999993</v>
      </c>
      <c r="C219" s="254">
        <f>5108509.2-415100.02</f>
        <v>4693409.18</v>
      </c>
      <c r="D219" s="256">
        <v>0</v>
      </c>
      <c r="E219" s="25">
        <f t="shared" si="22"/>
        <v>67343109.75</v>
      </c>
    </row>
    <row r="220" spans="1:5" x14ac:dyDescent="0.25">
      <c r="A220" s="16" t="s">
        <v>399</v>
      </c>
      <c r="B220" s="256">
        <v>242611133.00999922</v>
      </c>
      <c r="C220" s="254">
        <f>10492735.81+1318789.67</f>
        <v>11811525.48</v>
      </c>
      <c r="D220" s="256">
        <v>6235573.2999999998</v>
      </c>
      <c r="E220" s="25">
        <f t="shared" si="22"/>
        <v>248187085.18999919</v>
      </c>
    </row>
    <row r="221" spans="1:5" x14ac:dyDescent="0.25">
      <c r="A221" s="16" t="s">
        <v>400</v>
      </c>
      <c r="B221" s="256">
        <v>0</v>
      </c>
      <c r="C221" s="254">
        <v>0</v>
      </c>
      <c r="D221" s="256">
        <v>0</v>
      </c>
      <c r="E221" s="25">
        <f t="shared" si="22"/>
        <v>0</v>
      </c>
    </row>
    <row r="222" spans="1:5" x14ac:dyDescent="0.25">
      <c r="A222" s="16" t="s">
        <v>401</v>
      </c>
      <c r="B222" s="256">
        <v>18413427.540000003</v>
      </c>
      <c r="C222" s="254">
        <f>170939.68+1640</f>
        <v>172579.68</v>
      </c>
      <c r="D222" s="256">
        <v>0</v>
      </c>
      <c r="E222" s="25">
        <f t="shared" si="22"/>
        <v>18586007.220000003</v>
      </c>
    </row>
    <row r="223" spans="1:5" x14ac:dyDescent="0.25">
      <c r="A223" s="16" t="s">
        <v>402</v>
      </c>
      <c r="B223" s="256">
        <v>63037059.920000002</v>
      </c>
      <c r="C223" s="254">
        <v>41338597.380000003</v>
      </c>
      <c r="D223" s="256"/>
      <c r="E223" s="25">
        <f t="shared" si="22"/>
        <v>104375657.30000001</v>
      </c>
    </row>
    <row r="224" spans="1:5" x14ac:dyDescent="0.25">
      <c r="A224" s="16" t="s">
        <v>230</v>
      </c>
      <c r="B224" s="25">
        <f>SUM(B215:B223)</f>
        <v>733838250.68999898</v>
      </c>
      <c r="C224" s="224">
        <f>SUM(C215:C223)</f>
        <v>59715047.890000001</v>
      </c>
      <c r="D224" s="25">
        <f>SUM(D215:D223)</f>
        <v>9535019.9399999995</v>
      </c>
      <c r="E224" s="25">
        <f>SUM(E215:E223)</f>
        <v>784018278.63999915</v>
      </c>
    </row>
    <row r="225" spans="1:6" x14ac:dyDescent="0.25">
      <c r="A225" s="16"/>
      <c r="B225" s="16"/>
      <c r="C225" s="22"/>
      <c r="D225" s="16"/>
      <c r="E225" s="16"/>
    </row>
    <row r="226" spans="1:6" x14ac:dyDescent="0.25">
      <c r="A226" s="37" t="s">
        <v>403</v>
      </c>
      <c r="B226" s="37"/>
      <c r="C226" s="37"/>
      <c r="D226" s="37"/>
      <c r="E226" s="37"/>
    </row>
    <row r="227" spans="1:6" x14ac:dyDescent="0.25">
      <c r="A227" s="21"/>
      <c r="B227" s="18" t="s">
        <v>390</v>
      </c>
      <c r="C227" s="17" t="s">
        <v>391</v>
      </c>
      <c r="D227" s="18" t="s">
        <v>392</v>
      </c>
      <c r="E227" s="18" t="s">
        <v>393</v>
      </c>
    </row>
    <row r="228" spans="1:6" x14ac:dyDescent="0.25">
      <c r="A228" s="16" t="s">
        <v>394</v>
      </c>
      <c r="B228" s="42"/>
      <c r="C228" s="41"/>
      <c r="D228" s="42"/>
      <c r="E228" s="16"/>
    </row>
    <row r="229" spans="1:6" x14ac:dyDescent="0.25">
      <c r="A229" s="16" t="s">
        <v>395</v>
      </c>
      <c r="B229" s="256">
        <v>6461218.2899999982</v>
      </c>
      <c r="C229" s="254">
        <v>122319.95</v>
      </c>
      <c r="D229" s="256">
        <v>0</v>
      </c>
      <c r="E229" s="25">
        <f t="shared" ref="E229:E236" si="23">SUM(B229:C229)-D229</f>
        <v>6583538.2399999984</v>
      </c>
    </row>
    <row r="230" spans="1:6" x14ac:dyDescent="0.25">
      <c r="A230" s="16" t="s">
        <v>396</v>
      </c>
      <c r="B230" s="256">
        <v>197056868.52000001</v>
      </c>
      <c r="C230" s="254">
        <f>7252732.16+25045.64</f>
        <v>7277777.7999999998</v>
      </c>
      <c r="D230" s="256">
        <v>0</v>
      </c>
      <c r="E230" s="25">
        <f t="shared" si="23"/>
        <v>204334646.32000002</v>
      </c>
    </row>
    <row r="231" spans="1:6" x14ac:dyDescent="0.25">
      <c r="A231" s="16" t="s">
        <v>397</v>
      </c>
      <c r="B231" s="256">
        <v>0</v>
      </c>
      <c r="C231" s="254">
        <v>0</v>
      </c>
      <c r="D231" s="256">
        <v>0</v>
      </c>
      <c r="E231" s="25">
        <f t="shared" si="23"/>
        <v>0</v>
      </c>
    </row>
    <row r="232" spans="1:6" x14ac:dyDescent="0.25">
      <c r="A232" s="16" t="s">
        <v>398</v>
      </c>
      <c r="B232" s="256">
        <v>35432906.710000001</v>
      </c>
      <c r="C232" s="254">
        <f>2959790.73+111934.57</f>
        <v>3071725.3</v>
      </c>
      <c r="D232" s="256"/>
      <c r="E232" s="25">
        <f t="shared" si="23"/>
        <v>38504632.009999998</v>
      </c>
    </row>
    <row r="233" spans="1:6" x14ac:dyDescent="0.25">
      <c r="A233" s="16" t="s">
        <v>399</v>
      </c>
      <c r="B233" s="256">
        <v>197271499.55999997</v>
      </c>
      <c r="C233" s="254">
        <f>12506287.58+1668041.57</f>
        <v>14174329.15</v>
      </c>
      <c r="D233" s="256">
        <v>6238573.2999999998</v>
      </c>
      <c r="E233" s="25">
        <f t="shared" si="23"/>
        <v>205207255.40999997</v>
      </c>
    </row>
    <row r="234" spans="1:6" x14ac:dyDescent="0.25">
      <c r="A234" s="16" t="s">
        <v>400</v>
      </c>
      <c r="B234" s="256">
        <v>0</v>
      </c>
      <c r="C234" s="254"/>
      <c r="D234" s="256"/>
      <c r="E234" s="25">
        <f t="shared" si="23"/>
        <v>0</v>
      </c>
    </row>
    <row r="235" spans="1:6" x14ac:dyDescent="0.25">
      <c r="A235" s="16" t="s">
        <v>401</v>
      </c>
      <c r="B235" s="256">
        <v>8330987.419999999</v>
      </c>
      <c r="C235" s="254">
        <f>864239.88+4580.44</f>
        <v>868820.32</v>
      </c>
      <c r="D235" s="256"/>
      <c r="E235" s="25">
        <f t="shared" si="23"/>
        <v>9199807.7399999984</v>
      </c>
    </row>
    <row r="236" spans="1:6" x14ac:dyDescent="0.25">
      <c r="A236" s="16" t="s">
        <v>402</v>
      </c>
      <c r="B236" s="256">
        <v>0</v>
      </c>
      <c r="C236" s="254"/>
      <c r="D236" s="256"/>
      <c r="E236" s="25">
        <f t="shared" si="23"/>
        <v>0</v>
      </c>
    </row>
    <row r="237" spans="1:6" x14ac:dyDescent="0.25">
      <c r="A237" s="16" t="s">
        <v>230</v>
      </c>
      <c r="B237" s="25">
        <f>SUM(B228:B236)</f>
        <v>444553480.5</v>
      </c>
      <c r="C237" s="224">
        <f>SUM(C228:C236)</f>
        <v>25514972.520000003</v>
      </c>
      <c r="D237" s="25">
        <f>SUM(D228:D236)</f>
        <v>6238573.2999999998</v>
      </c>
      <c r="E237" s="25">
        <f>SUM(E228:E236)</f>
        <v>463829879.72000003</v>
      </c>
    </row>
    <row r="238" spans="1:6" x14ac:dyDescent="0.25">
      <c r="A238" s="16"/>
      <c r="B238" s="16"/>
      <c r="C238" s="22"/>
      <c r="D238" s="16"/>
      <c r="E238" s="16"/>
      <c r="F238" s="11">
        <f>E224-E237</f>
        <v>320188398.91999912</v>
      </c>
    </row>
    <row r="239" spans="1:6" x14ac:dyDescent="0.25">
      <c r="A239" s="30" t="s">
        <v>404</v>
      </c>
      <c r="B239" s="30"/>
      <c r="C239" s="30"/>
      <c r="D239" s="30"/>
      <c r="E239" s="30"/>
    </row>
    <row r="240" spans="1:6" x14ac:dyDescent="0.25">
      <c r="A240" s="30"/>
      <c r="B240" s="316" t="s">
        <v>405</v>
      </c>
      <c r="C240" s="316"/>
      <c r="D240" s="30"/>
      <c r="E240" s="30"/>
    </row>
    <row r="241" spans="1:5" x14ac:dyDescent="0.25">
      <c r="A241" s="43" t="s">
        <v>405</v>
      </c>
      <c r="B241" s="30"/>
      <c r="C241" s="254">
        <v>18476188.629999999</v>
      </c>
      <c r="D241" s="32">
        <f>C241</f>
        <v>18476188.629999999</v>
      </c>
      <c r="E241" s="30"/>
    </row>
    <row r="242" spans="1:5" x14ac:dyDescent="0.25">
      <c r="A242" s="34" t="s">
        <v>406</v>
      </c>
      <c r="B242" s="34"/>
      <c r="C242" s="34"/>
      <c r="D242" s="34"/>
      <c r="E242" s="34"/>
    </row>
    <row r="243" spans="1:5" x14ac:dyDescent="0.25">
      <c r="A243" s="16" t="s">
        <v>407</v>
      </c>
      <c r="B243" s="35" t="s">
        <v>299</v>
      </c>
      <c r="C243" s="254">
        <v>1408248630.8599999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54">
        <v>479557800.82999998</v>
      </c>
      <c r="D244" s="16"/>
      <c r="E244" s="16"/>
    </row>
    <row r="245" spans="1:5" x14ac:dyDescent="0.25">
      <c r="A245" s="16" t="s">
        <v>409</v>
      </c>
      <c r="B245" s="35" t="s">
        <v>299</v>
      </c>
      <c r="C245" s="254">
        <v>12470860</v>
      </c>
      <c r="D245" s="16"/>
      <c r="E245" s="16"/>
    </row>
    <row r="246" spans="1:5" x14ac:dyDescent="0.25">
      <c r="A246" s="16" t="s">
        <v>410</v>
      </c>
      <c r="B246" s="35" t="s">
        <v>299</v>
      </c>
      <c r="C246" s="254">
        <v>73734180.810000002</v>
      </c>
      <c r="D246" s="16"/>
      <c r="E246" s="16"/>
    </row>
    <row r="247" spans="1:5" x14ac:dyDescent="0.25">
      <c r="A247" s="16" t="s">
        <v>411</v>
      </c>
      <c r="B247" s="35" t="s">
        <v>299</v>
      </c>
      <c r="C247" s="254">
        <v>440152790.04000002</v>
      </c>
      <c r="D247" s="16"/>
      <c r="E247" s="16"/>
    </row>
    <row r="248" spans="1:5" x14ac:dyDescent="0.25">
      <c r="A248" s="16" t="s">
        <v>412</v>
      </c>
      <c r="B248" s="35" t="s">
        <v>299</v>
      </c>
      <c r="C248" s="254">
        <v>22997246.73</v>
      </c>
      <c r="D248" s="16"/>
      <c r="E248" s="16"/>
    </row>
    <row r="249" spans="1:5" x14ac:dyDescent="0.25">
      <c r="A249" s="16" t="s">
        <v>413</v>
      </c>
      <c r="B249" s="16"/>
      <c r="C249" s="22"/>
      <c r="D249" s="25">
        <f>SUM(C243:C248)</f>
        <v>2437161509.27</v>
      </c>
      <c r="E249" s="16"/>
    </row>
    <row r="250" spans="1:5" x14ac:dyDescent="0.25">
      <c r="A250" s="34" t="s">
        <v>414</v>
      </c>
      <c r="B250" s="34"/>
      <c r="C250" s="34"/>
      <c r="D250" s="34"/>
      <c r="E250" s="34"/>
    </row>
    <row r="251" spans="1:5" x14ac:dyDescent="0.25">
      <c r="A251" s="21" t="s">
        <v>415</v>
      </c>
      <c r="B251" s="35" t="s">
        <v>299</v>
      </c>
      <c r="C251" s="254">
        <v>0</v>
      </c>
      <c r="D251" s="16"/>
      <c r="E251" s="16"/>
    </row>
    <row r="252" spans="1:5" x14ac:dyDescent="0.25">
      <c r="A252" s="21"/>
      <c r="B252" s="35"/>
      <c r="C252" s="22"/>
      <c r="D252" s="16"/>
      <c r="E252" s="16"/>
    </row>
    <row r="253" spans="1:5" x14ac:dyDescent="0.25">
      <c r="A253" s="21" t="s">
        <v>416</v>
      </c>
      <c r="B253" s="35" t="s">
        <v>299</v>
      </c>
      <c r="C253" s="254">
        <v>30331445.609999999</v>
      </c>
      <c r="D253" s="16"/>
      <c r="E253" s="16"/>
    </row>
    <row r="254" spans="1:5" x14ac:dyDescent="0.25">
      <c r="A254" s="21" t="s">
        <v>417</v>
      </c>
      <c r="B254" s="35" t="s">
        <v>299</v>
      </c>
      <c r="C254" s="254">
        <v>43122906.740000002</v>
      </c>
      <c r="D254" s="16"/>
      <c r="E254" s="16"/>
    </row>
    <row r="255" spans="1:5" x14ac:dyDescent="0.25">
      <c r="A255" s="16"/>
      <c r="B255" s="16"/>
      <c r="C255" s="22"/>
      <c r="D255" s="16"/>
      <c r="E255" s="16"/>
    </row>
    <row r="256" spans="1:5" x14ac:dyDescent="0.25">
      <c r="A256" s="21" t="s">
        <v>418</v>
      </c>
      <c r="B256" s="16"/>
      <c r="C256" s="22"/>
      <c r="D256" s="25">
        <f>SUM(C253:C255)</f>
        <v>73454352.349999994</v>
      </c>
      <c r="E256" s="16"/>
    </row>
    <row r="257" spans="1:5" x14ac:dyDescent="0.25">
      <c r="A257" s="34" t="s">
        <v>419</v>
      </c>
      <c r="B257" s="34"/>
      <c r="C257" s="34"/>
      <c r="D257" s="34"/>
      <c r="E257" s="34"/>
    </row>
    <row r="258" spans="1:5" x14ac:dyDescent="0.25">
      <c r="A258" s="16" t="s">
        <v>420</v>
      </c>
      <c r="B258" s="35" t="s">
        <v>299</v>
      </c>
      <c r="C258" s="254">
        <v>1248366.32</v>
      </c>
      <c r="D258" s="16"/>
      <c r="E258" s="16"/>
    </row>
    <row r="259" spans="1:5" x14ac:dyDescent="0.25">
      <c r="A259" s="16" t="s">
        <v>419</v>
      </c>
      <c r="B259" s="35" t="s">
        <v>299</v>
      </c>
      <c r="C259" s="254">
        <v>0</v>
      </c>
      <c r="D259" s="16"/>
      <c r="E259" s="16"/>
    </row>
    <row r="260" spans="1:5" x14ac:dyDescent="0.25">
      <c r="A260" s="16" t="s">
        <v>421</v>
      </c>
      <c r="B260" s="16"/>
      <c r="C260" s="22"/>
      <c r="D260" s="25">
        <f>SUM(C258:C259)</f>
        <v>1248366.32</v>
      </c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 t="s">
        <v>422</v>
      </c>
      <c r="B262" s="16"/>
      <c r="C262" s="22"/>
      <c r="D262" s="25">
        <f>D241+D249+D256+D260</f>
        <v>2530340416.5700002</v>
      </c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16"/>
      <c r="B264" s="16"/>
      <c r="C264" s="22"/>
      <c r="D264" s="16"/>
      <c r="E264" s="16"/>
    </row>
    <row r="265" spans="1:5" x14ac:dyDescent="0.25">
      <c r="A265" s="16"/>
      <c r="B265" s="16"/>
      <c r="C265" s="22"/>
      <c r="D265" s="16"/>
      <c r="E265" s="16"/>
    </row>
    <row r="266" spans="1:5" x14ac:dyDescent="0.25">
      <c r="A266" s="16"/>
      <c r="B266" s="16"/>
      <c r="C266" s="22"/>
      <c r="D266" s="16"/>
      <c r="E266" s="16"/>
    </row>
    <row r="267" spans="1:5" x14ac:dyDescent="0.25">
      <c r="A267" s="16"/>
      <c r="B267" s="16"/>
      <c r="C267" s="22"/>
      <c r="D267" s="16"/>
      <c r="E267" s="16"/>
    </row>
    <row r="268" spans="1:5" x14ac:dyDescent="0.25">
      <c r="A268" s="30" t="s">
        <v>423</v>
      </c>
      <c r="B268" s="30"/>
      <c r="C268" s="30"/>
      <c r="D268" s="30"/>
      <c r="E268" s="30"/>
    </row>
    <row r="269" spans="1:5" x14ac:dyDescent="0.25">
      <c r="A269" s="34" t="s">
        <v>424</v>
      </c>
      <c r="B269" s="34"/>
      <c r="C269" s="34"/>
      <c r="D269" s="34"/>
      <c r="E269" s="34"/>
    </row>
    <row r="270" spans="1:5" x14ac:dyDescent="0.25">
      <c r="A270" s="16" t="s">
        <v>425</v>
      </c>
      <c r="B270" s="35" t="s">
        <v>299</v>
      </c>
      <c r="C270" s="254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54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54">
        <v>556865648.44000006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54">
        <v>436508425.05330002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54">
        <v>22223198.360000007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54">
        <v>0</v>
      </c>
      <c r="D275" s="16"/>
      <c r="E275" s="16"/>
    </row>
    <row r="276" spans="1:5" x14ac:dyDescent="0.25">
      <c r="A276" s="16" t="s">
        <v>431</v>
      </c>
      <c r="B276" s="35" t="s">
        <v>299</v>
      </c>
      <c r="C276" s="254">
        <v>0</v>
      </c>
      <c r="D276" s="16"/>
      <c r="E276" s="16"/>
    </row>
    <row r="277" spans="1:5" x14ac:dyDescent="0.25">
      <c r="A277" s="16" t="s">
        <v>432</v>
      </c>
      <c r="B277" s="35" t="s">
        <v>299</v>
      </c>
      <c r="C277" s="254">
        <v>0</v>
      </c>
      <c r="D277" s="16"/>
      <c r="E277" s="16"/>
    </row>
    <row r="278" spans="1:5" x14ac:dyDescent="0.25">
      <c r="A278" s="16" t="s">
        <v>433</v>
      </c>
      <c r="B278" s="35" t="s">
        <v>299</v>
      </c>
      <c r="C278" s="254">
        <v>0</v>
      </c>
      <c r="D278" s="16"/>
      <c r="E278" s="16"/>
    </row>
    <row r="279" spans="1:5" x14ac:dyDescent="0.25">
      <c r="A279" s="16" t="s">
        <v>434</v>
      </c>
      <c r="B279" s="35" t="s">
        <v>299</v>
      </c>
      <c r="C279" s="254">
        <v>0</v>
      </c>
      <c r="D279" s="16"/>
      <c r="E279" s="16"/>
    </row>
    <row r="280" spans="1:5" x14ac:dyDescent="0.25">
      <c r="A280" s="16" t="s">
        <v>435</v>
      </c>
      <c r="B280" s="16"/>
      <c r="C280" s="22"/>
      <c r="D280" s="25">
        <f>SUM(C270:C272)-C273+SUM(C274:C279)</f>
        <v>142580421.74670005</v>
      </c>
      <c r="E280" s="16"/>
    </row>
    <row r="281" spans="1:5" x14ac:dyDescent="0.25">
      <c r="A281" s="34" t="s">
        <v>436</v>
      </c>
      <c r="B281" s="34"/>
      <c r="C281" s="34"/>
      <c r="D281" s="34"/>
      <c r="E281" s="34"/>
    </row>
    <row r="282" spans="1:5" x14ac:dyDescent="0.25">
      <c r="A282" s="16" t="s">
        <v>425</v>
      </c>
      <c r="B282" s="35" t="s">
        <v>299</v>
      </c>
      <c r="C282" s="254">
        <v>0</v>
      </c>
      <c r="D282" s="16"/>
      <c r="E282" s="16"/>
    </row>
    <row r="283" spans="1:5" x14ac:dyDescent="0.25">
      <c r="A283" s="16" t="s">
        <v>426</v>
      </c>
      <c r="B283" s="35" t="s">
        <v>299</v>
      </c>
      <c r="C283" s="254">
        <v>0</v>
      </c>
      <c r="D283" s="16"/>
      <c r="E283" s="16"/>
    </row>
    <row r="284" spans="1:5" x14ac:dyDescent="0.25">
      <c r="A284" s="16" t="s">
        <v>437</v>
      </c>
      <c r="B284" s="35" t="s">
        <v>299</v>
      </c>
      <c r="C284" s="254">
        <v>0</v>
      </c>
      <c r="D284" s="16"/>
      <c r="E284" s="16"/>
    </row>
    <row r="285" spans="1:5" x14ac:dyDescent="0.25">
      <c r="A285" s="16" t="s">
        <v>438</v>
      </c>
      <c r="B285" s="16"/>
      <c r="C285" s="22"/>
      <c r="D285" s="25">
        <f>SUM(C282:C284)</f>
        <v>0</v>
      </c>
      <c r="E285" s="16"/>
    </row>
    <row r="286" spans="1:5" x14ac:dyDescent="0.25">
      <c r="A286" s="34" t="s">
        <v>439</v>
      </c>
      <c r="B286" s="34"/>
      <c r="C286" s="34"/>
      <c r="D286" s="34"/>
      <c r="E286" s="34"/>
    </row>
    <row r="287" spans="1:5" x14ac:dyDescent="0.25">
      <c r="A287" s="16" t="s">
        <v>394</v>
      </c>
      <c r="B287" s="35" t="s">
        <v>299</v>
      </c>
      <c r="C287" s="254">
        <v>42000580.880000003</v>
      </c>
      <c r="D287" s="16"/>
      <c r="E287" s="16"/>
    </row>
    <row r="288" spans="1:5" x14ac:dyDescent="0.25">
      <c r="A288" s="16" t="s">
        <v>395</v>
      </c>
      <c r="B288" s="35" t="s">
        <v>299</v>
      </c>
      <c r="C288" s="254">
        <v>6897796.9199999999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54">
        <v>296628041.37999994</v>
      </c>
      <c r="D289" s="16"/>
      <c r="E289" s="16"/>
    </row>
    <row r="290" spans="1:5" x14ac:dyDescent="0.25">
      <c r="A290" s="16" t="s">
        <v>440</v>
      </c>
      <c r="B290" s="35" t="s">
        <v>299</v>
      </c>
      <c r="C290" s="254">
        <v>0</v>
      </c>
      <c r="D290" s="16"/>
      <c r="E290" s="16"/>
    </row>
    <row r="291" spans="1:5" x14ac:dyDescent="0.25">
      <c r="A291" s="16" t="s">
        <v>441</v>
      </c>
      <c r="B291" s="35" t="s">
        <v>299</v>
      </c>
      <c r="C291" s="254">
        <v>67343109.75</v>
      </c>
      <c r="D291" s="16"/>
      <c r="E291" s="16"/>
    </row>
    <row r="292" spans="1:5" x14ac:dyDescent="0.25">
      <c r="A292" s="16" t="s">
        <v>442</v>
      </c>
      <c r="B292" s="35" t="s">
        <v>299</v>
      </c>
      <c r="C292" s="254">
        <v>248187085.18999919</v>
      </c>
      <c r="D292" s="16"/>
      <c r="E292" s="16"/>
    </row>
    <row r="293" spans="1:5" x14ac:dyDescent="0.25">
      <c r="A293" s="16" t="s">
        <v>401</v>
      </c>
      <c r="B293" s="35" t="s">
        <v>299</v>
      </c>
      <c r="C293" s="254">
        <v>18586007.220000003</v>
      </c>
      <c r="D293" s="16"/>
      <c r="E293" s="16"/>
    </row>
    <row r="294" spans="1:5" x14ac:dyDescent="0.25">
      <c r="A294" s="16" t="s">
        <v>402</v>
      </c>
      <c r="B294" s="35" t="s">
        <v>299</v>
      </c>
      <c r="C294" s="254">
        <v>104375657.30000001</v>
      </c>
      <c r="D294" s="16"/>
      <c r="E294" s="16"/>
    </row>
    <row r="295" spans="1:5" x14ac:dyDescent="0.25">
      <c r="A295" s="16" t="s">
        <v>443</v>
      </c>
      <c r="B295" s="16"/>
      <c r="C295" s="22"/>
      <c r="D295" s="25">
        <f>SUM(C287:C294)</f>
        <v>784018278.63999915</v>
      </c>
      <c r="E295" s="16"/>
    </row>
    <row r="296" spans="1:5" x14ac:dyDescent="0.25">
      <c r="A296" s="16" t="s">
        <v>444</v>
      </c>
      <c r="B296" s="35" t="s">
        <v>299</v>
      </c>
      <c r="C296" s="254">
        <v>463829879.71999997</v>
      </c>
      <c r="D296" s="16"/>
      <c r="E296" s="16"/>
    </row>
    <row r="297" spans="1:5" x14ac:dyDescent="0.25">
      <c r="A297" s="16" t="s">
        <v>445</v>
      </c>
      <c r="B297" s="16"/>
      <c r="C297" s="22"/>
      <c r="D297" s="25">
        <f>D295-C296</f>
        <v>320188398.91999918</v>
      </c>
      <c r="E297" s="16"/>
    </row>
    <row r="298" spans="1:5" x14ac:dyDescent="0.25">
      <c r="A298" s="34" t="s">
        <v>446</v>
      </c>
      <c r="B298" s="34"/>
      <c r="C298" s="34"/>
      <c r="D298" s="34"/>
      <c r="E298" s="34"/>
    </row>
    <row r="299" spans="1:5" x14ac:dyDescent="0.25">
      <c r="A299" s="16" t="s">
        <v>447</v>
      </c>
      <c r="B299" s="35" t="s">
        <v>299</v>
      </c>
      <c r="C299" s="254">
        <v>0</v>
      </c>
      <c r="D299" s="16"/>
      <c r="E299" s="16"/>
    </row>
    <row r="300" spans="1:5" x14ac:dyDescent="0.25">
      <c r="A300" s="16" t="s">
        <v>448</v>
      </c>
      <c r="B300" s="35" t="s">
        <v>299</v>
      </c>
      <c r="C300" s="254">
        <v>0</v>
      </c>
      <c r="D300" s="16"/>
      <c r="E300" s="16"/>
    </row>
    <row r="301" spans="1:5" x14ac:dyDescent="0.25">
      <c r="A301" s="16" t="s">
        <v>449</v>
      </c>
      <c r="B301" s="35" t="s">
        <v>299</v>
      </c>
      <c r="C301" s="254">
        <v>0</v>
      </c>
      <c r="D301" s="16"/>
      <c r="E301" s="16"/>
    </row>
    <row r="302" spans="1:5" x14ac:dyDescent="0.25">
      <c r="A302" s="16" t="s">
        <v>437</v>
      </c>
      <c r="B302" s="35" t="s">
        <v>299</v>
      </c>
      <c r="C302" s="254">
        <v>51590297</v>
      </c>
      <c r="D302" s="16"/>
      <c r="E302" s="16"/>
    </row>
    <row r="303" spans="1:5" x14ac:dyDescent="0.25">
      <c r="A303" s="16" t="s">
        <v>450</v>
      </c>
      <c r="B303" s="16"/>
      <c r="C303" s="22"/>
      <c r="D303" s="25">
        <f>C299-C300+C301+C302</f>
        <v>51590297</v>
      </c>
      <c r="E303" s="16"/>
    </row>
    <row r="304" spans="1:5" x14ac:dyDescent="0.25">
      <c r="A304" s="16"/>
      <c r="B304" s="16"/>
      <c r="C304" s="22"/>
      <c r="D304" s="16"/>
      <c r="E304" s="16"/>
    </row>
    <row r="305" spans="1:6" x14ac:dyDescent="0.25">
      <c r="A305" s="34" t="s">
        <v>451</v>
      </c>
      <c r="B305" s="34"/>
      <c r="C305" s="34"/>
      <c r="D305" s="34"/>
      <c r="E305" s="34"/>
    </row>
    <row r="306" spans="1:6" x14ac:dyDescent="0.25">
      <c r="A306" s="16" t="s">
        <v>452</v>
      </c>
      <c r="B306" s="35" t="s">
        <v>299</v>
      </c>
      <c r="C306" s="254">
        <v>0</v>
      </c>
      <c r="D306" s="16"/>
      <c r="E306" s="16"/>
    </row>
    <row r="307" spans="1:6" x14ac:dyDescent="0.25">
      <c r="A307" s="16" t="s">
        <v>453</v>
      </c>
      <c r="B307" s="35" t="s">
        <v>299</v>
      </c>
      <c r="C307" s="254">
        <v>0</v>
      </c>
      <c r="D307" s="16"/>
      <c r="E307" s="16"/>
    </row>
    <row r="308" spans="1:6" x14ac:dyDescent="0.25">
      <c r="A308" s="16" t="s">
        <v>454</v>
      </c>
      <c r="B308" s="35" t="s">
        <v>299</v>
      </c>
      <c r="C308" s="254">
        <v>0</v>
      </c>
      <c r="D308" s="16"/>
      <c r="E308" s="16"/>
    </row>
    <row r="309" spans="1:6" x14ac:dyDescent="0.25">
      <c r="A309" s="16" t="s">
        <v>455</v>
      </c>
      <c r="B309" s="35" t="s">
        <v>299</v>
      </c>
      <c r="C309" s="254">
        <v>0</v>
      </c>
      <c r="D309" s="16"/>
      <c r="E309" s="16"/>
    </row>
    <row r="310" spans="1:6" x14ac:dyDescent="0.25">
      <c r="A310" s="16" t="s">
        <v>456</v>
      </c>
      <c r="B310" s="16"/>
      <c r="C310" s="22"/>
      <c r="D310" s="25">
        <f>SUM(C306:C309)</f>
        <v>0</v>
      </c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16" t="s">
        <v>457</v>
      </c>
      <c r="B312" s="16"/>
      <c r="C312" s="22"/>
      <c r="D312" s="25">
        <f>D280+D285+D297+D303+D310</f>
        <v>514359117.66669923</v>
      </c>
      <c r="E312" s="16"/>
    </row>
    <row r="313" spans="1:6" x14ac:dyDescent="0.25">
      <c r="A313" s="16"/>
      <c r="B313" s="16"/>
      <c r="C313" s="22"/>
      <c r="D313" s="16"/>
      <c r="E313" s="16"/>
      <c r="F313" s="11">
        <f>D312-F312</f>
        <v>514359117.66669923</v>
      </c>
    </row>
    <row r="314" spans="1:6" x14ac:dyDescent="0.25">
      <c r="A314" s="16"/>
      <c r="B314" s="16"/>
      <c r="C314" s="22"/>
      <c r="D314" s="16"/>
      <c r="E314" s="16"/>
    </row>
    <row r="315" spans="1:6" x14ac:dyDescent="0.25">
      <c r="A315" s="16"/>
      <c r="B315" s="16"/>
      <c r="C315" s="22"/>
      <c r="D315" s="16"/>
      <c r="E315" s="16"/>
    </row>
    <row r="316" spans="1:6" x14ac:dyDescent="0.25">
      <c r="A316" s="30" t="s">
        <v>458</v>
      </c>
      <c r="B316" s="30"/>
      <c r="C316" s="30"/>
      <c r="D316" s="30"/>
      <c r="E316" s="30"/>
    </row>
    <row r="317" spans="1:6" x14ac:dyDescent="0.25">
      <c r="A317" s="34" t="s">
        <v>459</v>
      </c>
      <c r="B317" s="34"/>
      <c r="C317" s="34"/>
      <c r="D317" s="34"/>
      <c r="E317" s="34"/>
    </row>
    <row r="318" spans="1:6" x14ac:dyDescent="0.25">
      <c r="A318" s="16" t="s">
        <v>460</v>
      </c>
      <c r="B318" s="35" t="s">
        <v>299</v>
      </c>
      <c r="C318" s="254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54">
        <v>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54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54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54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54">
        <v>395737.20999999996</v>
      </c>
      <c r="D323" s="16"/>
      <c r="E323" s="16"/>
    </row>
    <row r="324" spans="1:5" x14ac:dyDescent="0.25">
      <c r="A324" s="16" t="s">
        <v>466</v>
      </c>
      <c r="B324" s="35" t="s">
        <v>299</v>
      </c>
      <c r="C324" s="254">
        <v>0</v>
      </c>
      <c r="D324" s="16"/>
      <c r="E324" s="16"/>
    </row>
    <row r="325" spans="1:5" x14ac:dyDescent="0.25">
      <c r="A325" s="16" t="s">
        <v>467</v>
      </c>
      <c r="B325" s="35" t="s">
        <v>299</v>
      </c>
      <c r="C325" s="254">
        <v>0</v>
      </c>
      <c r="D325" s="16"/>
      <c r="E325" s="16"/>
    </row>
    <row r="326" spans="1:5" x14ac:dyDescent="0.25">
      <c r="A326" s="16" t="s">
        <v>468</v>
      </c>
      <c r="B326" s="35" t="s">
        <v>299</v>
      </c>
      <c r="C326" s="254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54">
        <v>0</v>
      </c>
      <c r="D327" s="16"/>
      <c r="E327" s="16"/>
    </row>
    <row r="328" spans="1:5" x14ac:dyDescent="0.25">
      <c r="A328" s="16" t="s">
        <v>470</v>
      </c>
      <c r="B328" s="16"/>
      <c r="C328" s="22"/>
      <c r="D328" s="25">
        <f>SUM(C318:C327)</f>
        <v>395737.20999999996</v>
      </c>
      <c r="E328" s="16"/>
    </row>
    <row r="329" spans="1:5" x14ac:dyDescent="0.25">
      <c r="A329" s="34" t="s">
        <v>471</v>
      </c>
      <c r="B329" s="34"/>
      <c r="C329" s="34"/>
      <c r="D329" s="34"/>
      <c r="E329" s="34"/>
    </row>
    <row r="330" spans="1:5" x14ac:dyDescent="0.25">
      <c r="A330" s="16" t="s">
        <v>472</v>
      </c>
      <c r="B330" s="35" t="s">
        <v>299</v>
      </c>
      <c r="C330" s="254">
        <v>0</v>
      </c>
      <c r="D330" s="16"/>
      <c r="E330" s="16"/>
    </row>
    <row r="331" spans="1:5" x14ac:dyDescent="0.25">
      <c r="A331" s="16" t="s">
        <v>473</v>
      </c>
      <c r="B331" s="35" t="s">
        <v>299</v>
      </c>
      <c r="C331" s="254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54">
        <v>0</v>
      </c>
      <c r="D332" s="16"/>
      <c r="E332" s="16"/>
    </row>
    <row r="333" spans="1:5" x14ac:dyDescent="0.25">
      <c r="A333" s="16" t="s">
        <v>475</v>
      </c>
      <c r="B333" s="16"/>
      <c r="C333" s="22"/>
      <c r="D333" s="25">
        <f>SUM(C330:C332)</f>
        <v>0</v>
      </c>
      <c r="E333" s="16"/>
    </row>
    <row r="334" spans="1:5" x14ac:dyDescent="0.25">
      <c r="A334" s="34" t="s">
        <v>476</v>
      </c>
      <c r="B334" s="34"/>
      <c r="C334" s="34"/>
      <c r="D334" s="34"/>
      <c r="E334" s="34"/>
    </row>
    <row r="335" spans="1:5" x14ac:dyDescent="0.25">
      <c r="A335" s="16" t="s">
        <v>477</v>
      </c>
      <c r="B335" s="35" t="s">
        <v>299</v>
      </c>
      <c r="C335" s="254">
        <v>0</v>
      </c>
      <c r="D335" s="16"/>
      <c r="E335" s="16"/>
    </row>
    <row r="336" spans="1:5" x14ac:dyDescent="0.25">
      <c r="A336" s="16" t="s">
        <v>478</v>
      </c>
      <c r="B336" s="35" t="s">
        <v>299</v>
      </c>
      <c r="C336" s="254">
        <v>0</v>
      </c>
      <c r="D336" s="16"/>
      <c r="E336" s="16"/>
    </row>
    <row r="337" spans="1:5" x14ac:dyDescent="0.25">
      <c r="A337" s="16" t="s">
        <v>479</v>
      </c>
      <c r="B337" s="35" t="s">
        <v>299</v>
      </c>
      <c r="C337" s="254">
        <v>0</v>
      </c>
      <c r="D337" s="16"/>
      <c r="E337" s="16"/>
    </row>
    <row r="338" spans="1:5" x14ac:dyDescent="0.25">
      <c r="A338" s="21" t="s">
        <v>480</v>
      </c>
      <c r="B338" s="35" t="s">
        <v>299</v>
      </c>
      <c r="C338" s="254">
        <v>0</v>
      </c>
      <c r="D338" s="16"/>
      <c r="E338" s="16"/>
    </row>
    <row r="339" spans="1:5" x14ac:dyDescent="0.25">
      <c r="A339" s="16" t="s">
        <v>481</v>
      </c>
      <c r="B339" s="35" t="s">
        <v>299</v>
      </c>
      <c r="C339" s="254">
        <v>0</v>
      </c>
      <c r="D339" s="16"/>
      <c r="E339" s="16"/>
    </row>
    <row r="340" spans="1:5" x14ac:dyDescent="0.25">
      <c r="A340" s="21" t="s">
        <v>482</v>
      </c>
      <c r="B340" s="35" t="s">
        <v>299</v>
      </c>
      <c r="C340" s="254">
        <v>0</v>
      </c>
      <c r="D340" s="16"/>
      <c r="E340" s="16"/>
    </row>
    <row r="341" spans="1:5" x14ac:dyDescent="0.25">
      <c r="A341" s="21" t="s">
        <v>483</v>
      </c>
      <c r="B341" s="35" t="s">
        <v>299</v>
      </c>
      <c r="C341" s="279">
        <v>0</v>
      </c>
      <c r="D341" s="16"/>
      <c r="E341" s="16"/>
    </row>
    <row r="342" spans="1:5" x14ac:dyDescent="0.25">
      <c r="A342" s="16" t="s">
        <v>484</v>
      </c>
      <c r="B342" s="35" t="s">
        <v>299</v>
      </c>
      <c r="C342" s="254">
        <v>0</v>
      </c>
      <c r="D342" s="16"/>
      <c r="E342" s="16"/>
    </row>
    <row r="343" spans="1:5" x14ac:dyDescent="0.25">
      <c r="A343" s="16" t="s">
        <v>230</v>
      </c>
      <c r="B343" s="16"/>
      <c r="C343" s="22"/>
      <c r="D343" s="25">
        <f>SUM(C335:C342)</f>
        <v>0</v>
      </c>
      <c r="E343" s="16"/>
    </row>
    <row r="344" spans="1:5" x14ac:dyDescent="0.25">
      <c r="A344" s="16" t="s">
        <v>485</v>
      </c>
      <c r="B344" s="16"/>
      <c r="C344" s="22"/>
      <c r="D344" s="25">
        <f>C327</f>
        <v>0</v>
      </c>
      <c r="E344" s="16"/>
    </row>
    <row r="345" spans="1:5" x14ac:dyDescent="0.25">
      <c r="A345" s="16" t="s">
        <v>486</v>
      </c>
      <c r="B345" s="16"/>
      <c r="C345" s="22"/>
      <c r="D345" s="25">
        <f>D343-D344</f>
        <v>0</v>
      </c>
      <c r="E345" s="16"/>
    </row>
    <row r="346" spans="1:5" x14ac:dyDescent="0.25">
      <c r="A346" s="16"/>
      <c r="B346" s="16"/>
      <c r="C346" s="22"/>
      <c r="D346" s="16"/>
      <c r="E346" s="16"/>
    </row>
    <row r="347" spans="1:5" x14ac:dyDescent="0.25">
      <c r="A347" s="16" t="s">
        <v>487</v>
      </c>
      <c r="B347" s="35" t="s">
        <v>299</v>
      </c>
      <c r="C347" s="257">
        <v>513963380.45669931</v>
      </c>
      <c r="D347" s="16"/>
      <c r="E347" s="16"/>
    </row>
    <row r="348" spans="1:5" x14ac:dyDescent="0.25">
      <c r="A348" s="16"/>
      <c r="B348" s="35"/>
      <c r="C348" s="44"/>
      <c r="D348" s="16"/>
      <c r="E348" s="16"/>
    </row>
    <row r="349" spans="1:5" x14ac:dyDescent="0.25">
      <c r="A349" s="16" t="s">
        <v>488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489</v>
      </c>
      <c r="B350" s="35" t="s">
        <v>299</v>
      </c>
      <c r="C350" s="255">
        <v>0</v>
      </c>
      <c r="D350" s="16"/>
      <c r="E350" s="16"/>
    </row>
    <row r="351" spans="1:5" x14ac:dyDescent="0.25">
      <c r="A351" s="16" t="s">
        <v>490</v>
      </c>
      <c r="B351" s="35" t="s">
        <v>299</v>
      </c>
      <c r="C351" s="255">
        <v>0</v>
      </c>
      <c r="D351" s="16"/>
      <c r="E351" s="16"/>
    </row>
    <row r="352" spans="1:5" x14ac:dyDescent="0.25">
      <c r="A352" s="16" t="s">
        <v>491</v>
      </c>
      <c r="B352" s="35" t="s">
        <v>299</v>
      </c>
      <c r="C352" s="255">
        <v>0</v>
      </c>
      <c r="D352" s="16"/>
      <c r="E352" s="16"/>
    </row>
    <row r="353" spans="1:5" x14ac:dyDescent="0.25">
      <c r="A353" s="16" t="s">
        <v>492</v>
      </c>
      <c r="B353" s="35" t="s">
        <v>299</v>
      </c>
      <c r="C353" s="255">
        <v>0</v>
      </c>
      <c r="D353" s="16"/>
      <c r="E353" s="16"/>
    </row>
    <row r="354" spans="1:5" x14ac:dyDescent="0.25">
      <c r="A354" s="16" t="s">
        <v>493</v>
      </c>
      <c r="B354" s="16"/>
      <c r="C354" s="22"/>
      <c r="D354" s="25">
        <f>D328+D333+D345+C347+C351+C352</f>
        <v>514359117.66669929</v>
      </c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16" t="s">
        <v>494</v>
      </c>
      <c r="B356" s="16"/>
      <c r="C356" s="22"/>
      <c r="D356" s="25">
        <f>D312</f>
        <v>514359117.66669923</v>
      </c>
      <c r="E356" s="16"/>
    </row>
    <row r="357" spans="1:5" x14ac:dyDescent="0.25">
      <c r="A357" s="16"/>
      <c r="B357" s="16"/>
      <c r="C357" s="22"/>
      <c r="D357" s="16"/>
      <c r="E357" s="16"/>
    </row>
    <row r="358" spans="1:5" x14ac:dyDescent="0.25">
      <c r="A358" s="16"/>
      <c r="B358" s="16"/>
      <c r="C358" s="22"/>
      <c r="D358" s="16"/>
      <c r="E358" s="16"/>
    </row>
    <row r="359" spans="1:5" x14ac:dyDescent="0.25">
      <c r="A359" s="16"/>
      <c r="B359" s="16"/>
      <c r="C359" s="22"/>
      <c r="D359" s="16"/>
      <c r="E359" s="16"/>
    </row>
    <row r="360" spans="1:5" x14ac:dyDescent="0.25">
      <c r="A360" s="30" t="s">
        <v>495</v>
      </c>
      <c r="B360" s="30"/>
      <c r="C360" s="30"/>
      <c r="D360" s="30"/>
      <c r="E360" s="30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497</v>
      </c>
      <c r="B362" s="35" t="s">
        <v>299</v>
      </c>
      <c r="C362" s="255">
        <v>1725571042.1099999</v>
      </c>
      <c r="D362" s="16"/>
      <c r="E362" s="16"/>
    </row>
    <row r="363" spans="1:5" x14ac:dyDescent="0.25">
      <c r="A363" s="16" t="s">
        <v>498</v>
      </c>
      <c r="B363" s="35" t="s">
        <v>299</v>
      </c>
      <c r="C363" s="255">
        <v>1662882873.5599999</v>
      </c>
      <c r="D363" s="16"/>
      <c r="E363" s="16"/>
    </row>
    <row r="364" spans="1:5" x14ac:dyDescent="0.25">
      <c r="A364" s="16" t="s">
        <v>499</v>
      </c>
      <c r="B364" s="16"/>
      <c r="C364" s="22"/>
      <c r="D364" s="25">
        <f>SUM(C362:C363)</f>
        <v>3388453915.6700001</v>
      </c>
      <c r="E364" s="16"/>
    </row>
    <row r="365" spans="1:5" x14ac:dyDescent="0.25">
      <c r="A365" s="34" t="s">
        <v>500</v>
      </c>
      <c r="B365" s="34"/>
      <c r="C365" s="34"/>
      <c r="D365" s="34"/>
      <c r="E365" s="34"/>
    </row>
    <row r="366" spans="1:5" x14ac:dyDescent="0.25">
      <c r="A366" s="16" t="s">
        <v>405</v>
      </c>
      <c r="B366" s="34"/>
      <c r="C366" s="254">
        <v>18476188.629999999</v>
      </c>
      <c r="D366" s="16"/>
      <c r="E366" s="34"/>
    </row>
    <row r="367" spans="1:5" x14ac:dyDescent="0.25">
      <c r="A367" s="16" t="s">
        <v>501</v>
      </c>
      <c r="B367" s="35" t="s">
        <v>299</v>
      </c>
      <c r="C367" s="254">
        <v>2437161509.27</v>
      </c>
      <c r="D367" s="16"/>
      <c r="E367" s="16"/>
    </row>
    <row r="368" spans="1:5" x14ac:dyDescent="0.25">
      <c r="A368" s="16" t="s">
        <v>502</v>
      </c>
      <c r="B368" s="35" t="s">
        <v>299</v>
      </c>
      <c r="C368" s="254">
        <v>73454352.349999994</v>
      </c>
      <c r="D368" s="16"/>
      <c r="E368" s="16"/>
    </row>
    <row r="369" spans="1:6" x14ac:dyDescent="0.25">
      <c r="A369" s="16" t="s">
        <v>503</v>
      </c>
      <c r="B369" s="35" t="s">
        <v>299</v>
      </c>
      <c r="C369" s="254">
        <v>1248366.32</v>
      </c>
      <c r="D369" s="16"/>
      <c r="E369" s="16"/>
    </row>
    <row r="370" spans="1:6" x14ac:dyDescent="0.25">
      <c r="A370" s="16" t="s">
        <v>422</v>
      </c>
      <c r="B370" s="16"/>
      <c r="C370" s="22"/>
      <c r="D370" s="25">
        <f>SUM(C366:C369)</f>
        <v>2530340416.5700002</v>
      </c>
      <c r="E370" s="16"/>
    </row>
    <row r="371" spans="1:6" x14ac:dyDescent="0.25">
      <c r="A371" s="16" t="s">
        <v>504</v>
      </c>
      <c r="B371" s="16"/>
      <c r="C371" s="22"/>
      <c r="D371" s="25">
        <f>D364-D370</f>
        <v>858113499.0999999</v>
      </c>
      <c r="E371" s="16"/>
    </row>
    <row r="372" spans="1:6" x14ac:dyDescent="0.25">
      <c r="A372" s="45" t="s">
        <v>505</v>
      </c>
      <c r="B372" s="34"/>
      <c r="C372" s="34"/>
      <c r="D372" s="34"/>
      <c r="E372" s="34"/>
    </row>
    <row r="373" spans="1:6" x14ac:dyDescent="0.25">
      <c r="A373" s="25" t="s">
        <v>506</v>
      </c>
      <c r="B373" s="16"/>
      <c r="C373" s="16"/>
      <c r="D373" s="16"/>
      <c r="E373" s="16"/>
    </row>
    <row r="374" spans="1:6" x14ac:dyDescent="0.25">
      <c r="A374" s="46" t="s">
        <v>507</v>
      </c>
      <c r="B374" s="32" t="s">
        <v>299</v>
      </c>
      <c r="C374" s="254">
        <v>5445530.54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54">
        <v>1833826.57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54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54">
        <v>4333541.1100000003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54">
        <v>38160.36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54">
        <v>1545205.7</v>
      </c>
      <c r="D380" s="25">
        <v>0</v>
      </c>
      <c r="E380" s="25"/>
    </row>
    <row r="381" spans="1:6" x14ac:dyDescent="0.25">
      <c r="A381" s="46" t="s">
        <v>514</v>
      </c>
      <c r="B381" s="32" t="s">
        <v>299</v>
      </c>
      <c r="C381" s="254">
        <v>0</v>
      </c>
      <c r="D381" s="25">
        <v>0</v>
      </c>
      <c r="E381" s="25"/>
    </row>
    <row r="382" spans="1:6" x14ac:dyDescent="0.25">
      <c r="A382" s="46" t="s">
        <v>515</v>
      </c>
      <c r="B382" s="32" t="s">
        <v>299</v>
      </c>
      <c r="C382" s="254">
        <v>304142.46000000002</v>
      </c>
      <c r="D382" s="25">
        <v>0</v>
      </c>
      <c r="E382" s="25"/>
    </row>
    <row r="383" spans="1:6" x14ac:dyDescent="0.25">
      <c r="A383" s="46" t="s">
        <v>516</v>
      </c>
      <c r="B383" s="32" t="s">
        <v>299</v>
      </c>
      <c r="C383" s="254">
        <v>21.35</v>
      </c>
      <c r="D383" s="25">
        <v>0</v>
      </c>
      <c r="E383" s="25"/>
    </row>
    <row r="384" spans="1:6" x14ac:dyDescent="0.25">
      <c r="A384" s="46" t="s">
        <v>517</v>
      </c>
      <c r="B384" s="32" t="s">
        <v>299</v>
      </c>
      <c r="C384" s="258">
        <v>1359575.18</v>
      </c>
      <c r="D384" s="25">
        <v>0</v>
      </c>
      <c r="E384" s="204" t="str">
        <f>IF(OR(C384&gt;999999,C384/(D364+D387)&gt;0.01),"Additional Classification Necessary - See Responses-2 Tab","")</f>
        <v>Additional Classification Necessary - See Responses-2 Tab</v>
      </c>
      <c r="F384" s="47"/>
    </row>
    <row r="385" spans="1:6" x14ac:dyDescent="0.25">
      <c r="A385" s="48" t="s">
        <v>518</v>
      </c>
      <c r="B385" s="35"/>
      <c r="C385" s="35"/>
      <c r="D385" s="25">
        <f>SUM(C374:C384)</f>
        <v>14860003.27</v>
      </c>
      <c r="E385" s="25"/>
      <c r="F385" s="47"/>
    </row>
    <row r="386" spans="1:6" x14ac:dyDescent="0.25">
      <c r="A386" s="43" t="s">
        <v>519</v>
      </c>
      <c r="B386" s="35" t="s">
        <v>299</v>
      </c>
      <c r="C386" s="254">
        <v>0</v>
      </c>
      <c r="D386" s="25">
        <v>0</v>
      </c>
      <c r="E386" s="16"/>
    </row>
    <row r="387" spans="1:6" x14ac:dyDescent="0.25">
      <c r="A387" s="16" t="s">
        <v>520</v>
      </c>
      <c r="B387" s="16"/>
      <c r="C387" s="22"/>
      <c r="D387" s="25">
        <f>D385+C386</f>
        <v>14860003.27</v>
      </c>
      <c r="E387" s="16"/>
    </row>
    <row r="388" spans="1:6" x14ac:dyDescent="0.25">
      <c r="A388" s="16" t="s">
        <v>521</v>
      </c>
      <c r="B388" s="16"/>
      <c r="C388" s="22"/>
      <c r="D388" s="25">
        <f>D371+D387</f>
        <v>872973502.36999989</v>
      </c>
      <c r="E388" s="16"/>
    </row>
    <row r="389" spans="1:6" x14ac:dyDescent="0.25">
      <c r="A389" s="16"/>
      <c r="B389" s="16"/>
      <c r="C389" s="22"/>
      <c r="D389" s="16"/>
      <c r="E389" s="16"/>
    </row>
    <row r="390" spans="1:6" x14ac:dyDescent="0.25">
      <c r="A390" s="16"/>
      <c r="B390" s="16"/>
      <c r="C390" s="22"/>
      <c r="D390" s="16"/>
      <c r="E390" s="16"/>
    </row>
    <row r="391" spans="1:6" x14ac:dyDescent="0.25">
      <c r="A391" s="16"/>
      <c r="B391" s="16"/>
      <c r="C391" s="22"/>
      <c r="D391" s="16"/>
      <c r="E391" s="16"/>
    </row>
    <row r="392" spans="1:6" x14ac:dyDescent="0.25">
      <c r="A392" s="34" t="s">
        <v>522</v>
      </c>
      <c r="B392" s="34"/>
      <c r="C392" s="34"/>
      <c r="D392" s="34"/>
      <c r="E392" s="34"/>
    </row>
    <row r="393" spans="1:6" x14ac:dyDescent="0.25">
      <c r="A393" s="16" t="s">
        <v>523</v>
      </c>
      <c r="B393" s="35" t="s">
        <v>299</v>
      </c>
      <c r="C393" s="254">
        <v>378462728.82999998</v>
      </c>
      <c r="D393" s="16"/>
      <c r="E393" s="16"/>
    </row>
    <row r="394" spans="1:6" x14ac:dyDescent="0.25">
      <c r="A394" s="16" t="s">
        <v>11</v>
      </c>
      <c r="B394" s="35" t="s">
        <v>299</v>
      </c>
      <c r="C394" s="254">
        <v>104605571.61</v>
      </c>
      <c r="D394" s="16"/>
      <c r="E394" s="16"/>
    </row>
    <row r="395" spans="1:6" x14ac:dyDescent="0.25">
      <c r="A395" s="16" t="s">
        <v>264</v>
      </c>
      <c r="B395" s="35" t="s">
        <v>299</v>
      </c>
      <c r="C395" s="254">
        <v>33006940.02</v>
      </c>
      <c r="D395" s="16"/>
      <c r="E395" s="16"/>
    </row>
    <row r="396" spans="1:6" x14ac:dyDescent="0.25">
      <c r="A396" s="16" t="s">
        <v>524</v>
      </c>
      <c r="B396" s="35" t="s">
        <v>299</v>
      </c>
      <c r="C396" s="254">
        <v>144566943.99000001</v>
      </c>
      <c r="D396" s="16"/>
      <c r="E396" s="16"/>
    </row>
    <row r="397" spans="1:6" x14ac:dyDescent="0.25">
      <c r="A397" s="16" t="s">
        <v>525</v>
      </c>
      <c r="B397" s="35" t="s">
        <v>299</v>
      </c>
      <c r="C397" s="254">
        <v>4406594.4000000004</v>
      </c>
      <c r="D397" s="16"/>
      <c r="E397" s="16"/>
    </row>
    <row r="398" spans="1:6" x14ac:dyDescent="0.25">
      <c r="A398" s="16" t="s">
        <v>526</v>
      </c>
      <c r="B398" s="35" t="s">
        <v>299</v>
      </c>
      <c r="C398" s="254">
        <v>30016669.27</v>
      </c>
      <c r="D398" s="16"/>
      <c r="E398" s="16"/>
    </row>
    <row r="399" spans="1:6" x14ac:dyDescent="0.25">
      <c r="A399" s="16" t="s">
        <v>16</v>
      </c>
      <c r="B399" s="35" t="s">
        <v>299</v>
      </c>
      <c r="C399" s="254">
        <v>51935349.149999999</v>
      </c>
      <c r="D399" s="16"/>
      <c r="E399" s="16"/>
    </row>
    <row r="400" spans="1:6" x14ac:dyDescent="0.25">
      <c r="A400" s="16" t="s">
        <v>527</v>
      </c>
      <c r="B400" s="35" t="s">
        <v>299</v>
      </c>
      <c r="C400" s="254">
        <v>15325751.24</v>
      </c>
      <c r="D400" s="16"/>
      <c r="E400" s="16"/>
    </row>
    <row r="401" spans="1:5" x14ac:dyDescent="0.25">
      <c r="A401" s="16" t="s">
        <v>528</v>
      </c>
      <c r="B401" s="35" t="s">
        <v>299</v>
      </c>
      <c r="C401" s="254">
        <v>9642068.7599999998</v>
      </c>
      <c r="D401" s="16"/>
      <c r="E401" s="16"/>
    </row>
    <row r="402" spans="1:5" x14ac:dyDescent="0.25">
      <c r="A402" s="16" t="s">
        <v>529</v>
      </c>
      <c r="B402" s="35" t="s">
        <v>299</v>
      </c>
      <c r="C402" s="254">
        <v>30553740.349999998</v>
      </c>
      <c r="D402" s="16"/>
      <c r="E402" s="16"/>
    </row>
    <row r="403" spans="1:5" x14ac:dyDescent="0.25">
      <c r="A403" s="16" t="s">
        <v>530</v>
      </c>
      <c r="B403" s="35" t="s">
        <v>299</v>
      </c>
      <c r="C403" s="254">
        <v>676258.95</v>
      </c>
      <c r="D403" s="16"/>
      <c r="E403" s="16"/>
    </row>
    <row r="404" spans="1:5" x14ac:dyDescent="0.25">
      <c r="A404" s="25" t="s">
        <v>531</v>
      </c>
      <c r="B404" s="16"/>
      <c r="C404" s="16"/>
      <c r="D404" s="16"/>
      <c r="E404" s="16"/>
    </row>
    <row r="405" spans="1:5" x14ac:dyDescent="0.25">
      <c r="A405" s="26" t="s">
        <v>270</v>
      </c>
      <c r="B405" s="32" t="s">
        <v>299</v>
      </c>
      <c r="C405" s="254">
        <v>5681397.1100000003</v>
      </c>
      <c r="D405" s="25">
        <v>0</v>
      </c>
      <c r="E405" s="25"/>
    </row>
    <row r="406" spans="1:5" x14ac:dyDescent="0.25">
      <c r="A406" s="26" t="s">
        <v>271</v>
      </c>
      <c r="B406" s="32" t="s">
        <v>299</v>
      </c>
      <c r="C406" s="254">
        <v>12839365.140000001</v>
      </c>
      <c r="D406" s="25">
        <v>0</v>
      </c>
      <c r="E406" s="25"/>
    </row>
    <row r="407" spans="1:5" x14ac:dyDescent="0.25">
      <c r="A407" s="26" t="s">
        <v>532</v>
      </c>
      <c r="B407" s="32" t="s">
        <v>299</v>
      </c>
      <c r="C407" s="254">
        <v>65387.98</v>
      </c>
      <c r="D407" s="25">
        <v>0</v>
      </c>
      <c r="E407" s="25"/>
    </row>
    <row r="408" spans="1:5" x14ac:dyDescent="0.25">
      <c r="A408" s="26" t="s">
        <v>273</v>
      </c>
      <c r="B408" s="32" t="s">
        <v>299</v>
      </c>
      <c r="C408" s="254">
        <v>0</v>
      </c>
      <c r="D408" s="25">
        <v>0</v>
      </c>
      <c r="E408" s="25"/>
    </row>
    <row r="409" spans="1:5" x14ac:dyDescent="0.25">
      <c r="A409" s="26" t="s">
        <v>274</v>
      </c>
      <c r="B409" s="32" t="s">
        <v>299</v>
      </c>
      <c r="C409" s="254">
        <v>2135335.0499999998</v>
      </c>
      <c r="D409" s="25">
        <v>0</v>
      </c>
      <c r="E409" s="25"/>
    </row>
    <row r="410" spans="1:5" x14ac:dyDescent="0.25">
      <c r="A410" s="26" t="s">
        <v>275</v>
      </c>
      <c r="B410" s="32" t="s">
        <v>299</v>
      </c>
      <c r="C410" s="254">
        <v>306.75</v>
      </c>
      <c r="D410" s="25">
        <v>0</v>
      </c>
      <c r="E410" s="25"/>
    </row>
    <row r="411" spans="1:5" x14ac:dyDescent="0.25">
      <c r="A411" s="26" t="s">
        <v>276</v>
      </c>
      <c r="B411" s="32" t="s">
        <v>299</v>
      </c>
      <c r="C411" s="254">
        <v>9256635</v>
      </c>
      <c r="D411" s="25">
        <v>0</v>
      </c>
      <c r="E411" s="25"/>
    </row>
    <row r="412" spans="1:5" x14ac:dyDescent="0.25">
      <c r="A412" s="26" t="s">
        <v>277</v>
      </c>
      <c r="B412" s="32" t="s">
        <v>299</v>
      </c>
      <c r="C412" s="254">
        <v>4353121.55</v>
      </c>
      <c r="D412" s="25">
        <v>0</v>
      </c>
      <c r="E412" s="25"/>
    </row>
    <row r="413" spans="1:5" x14ac:dyDescent="0.25">
      <c r="A413" s="26" t="s">
        <v>278</v>
      </c>
      <c r="B413" s="32" t="s">
        <v>299</v>
      </c>
      <c r="C413" s="254">
        <v>92991855.870000005</v>
      </c>
      <c r="D413" s="25">
        <v>0</v>
      </c>
      <c r="E413" s="25"/>
    </row>
    <row r="414" spans="1:5" x14ac:dyDescent="0.25">
      <c r="A414" s="26" t="s">
        <v>279</v>
      </c>
      <c r="B414" s="32" t="s">
        <v>299</v>
      </c>
      <c r="C414" s="254">
        <v>3668.15</v>
      </c>
      <c r="D414" s="25">
        <v>0</v>
      </c>
      <c r="E414" s="25"/>
    </row>
    <row r="415" spans="1:5" x14ac:dyDescent="0.25">
      <c r="A415" s="26" t="s">
        <v>280</v>
      </c>
      <c r="B415" s="32" t="s">
        <v>299</v>
      </c>
      <c r="C415" s="254">
        <v>123843.49</v>
      </c>
      <c r="D415" s="25">
        <v>0</v>
      </c>
      <c r="E415" s="25"/>
    </row>
    <row r="416" spans="1:5" x14ac:dyDescent="0.25">
      <c r="A416" s="26" t="s">
        <v>281</v>
      </c>
      <c r="B416" s="32" t="s">
        <v>299</v>
      </c>
      <c r="C416" s="254">
        <v>0</v>
      </c>
      <c r="D416" s="25">
        <v>0</v>
      </c>
      <c r="E416" s="25"/>
    </row>
    <row r="417" spans="1:13" x14ac:dyDescent="0.25">
      <c r="A417" s="26" t="s">
        <v>282</v>
      </c>
      <c r="B417" s="32" t="s">
        <v>299</v>
      </c>
      <c r="C417" s="254">
        <v>0</v>
      </c>
      <c r="D417" s="25">
        <v>0</v>
      </c>
      <c r="E417" s="25"/>
    </row>
    <row r="418" spans="1:13" x14ac:dyDescent="0.25">
      <c r="A418" s="26" t="s">
        <v>283</v>
      </c>
      <c r="B418" s="32" t="s">
        <v>299</v>
      </c>
      <c r="C418" s="258">
        <v>11262592.870000001</v>
      </c>
      <c r="D418" s="25">
        <v>0</v>
      </c>
      <c r="E418" s="204" t="str">
        <f>IF(OR(C418&gt;999999,C418/(D420)&gt;0.01),"Additional Classification Necessary - See Responses-2 Tab","")</f>
        <v>Additional Classification Necessary - See Responses-2 Tab</v>
      </c>
      <c r="F418" s="47"/>
      <c r="G418" s="47"/>
      <c r="H418" s="47"/>
      <c r="I418" s="47"/>
    </row>
    <row r="419" spans="1:13" x14ac:dyDescent="0.25">
      <c r="A419" s="49" t="s">
        <v>533</v>
      </c>
      <c r="B419" s="35"/>
      <c r="C419" s="35"/>
      <c r="D419" s="25">
        <f>SUM(C405:C418)</f>
        <v>138713508.96000001</v>
      </c>
      <c r="E419" s="25"/>
      <c r="F419" s="47"/>
      <c r="G419" s="47"/>
      <c r="H419" s="47"/>
      <c r="I419" s="47"/>
    </row>
    <row r="420" spans="1:13" x14ac:dyDescent="0.25">
      <c r="A420" s="25" t="s">
        <v>534</v>
      </c>
      <c r="B420" s="16"/>
      <c r="C420" s="22"/>
      <c r="D420" s="25">
        <f>SUM(C393:C403,D419)</f>
        <v>941912125.53000009</v>
      </c>
      <c r="E420" s="25"/>
    </row>
    <row r="421" spans="1:13" x14ac:dyDescent="0.25">
      <c r="A421" s="25" t="s">
        <v>535</v>
      </c>
      <c r="B421" s="16"/>
      <c r="C421" s="22"/>
      <c r="D421" s="25">
        <f>D388-D420</f>
        <v>-68938623.160000205</v>
      </c>
      <c r="E421" s="25"/>
    </row>
    <row r="422" spans="1:13" x14ac:dyDescent="0.25">
      <c r="A422" s="25" t="s">
        <v>536</v>
      </c>
      <c r="B422" s="16"/>
      <c r="C422" s="258">
        <v>-703707</v>
      </c>
      <c r="D422" s="25">
        <v>0</v>
      </c>
      <c r="E422" s="25"/>
    </row>
    <row r="423" spans="1:13" x14ac:dyDescent="0.25">
      <c r="A423" s="46" t="s">
        <v>537</v>
      </c>
      <c r="B423" s="35" t="s">
        <v>299</v>
      </c>
      <c r="C423" s="254">
        <v>0</v>
      </c>
      <c r="D423" s="25">
        <v>0</v>
      </c>
      <c r="E423" s="25"/>
    </row>
    <row r="424" spans="1:13" x14ac:dyDescent="0.25">
      <c r="A424" s="48" t="s">
        <v>538</v>
      </c>
      <c r="B424" s="16"/>
      <c r="C424" s="16"/>
      <c r="D424" s="25">
        <f>SUM(C422:C423)</f>
        <v>-703707</v>
      </c>
      <c r="E424" s="25"/>
      <c r="F424" s="11">
        <f>D424-C403</f>
        <v>-1379965.95</v>
      </c>
    </row>
    <row r="425" spans="1:13" x14ac:dyDescent="0.25">
      <c r="A425" s="25" t="s">
        <v>539</v>
      </c>
      <c r="B425" s="16"/>
      <c r="C425" s="22"/>
      <c r="D425" s="25">
        <f>D421+D424</f>
        <v>-69642330.160000205</v>
      </c>
      <c r="E425" s="25"/>
      <c r="F425" s="50"/>
    </row>
    <row r="426" spans="1:13" x14ac:dyDescent="0.25">
      <c r="A426" s="25" t="s">
        <v>540</v>
      </c>
      <c r="B426" s="35" t="s">
        <v>299</v>
      </c>
      <c r="C426" s="254">
        <v>0</v>
      </c>
      <c r="D426" s="25">
        <v>0</v>
      </c>
      <c r="E426" s="16"/>
    </row>
    <row r="427" spans="1:13" x14ac:dyDescent="0.25">
      <c r="A427" s="16" t="s">
        <v>541</v>
      </c>
      <c r="B427" s="35" t="s">
        <v>299</v>
      </c>
      <c r="C427" s="254">
        <v>0</v>
      </c>
      <c r="D427" s="25">
        <v>0</v>
      </c>
      <c r="E427" s="16"/>
    </row>
    <row r="428" spans="1:13" x14ac:dyDescent="0.25">
      <c r="A428" s="16" t="s">
        <v>542</v>
      </c>
      <c r="B428" s="16"/>
      <c r="C428" s="22"/>
      <c r="D428" s="25">
        <f>D425+C426-C427</f>
        <v>-69642330.160000205</v>
      </c>
      <c r="E428" s="16"/>
    </row>
    <row r="430" spans="1:13" ht="27.75" customHeight="1" x14ac:dyDescent="0.25">
      <c r="A430" s="318" t="s">
        <v>1389</v>
      </c>
      <c r="B430" s="318"/>
      <c r="C430" s="318"/>
      <c r="D430" s="318"/>
      <c r="E430" s="318"/>
    </row>
    <row r="431" spans="1:13" x14ac:dyDescent="0.25">
      <c r="M431" s="51"/>
    </row>
    <row r="432" spans="1:13" x14ac:dyDescent="0.25">
      <c r="M432" s="51"/>
    </row>
    <row r="433" spans="2:13" x14ac:dyDescent="0.25">
      <c r="M433" s="51"/>
    </row>
    <row r="437" spans="2:13" x14ac:dyDescent="0.25">
      <c r="B437" s="52"/>
      <c r="C437" s="52"/>
      <c r="D437" s="52"/>
      <c r="E437" s="52"/>
      <c r="F437" s="52"/>
      <c r="G437" s="52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586" spans="2:83" x14ac:dyDescent="0.25"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</row>
    <row r="616" spans="1:14" s="202" customFormat="1" ht="12.6" customHeight="1" x14ac:dyDescent="0.2">
      <c r="A616" s="211"/>
      <c r="C616" s="209" t="s">
        <v>543</v>
      </c>
      <c r="D616" s="216">
        <f>CE94-(BE94+CD94)</f>
        <v>828722</v>
      </c>
      <c r="E616" s="218">
        <f>SUM(C628:D651)+SUM(C672:D717)</f>
        <v>776678583.92272627</v>
      </c>
      <c r="F616" s="218">
        <f>CE68-(AX68+BD68+BE68+BG68+BJ68+BN68+BP68+BQ68+CB68+CC68+CD68)</f>
        <v>143383326.16000006</v>
      </c>
      <c r="G616" s="216">
        <f>CE95-(AX95+AY95+BD95+BE95+BG95+BJ95+BN95+BP95+BQ95+CB95+CC95+CD95)</f>
        <v>312695</v>
      </c>
      <c r="H616" s="221">
        <f>CE64-(AX64+AY64+AZ64+BD64+BE64+BG64+BJ64+BN64+BO64+BP64+BQ64+BR64+CB64+CC64+CD64)</f>
        <v>3059.2539023302347</v>
      </c>
      <c r="I616" s="216">
        <f>CE96-(AX96+AY96+AZ96+BD96+BE96+BF96+BG96+BJ96+BN96+BO96+BP96+BQ96+BR96+CB96+CC96+CD96)</f>
        <v>204784.65065105699</v>
      </c>
      <c r="J616" s="216">
        <f>CE97-(AX97+AY97+AZ97+BA97+BD97+BE97+BF97+BG97+BJ97+BN97+BO97+BP97+BQ97+BR97+CB97+CC97+CD97)</f>
        <v>2310463</v>
      </c>
      <c r="K616" s="216">
        <f>CE93-(AW93+AX93+AY93+AZ93+BA93+BB93+BC93+BD93+BE93+BF93+BG93+BH93+BI93+BJ93+BK93+BL93+BM93+BN93+BO93+BP93+BQ93+BR93+BS93+BT93+BU93+BV93+BW93+BX93+CB93+CC93+CD93)</f>
        <v>3388453915.6700001</v>
      </c>
      <c r="L616" s="222">
        <f>CE98-(AW98+AX98+AY98+AZ98+BA98+BB98+BC98+BD98+BE98+BF98+BG98+BH98+BI98+BJ98+BK98+BL98+BM98+BN98+BO98+BP98+BQ98+BR98+BS98+BT98+BU98+BV98+BW98+BX98+BY98+BZ98+CA98+CB98+CC98+CD98)</f>
        <v>1044.8167447547819</v>
      </c>
    </row>
    <row r="617" spans="1:14" s="202" customFormat="1" ht="12.6" customHeight="1" x14ac:dyDescent="0.2">
      <c r="A617" s="211"/>
      <c r="C617" s="209" t="s">
        <v>544</v>
      </c>
      <c r="D617" s="217" t="s">
        <v>545</v>
      </c>
      <c r="E617" s="219" t="s">
        <v>546</v>
      </c>
      <c r="F617" s="220" t="s">
        <v>547</v>
      </c>
      <c r="G617" s="217" t="s">
        <v>548</v>
      </c>
      <c r="H617" s="220" t="s">
        <v>549</v>
      </c>
      <c r="I617" s="217" t="s">
        <v>550</v>
      </c>
      <c r="J617" s="217" t="s">
        <v>551</v>
      </c>
      <c r="K617" s="209" t="s">
        <v>552</v>
      </c>
      <c r="L617" s="210" t="s">
        <v>553</v>
      </c>
    </row>
    <row r="618" spans="1:14" s="202" customFormat="1" ht="12.6" customHeight="1" x14ac:dyDescent="0.2">
      <c r="A618" s="211">
        <v>8430</v>
      </c>
      <c r="B618" s="210" t="s">
        <v>167</v>
      </c>
      <c r="C618" s="216">
        <f>BE89</f>
        <v>38397202.18</v>
      </c>
      <c r="D618" s="216"/>
      <c r="E618" s="218"/>
      <c r="F618" s="218"/>
      <c r="G618" s="216"/>
      <c r="H618" s="218"/>
      <c r="I618" s="216"/>
      <c r="J618" s="216"/>
      <c r="N618" s="212" t="s">
        <v>554</v>
      </c>
    </row>
    <row r="619" spans="1:14" s="202" customFormat="1" ht="12.6" customHeight="1" x14ac:dyDescent="0.2">
      <c r="A619" s="211"/>
      <c r="B619" s="210" t="s">
        <v>555</v>
      </c>
      <c r="C619" s="216">
        <f>CD73-CD88</f>
        <v>29889735.760000002</v>
      </c>
      <c r="D619" s="216">
        <f>SUM(C618:C619)</f>
        <v>68286937.939999998</v>
      </c>
      <c r="E619" s="218"/>
      <c r="F619" s="218"/>
      <c r="G619" s="216"/>
      <c r="H619" s="218"/>
      <c r="I619" s="216"/>
      <c r="J619" s="216"/>
      <c r="N619" s="212" t="s">
        <v>556</v>
      </c>
    </row>
    <row r="620" spans="1:14" s="202" customFormat="1" ht="12.6" customHeight="1" x14ac:dyDescent="0.2">
      <c r="A620" s="211">
        <v>8310</v>
      </c>
      <c r="B620" s="215" t="s">
        <v>557</v>
      </c>
      <c r="C620" s="216">
        <f>AX89</f>
        <v>0</v>
      </c>
      <c r="D620" s="216">
        <f>(D619/D616)*AX94</f>
        <v>0</v>
      </c>
      <c r="E620" s="218"/>
      <c r="F620" s="218"/>
      <c r="G620" s="216"/>
      <c r="H620" s="218"/>
      <c r="I620" s="216"/>
      <c r="J620" s="216"/>
      <c r="N620" s="212" t="s">
        <v>558</v>
      </c>
    </row>
    <row r="621" spans="1:14" s="202" customFormat="1" ht="12.6" customHeight="1" x14ac:dyDescent="0.2">
      <c r="A621" s="211">
        <v>8510</v>
      </c>
      <c r="B621" s="215" t="s">
        <v>172</v>
      </c>
      <c r="C621" s="216">
        <f>BJ89</f>
        <v>0</v>
      </c>
      <c r="D621" s="216">
        <f>(D619/D616)*BJ94</f>
        <v>0</v>
      </c>
      <c r="E621" s="218"/>
      <c r="F621" s="218"/>
      <c r="G621" s="216"/>
      <c r="H621" s="218"/>
      <c r="I621" s="216"/>
      <c r="J621" s="216"/>
      <c r="N621" s="212" t="s">
        <v>559</v>
      </c>
    </row>
    <row r="622" spans="1:14" s="202" customFormat="1" ht="12.6" customHeight="1" x14ac:dyDescent="0.2">
      <c r="A622" s="211">
        <v>8470</v>
      </c>
      <c r="B622" s="215" t="s">
        <v>560</v>
      </c>
      <c r="C622" s="216">
        <f>BG89</f>
        <v>746969.43</v>
      </c>
      <c r="D622" s="216">
        <f>(D619/D616)*BG94</f>
        <v>0</v>
      </c>
      <c r="E622" s="218"/>
      <c r="F622" s="218"/>
      <c r="G622" s="216"/>
      <c r="H622" s="218"/>
      <c r="I622" s="216"/>
      <c r="J622" s="216"/>
      <c r="N622" s="212" t="s">
        <v>561</v>
      </c>
    </row>
    <row r="623" spans="1:14" s="202" customFormat="1" ht="12.6" customHeight="1" x14ac:dyDescent="0.2">
      <c r="A623" s="211">
        <v>8610</v>
      </c>
      <c r="B623" s="215" t="s">
        <v>562</v>
      </c>
      <c r="C623" s="216">
        <f>BN89</f>
        <v>117760280.92</v>
      </c>
      <c r="D623" s="216">
        <f>(D619/D616)*BN94</f>
        <v>10194646.997273803</v>
      </c>
      <c r="E623" s="218"/>
      <c r="F623" s="218"/>
      <c r="G623" s="216"/>
      <c r="H623" s="218"/>
      <c r="I623" s="216"/>
      <c r="J623" s="216"/>
      <c r="N623" s="212" t="s">
        <v>563</v>
      </c>
    </row>
    <row r="624" spans="1:14" s="202" customFormat="1" ht="12.6" customHeight="1" x14ac:dyDescent="0.2">
      <c r="A624" s="211">
        <v>8790</v>
      </c>
      <c r="B624" s="215" t="s">
        <v>564</v>
      </c>
      <c r="C624" s="216">
        <f>CC89</f>
        <v>21865267.919999998</v>
      </c>
      <c r="D624" s="216">
        <f>(D619/D616)*CC94</f>
        <v>0</v>
      </c>
      <c r="E624" s="218"/>
      <c r="F624" s="218"/>
      <c r="G624" s="216"/>
      <c r="H624" s="218"/>
      <c r="I624" s="216"/>
      <c r="J624" s="216"/>
      <c r="N624" s="212" t="s">
        <v>565</v>
      </c>
    </row>
    <row r="625" spans="1:14" s="202" customFormat="1" ht="12.6" customHeight="1" x14ac:dyDescent="0.2">
      <c r="A625" s="211">
        <v>8630</v>
      </c>
      <c r="B625" s="215" t="s">
        <v>566</v>
      </c>
      <c r="C625" s="216">
        <f>BP89</f>
        <v>0</v>
      </c>
      <c r="D625" s="216">
        <f>(D619/D616)*BP94</f>
        <v>0</v>
      </c>
      <c r="E625" s="218"/>
      <c r="F625" s="218"/>
      <c r="G625" s="216"/>
      <c r="H625" s="218"/>
      <c r="I625" s="216"/>
      <c r="J625" s="216"/>
      <c r="N625" s="212" t="s">
        <v>567</v>
      </c>
    </row>
    <row r="626" spans="1:14" s="202" customFormat="1" ht="12.6" customHeight="1" x14ac:dyDescent="0.2">
      <c r="A626" s="211">
        <v>8770</v>
      </c>
      <c r="B626" s="210" t="s">
        <v>568</v>
      </c>
      <c r="C626" s="216">
        <f>CB89</f>
        <v>-193629.7</v>
      </c>
      <c r="D626" s="216">
        <f>(D619/D616)*CB94</f>
        <v>0</v>
      </c>
      <c r="E626" s="218"/>
      <c r="F626" s="218"/>
      <c r="G626" s="216"/>
      <c r="H626" s="218"/>
      <c r="I626" s="216"/>
      <c r="J626" s="216"/>
      <c r="N626" s="212" t="s">
        <v>569</v>
      </c>
    </row>
    <row r="627" spans="1:14" s="202" customFormat="1" ht="12.6" customHeight="1" x14ac:dyDescent="0.2">
      <c r="A627" s="211">
        <v>8640</v>
      </c>
      <c r="B627" s="215" t="s">
        <v>570</v>
      </c>
      <c r="C627" s="216">
        <f>BQ89</f>
        <v>0</v>
      </c>
      <c r="D627" s="216">
        <f>(D619/D616)*BQ94</f>
        <v>0</v>
      </c>
      <c r="E627" s="218">
        <f>SUM(C620:D627)</f>
        <v>150373535.56727383</v>
      </c>
      <c r="F627" s="218"/>
      <c r="G627" s="216"/>
      <c r="H627" s="218"/>
      <c r="I627" s="216"/>
      <c r="J627" s="216"/>
      <c r="N627" s="212" t="s">
        <v>571</v>
      </c>
    </row>
    <row r="628" spans="1:14" s="202" customFormat="1" ht="12.6" customHeight="1" x14ac:dyDescent="0.2">
      <c r="A628" s="211">
        <v>8420</v>
      </c>
      <c r="B628" s="215" t="s">
        <v>166</v>
      </c>
      <c r="C628" s="216">
        <f>BD89</f>
        <v>0</v>
      </c>
      <c r="D628" s="216">
        <f>(D619/D616)*BD94</f>
        <v>0</v>
      </c>
      <c r="E628" s="218">
        <f>(E627/E616)*SUM(C628:D628)</f>
        <v>0</v>
      </c>
      <c r="F628" s="218">
        <f>SUM(C628:E628)</f>
        <v>0</v>
      </c>
      <c r="G628" s="216"/>
      <c r="H628" s="218"/>
      <c r="I628" s="216"/>
      <c r="J628" s="216"/>
      <c r="N628" s="212" t="s">
        <v>572</v>
      </c>
    </row>
    <row r="629" spans="1:14" s="202" customFormat="1" ht="12.6" customHeight="1" x14ac:dyDescent="0.2">
      <c r="A629" s="211">
        <v>8320</v>
      </c>
      <c r="B629" s="215" t="s">
        <v>162</v>
      </c>
      <c r="C629" s="216">
        <f>AY89</f>
        <v>8063327.4400000004</v>
      </c>
      <c r="D629" s="216">
        <f>(D619/D616)*AY94</f>
        <v>1393059.4008770613</v>
      </c>
      <c r="E629" s="218">
        <f>(E627/E616)*SUM(C629:D629)</f>
        <v>1830860.734916317</v>
      </c>
      <c r="F629" s="218">
        <f>(F628/F616)*AY68</f>
        <v>0</v>
      </c>
      <c r="G629" s="216">
        <f>SUM(C629:F629)</f>
        <v>11287247.575793378</v>
      </c>
      <c r="H629" s="218"/>
      <c r="I629" s="216"/>
      <c r="J629" s="216"/>
      <c r="N629" s="212" t="s">
        <v>573</v>
      </c>
    </row>
    <row r="630" spans="1:14" s="202" customFormat="1" ht="12.6" customHeight="1" x14ac:dyDescent="0.2">
      <c r="A630" s="211">
        <v>8650</v>
      </c>
      <c r="B630" s="215" t="s">
        <v>179</v>
      </c>
      <c r="C630" s="216">
        <f>BR89</f>
        <v>0</v>
      </c>
      <c r="D630" s="216">
        <f>(D619/D616)*BR94</f>
        <v>0</v>
      </c>
      <c r="E630" s="218">
        <f>(E627/E616)*SUM(C630:D630)</f>
        <v>0</v>
      </c>
      <c r="F630" s="218">
        <f>(F628/F616)*BR68</f>
        <v>0</v>
      </c>
      <c r="G630" s="216">
        <f>(G629/G616)*BR95</f>
        <v>0</v>
      </c>
      <c r="H630" s="218"/>
      <c r="I630" s="216"/>
      <c r="J630" s="216"/>
      <c r="N630" s="212" t="s">
        <v>574</v>
      </c>
    </row>
    <row r="631" spans="1:14" s="202" customFormat="1" ht="12.6" customHeight="1" x14ac:dyDescent="0.2">
      <c r="A631" s="211">
        <v>8620</v>
      </c>
      <c r="B631" s="210" t="s">
        <v>575</v>
      </c>
      <c r="C631" s="216">
        <f>BO89</f>
        <v>1562356.1700000002</v>
      </c>
      <c r="D631" s="216">
        <f>(D619/D616)*BO94</f>
        <v>0</v>
      </c>
      <c r="E631" s="218">
        <f>(E627/E616)*SUM(C631:D631)</f>
        <v>302489.37715220847</v>
      </c>
      <c r="F631" s="218">
        <f>(F628/F616)*BO68</f>
        <v>0</v>
      </c>
      <c r="G631" s="216">
        <f>(G629/G616)*BO95</f>
        <v>0</v>
      </c>
      <c r="H631" s="218"/>
      <c r="I631" s="216"/>
      <c r="J631" s="216"/>
      <c r="N631" s="212" t="s">
        <v>576</v>
      </c>
    </row>
    <row r="632" spans="1:14" s="202" customFormat="1" ht="12.6" customHeight="1" x14ac:dyDescent="0.2">
      <c r="A632" s="211">
        <v>8330</v>
      </c>
      <c r="B632" s="215" t="s">
        <v>163</v>
      </c>
      <c r="C632" s="216">
        <f>AZ89</f>
        <v>0</v>
      </c>
      <c r="D632" s="216">
        <f>(D619/D616)*AZ94</f>
        <v>0</v>
      </c>
      <c r="E632" s="218">
        <f>(E627/E616)*SUM(C632:D632)</f>
        <v>0</v>
      </c>
      <c r="F632" s="218">
        <f>(F628/F616)*AZ68</f>
        <v>0</v>
      </c>
      <c r="G632" s="216">
        <f>(G629/G616)*AZ95</f>
        <v>0</v>
      </c>
      <c r="H632" s="218">
        <f>SUM(C630:G632)</f>
        <v>1864845.5471522086</v>
      </c>
      <c r="I632" s="216"/>
      <c r="J632" s="216"/>
      <c r="N632" s="212" t="s">
        <v>577</v>
      </c>
    </row>
    <row r="633" spans="1:14" s="202" customFormat="1" ht="12.6" customHeight="1" x14ac:dyDescent="0.2">
      <c r="A633" s="211">
        <v>8460</v>
      </c>
      <c r="B633" s="215" t="s">
        <v>168</v>
      </c>
      <c r="C633" s="216">
        <f>BF89</f>
        <v>11767640.15</v>
      </c>
      <c r="D633" s="216">
        <f>(D619/D616)*BF94</f>
        <v>745805.07732984039</v>
      </c>
      <c r="E633" s="218">
        <f>(E627/E616)*SUM(C633:D633)</f>
        <v>2422740.9380303333</v>
      </c>
      <c r="F633" s="218">
        <f>(F628/F616)*BF68</f>
        <v>0</v>
      </c>
      <c r="G633" s="216">
        <f>(G629/G616)*BF95</f>
        <v>0</v>
      </c>
      <c r="H633" s="218">
        <f>(H632/H616)*BF64</f>
        <v>59785.277919046195</v>
      </c>
      <c r="I633" s="216">
        <f>SUM(C633:H633)</f>
        <v>14995971.443279222</v>
      </c>
      <c r="J633" s="216"/>
      <c r="N633" s="212" t="s">
        <v>578</v>
      </c>
    </row>
    <row r="634" spans="1:14" s="202" customFormat="1" ht="12.6" customHeight="1" x14ac:dyDescent="0.2">
      <c r="A634" s="211">
        <v>8350</v>
      </c>
      <c r="B634" s="215" t="s">
        <v>579</v>
      </c>
      <c r="C634" s="216">
        <f>BA89</f>
        <v>0</v>
      </c>
      <c r="D634" s="216">
        <f>(D619/D616)*BA94</f>
        <v>0</v>
      </c>
      <c r="E634" s="218">
        <f>(E627/E616)*SUM(C634:D634)</f>
        <v>0</v>
      </c>
      <c r="F634" s="218">
        <f>(F628/F616)*BA68</f>
        <v>0</v>
      </c>
      <c r="G634" s="216">
        <f>(G629/G616)*BA95</f>
        <v>0</v>
      </c>
      <c r="H634" s="218">
        <f>(H632/H616)*BA64</f>
        <v>0</v>
      </c>
      <c r="I634" s="216">
        <f>(I633/I616)*BA96</f>
        <v>0</v>
      </c>
      <c r="J634" s="216">
        <f>SUM(C634:I634)</f>
        <v>0</v>
      </c>
      <c r="N634" s="212" t="s">
        <v>580</v>
      </c>
    </row>
    <row r="635" spans="1:14" s="202" customFormat="1" ht="12.6" customHeight="1" x14ac:dyDescent="0.2">
      <c r="A635" s="211">
        <v>8200</v>
      </c>
      <c r="B635" s="215" t="s">
        <v>581</v>
      </c>
      <c r="C635" s="216">
        <f>AW89</f>
        <v>0</v>
      </c>
      <c r="D635" s="216">
        <f>(D619/D616)*AW94</f>
        <v>0</v>
      </c>
      <c r="E635" s="218">
        <f>(E627/E616)*SUM(C635:D635)</f>
        <v>0</v>
      </c>
      <c r="F635" s="218">
        <f>(F628/F616)*AW68</f>
        <v>0</v>
      </c>
      <c r="G635" s="216">
        <f>(G629/G616)*AW95</f>
        <v>0</v>
      </c>
      <c r="H635" s="218">
        <f>(H632/H616)*AW64</f>
        <v>0</v>
      </c>
      <c r="I635" s="216">
        <f>(I633/I616)*AW96</f>
        <v>0</v>
      </c>
      <c r="J635" s="216">
        <f>(J634/J616)*AW97</f>
        <v>0</v>
      </c>
      <c r="N635" s="212" t="s">
        <v>582</v>
      </c>
    </row>
    <row r="636" spans="1:14" s="202" customFormat="1" ht="12.6" customHeight="1" x14ac:dyDescent="0.2">
      <c r="A636" s="211">
        <v>8360</v>
      </c>
      <c r="B636" s="215" t="s">
        <v>583</v>
      </c>
      <c r="C636" s="216">
        <f>BB89</f>
        <v>12698989.919999998</v>
      </c>
      <c r="D636" s="216">
        <f>(D619/D616)*BB94</f>
        <v>290790.64389537141</v>
      </c>
      <c r="E636" s="218">
        <f>(E627/E616)*SUM(C636:D636)</f>
        <v>2514964.7100741267</v>
      </c>
      <c r="F636" s="218">
        <f>(F628/F616)*BB68</f>
        <v>0</v>
      </c>
      <c r="G636" s="216">
        <f>(G629/G616)*BB95</f>
        <v>0</v>
      </c>
      <c r="H636" s="218">
        <f>(H632/H616)*BB64</f>
        <v>42017.093454029018</v>
      </c>
      <c r="I636" s="216">
        <f>(I633/I616)*BB96</f>
        <v>77934.247594165281</v>
      </c>
      <c r="J636" s="216">
        <f>(J634/J616)*BB97</f>
        <v>0</v>
      </c>
      <c r="N636" s="212" t="s">
        <v>584</v>
      </c>
    </row>
    <row r="637" spans="1:14" s="202" customFormat="1" ht="12.6" customHeight="1" x14ac:dyDescent="0.2">
      <c r="A637" s="211">
        <v>8370</v>
      </c>
      <c r="B637" s="215" t="s">
        <v>585</v>
      </c>
      <c r="C637" s="216">
        <f>BC89</f>
        <v>1493674.6800000002</v>
      </c>
      <c r="D637" s="216">
        <f>(D619/D616)*BC94</f>
        <v>0</v>
      </c>
      <c r="E637" s="218">
        <f>(E627/E616)*SUM(C637:D637)</f>
        <v>289191.88357749715</v>
      </c>
      <c r="F637" s="218">
        <f>(F628/F616)*BC68</f>
        <v>0</v>
      </c>
      <c r="G637" s="216">
        <f>(G629/G616)*BC95</f>
        <v>0</v>
      </c>
      <c r="H637" s="218">
        <f>(H632/H616)*BC64</f>
        <v>13060.762054461829</v>
      </c>
      <c r="I637" s="216">
        <f>(I633/I616)*BC96</f>
        <v>0</v>
      </c>
      <c r="J637" s="216">
        <f>(J634/J616)*BC97</f>
        <v>0</v>
      </c>
      <c r="N637" s="212" t="s">
        <v>586</v>
      </c>
    </row>
    <row r="638" spans="1:14" s="202" customFormat="1" ht="12.6" customHeight="1" x14ac:dyDescent="0.2">
      <c r="A638" s="211">
        <v>8490</v>
      </c>
      <c r="B638" s="215" t="s">
        <v>587</v>
      </c>
      <c r="C638" s="216">
        <f>BI89</f>
        <v>0</v>
      </c>
      <c r="D638" s="216">
        <f>(D619/D616)*BI94</f>
        <v>0</v>
      </c>
      <c r="E638" s="218">
        <f>(E627/E616)*SUM(C638:D638)</f>
        <v>0</v>
      </c>
      <c r="F638" s="218">
        <f>(F628/F616)*BI68</f>
        <v>0</v>
      </c>
      <c r="G638" s="216">
        <f>(G629/G616)*BI95</f>
        <v>0</v>
      </c>
      <c r="H638" s="218">
        <f>(H632/H616)*BI64</f>
        <v>0</v>
      </c>
      <c r="I638" s="216">
        <f>(I633/I616)*BI96</f>
        <v>0</v>
      </c>
      <c r="J638" s="216">
        <f>(J634/J616)*BI97</f>
        <v>0</v>
      </c>
      <c r="N638" s="212" t="s">
        <v>588</v>
      </c>
    </row>
    <row r="639" spans="1:14" s="202" customFormat="1" ht="12.6" customHeight="1" x14ac:dyDescent="0.2">
      <c r="A639" s="211">
        <v>8530</v>
      </c>
      <c r="B639" s="215" t="s">
        <v>589</v>
      </c>
      <c r="C639" s="216">
        <f>BK89</f>
        <v>0</v>
      </c>
      <c r="D639" s="216">
        <f>(D619/D616)*BK94</f>
        <v>0</v>
      </c>
      <c r="E639" s="218">
        <f>(E627/E616)*SUM(C639:D639)</f>
        <v>0</v>
      </c>
      <c r="F639" s="218">
        <f>(F628/F616)*BK68</f>
        <v>0</v>
      </c>
      <c r="G639" s="216">
        <f>(G629/G616)*BK95</f>
        <v>0</v>
      </c>
      <c r="H639" s="218">
        <f>(H632/H616)*BK64</f>
        <v>0</v>
      </c>
      <c r="I639" s="216">
        <f>(I633/I616)*BK96</f>
        <v>0</v>
      </c>
      <c r="J639" s="216">
        <f>(J634/J616)*BK97</f>
        <v>0</v>
      </c>
      <c r="N639" s="212" t="s">
        <v>590</v>
      </c>
    </row>
    <row r="640" spans="1:14" s="202" customFormat="1" ht="12.6" customHeight="1" x14ac:dyDescent="0.2">
      <c r="A640" s="211">
        <v>8480</v>
      </c>
      <c r="B640" s="215" t="s">
        <v>591</v>
      </c>
      <c r="C640" s="216">
        <f>BH89</f>
        <v>0</v>
      </c>
      <c r="D640" s="216">
        <f>(D619/D616)*BH94</f>
        <v>0</v>
      </c>
      <c r="E640" s="218">
        <f>(E627/E616)*SUM(C640:D640)</f>
        <v>0</v>
      </c>
      <c r="F640" s="218">
        <f>(F628/F616)*BH68</f>
        <v>0</v>
      </c>
      <c r="G640" s="216">
        <f>(G629/G616)*BH95</f>
        <v>0</v>
      </c>
      <c r="H640" s="218">
        <f>(H632/H616)*BH64</f>
        <v>0</v>
      </c>
      <c r="I640" s="216">
        <f>(I633/I616)*BH96</f>
        <v>0</v>
      </c>
      <c r="J640" s="216">
        <f>(J634/J616)*BH97</f>
        <v>0</v>
      </c>
      <c r="N640" s="212" t="s">
        <v>592</v>
      </c>
    </row>
    <row r="641" spans="1:14" s="202" customFormat="1" ht="12.6" customHeight="1" x14ac:dyDescent="0.2">
      <c r="A641" s="211">
        <v>8560</v>
      </c>
      <c r="B641" s="215" t="s">
        <v>174</v>
      </c>
      <c r="C641" s="216">
        <f>BL89</f>
        <v>0</v>
      </c>
      <c r="D641" s="216">
        <f>(D619/D616)*BL94</f>
        <v>0</v>
      </c>
      <c r="E641" s="218">
        <f>(E627/E616)*SUM(C641:D641)</f>
        <v>0</v>
      </c>
      <c r="F641" s="218">
        <f>(F628/F616)*BL68</f>
        <v>0</v>
      </c>
      <c r="G641" s="216">
        <f>(G629/G616)*BL95</f>
        <v>0</v>
      </c>
      <c r="H641" s="218">
        <f>(H632/H616)*BL64</f>
        <v>0</v>
      </c>
      <c r="I641" s="216">
        <f>(I633/I616)*BL96</f>
        <v>0</v>
      </c>
      <c r="J641" s="216">
        <f>(J634/J616)*BL97</f>
        <v>0</v>
      </c>
      <c r="N641" s="212" t="s">
        <v>593</v>
      </c>
    </row>
    <row r="642" spans="1:14" s="202" customFormat="1" ht="12.6" customHeight="1" x14ac:dyDescent="0.2">
      <c r="A642" s="211">
        <v>8590</v>
      </c>
      <c r="B642" s="215" t="s">
        <v>594</v>
      </c>
      <c r="C642" s="216">
        <f>BM89</f>
        <v>0</v>
      </c>
      <c r="D642" s="216">
        <f>(D619/D616)*BM94</f>
        <v>0</v>
      </c>
      <c r="E642" s="218">
        <f>(E627/E616)*SUM(C642:D642)</f>
        <v>0</v>
      </c>
      <c r="F642" s="218">
        <f>(F628/F616)*BM68</f>
        <v>0</v>
      </c>
      <c r="G642" s="216">
        <f>(G629/G616)*BM95</f>
        <v>0</v>
      </c>
      <c r="H642" s="218">
        <f>(H632/H616)*BM64</f>
        <v>0</v>
      </c>
      <c r="I642" s="216">
        <f>(I633/I616)*BM96</f>
        <v>0</v>
      </c>
      <c r="J642" s="216">
        <f>(J634/J616)*BM97</f>
        <v>0</v>
      </c>
      <c r="N642" s="212" t="s">
        <v>595</v>
      </c>
    </row>
    <row r="643" spans="1:14" s="202" customFormat="1" ht="12.6" customHeight="1" x14ac:dyDescent="0.2">
      <c r="A643" s="211">
        <v>8660</v>
      </c>
      <c r="B643" s="215" t="s">
        <v>596</v>
      </c>
      <c r="C643" s="216">
        <f>BS89</f>
        <v>830009.11</v>
      </c>
      <c r="D643" s="216">
        <f>(D619/D616)*BS94</f>
        <v>44166.558551408074</v>
      </c>
      <c r="E643" s="218">
        <f>(E627/E616)*SUM(C643:D643)</f>
        <v>169250.0459109339</v>
      </c>
      <c r="F643" s="218">
        <f>(F628/F616)*BS68</f>
        <v>0</v>
      </c>
      <c r="G643" s="216">
        <f>(G629/G616)*BS95</f>
        <v>0</v>
      </c>
      <c r="H643" s="218">
        <f>(H632/H616)*BS64</f>
        <v>5895.0708746613927</v>
      </c>
      <c r="I643" s="216">
        <f>(I633/I616)*BS96</f>
        <v>11836.99538409538</v>
      </c>
      <c r="J643" s="216">
        <f>(J634/J616)*BS97</f>
        <v>0</v>
      </c>
      <c r="N643" s="212" t="s">
        <v>597</v>
      </c>
    </row>
    <row r="644" spans="1:14" s="202" customFormat="1" ht="12.6" customHeight="1" x14ac:dyDescent="0.2">
      <c r="A644" s="211">
        <v>8670</v>
      </c>
      <c r="B644" s="215" t="s">
        <v>598</v>
      </c>
      <c r="C644" s="216">
        <f>BT89</f>
        <v>1081959.6399999999</v>
      </c>
      <c r="D644" s="216">
        <f>(D619/D616)*BT94</f>
        <v>0</v>
      </c>
      <c r="E644" s="218">
        <f>(E627/E616)*SUM(C644:D644)</f>
        <v>209479.31329091729</v>
      </c>
      <c r="F644" s="218">
        <f>(F628/F616)*BT68</f>
        <v>0</v>
      </c>
      <c r="G644" s="216">
        <f>(G629/G616)*BT95</f>
        <v>0</v>
      </c>
      <c r="H644" s="218">
        <f>(H632/H616)*BT64</f>
        <v>5007.5710224471568</v>
      </c>
      <c r="I644" s="216">
        <f>(I633/I616)*BT96</f>
        <v>0</v>
      </c>
      <c r="J644" s="216">
        <f>(J634/J616)*BT97</f>
        <v>0</v>
      </c>
      <c r="N644" s="212" t="s">
        <v>599</v>
      </c>
    </row>
    <row r="645" spans="1:14" s="202" customFormat="1" ht="12.6" customHeight="1" x14ac:dyDescent="0.2">
      <c r="A645" s="211">
        <v>8680</v>
      </c>
      <c r="B645" s="215" t="s">
        <v>600</v>
      </c>
      <c r="C645" s="216">
        <f>BU89</f>
        <v>0</v>
      </c>
      <c r="D645" s="216">
        <f>(D619/D616)*BU94</f>
        <v>0</v>
      </c>
      <c r="E645" s="218">
        <f>(E627/E616)*SUM(C645:D645)</f>
        <v>0</v>
      </c>
      <c r="F645" s="218">
        <f>(F628/F616)*BU68</f>
        <v>0</v>
      </c>
      <c r="G645" s="216">
        <f>(G629/G616)*BU95</f>
        <v>0</v>
      </c>
      <c r="H645" s="218">
        <f>(H632/H616)*BU64</f>
        <v>0</v>
      </c>
      <c r="I645" s="216">
        <f>(I633/I616)*BU96</f>
        <v>0</v>
      </c>
      <c r="J645" s="216">
        <f>(J634/J616)*BU97</f>
        <v>0</v>
      </c>
      <c r="N645" s="212" t="s">
        <v>601</v>
      </c>
    </row>
    <row r="646" spans="1:14" s="202" customFormat="1" ht="12.6" customHeight="1" x14ac:dyDescent="0.2">
      <c r="A646" s="211">
        <v>8690</v>
      </c>
      <c r="B646" s="215" t="s">
        <v>602</v>
      </c>
      <c r="C646" s="216">
        <f>BV89</f>
        <v>74437.25</v>
      </c>
      <c r="D646" s="216">
        <f>(D619/D616)*BV94</f>
        <v>492094.56654665858</v>
      </c>
      <c r="E646" s="218">
        <f>(E627/E616)*SUM(C646:D646)</f>
        <v>109686.80484943965</v>
      </c>
      <c r="F646" s="218">
        <f>(F628/F616)*BV68</f>
        <v>0</v>
      </c>
      <c r="G646" s="216">
        <f>(G629/G616)*BV95</f>
        <v>0</v>
      </c>
      <c r="H646" s="218">
        <f>(H632/H616)*BV64</f>
        <v>0</v>
      </c>
      <c r="I646" s="216">
        <f>(I633/I616)*BV96</f>
        <v>131885.32916757013</v>
      </c>
      <c r="J646" s="216">
        <f>(J634/J616)*BV97</f>
        <v>0</v>
      </c>
      <c r="N646" s="212" t="s">
        <v>603</v>
      </c>
    </row>
    <row r="647" spans="1:14" s="202" customFormat="1" ht="12.6" customHeight="1" x14ac:dyDescent="0.2">
      <c r="A647" s="211">
        <v>8700</v>
      </c>
      <c r="B647" s="215" t="s">
        <v>604</v>
      </c>
      <c r="C647" s="216">
        <f>BW89</f>
        <v>1631387.45</v>
      </c>
      <c r="D647" s="216">
        <f>(D619/D616)*BW94</f>
        <v>0</v>
      </c>
      <c r="E647" s="218">
        <f>(E627/E616)*SUM(C647:D647)</f>
        <v>315854.59392683138</v>
      </c>
      <c r="F647" s="218">
        <f>(F628/F616)*BW68</f>
        <v>0</v>
      </c>
      <c r="G647" s="216">
        <f>(G629/G616)*BW95</f>
        <v>0</v>
      </c>
      <c r="H647" s="218">
        <f>(H632/H616)*BW64</f>
        <v>4609.453902070717</v>
      </c>
      <c r="I647" s="216">
        <f>(I633/I616)*BW96</f>
        <v>0</v>
      </c>
      <c r="J647" s="216">
        <f>(J634/J616)*BW97</f>
        <v>0</v>
      </c>
      <c r="N647" s="212" t="s">
        <v>605</v>
      </c>
    </row>
    <row r="648" spans="1:14" s="202" customFormat="1" ht="12.6" customHeight="1" x14ac:dyDescent="0.2">
      <c r="A648" s="211">
        <v>8710</v>
      </c>
      <c r="B648" s="215" t="s">
        <v>606</v>
      </c>
      <c r="C648" s="216">
        <f>BX89</f>
        <v>3829606.2800000003</v>
      </c>
      <c r="D648" s="216">
        <f>(D619/D616)*BX94</f>
        <v>0</v>
      </c>
      <c r="E648" s="218">
        <f>(E627/E616)*SUM(C648:D648)</f>
        <v>741453.99148990854</v>
      </c>
      <c r="F648" s="218">
        <f>(F628/F616)*BX68</f>
        <v>0</v>
      </c>
      <c r="G648" s="216">
        <f>(G629/G616)*BX95</f>
        <v>0</v>
      </c>
      <c r="H648" s="218">
        <f>(H632/H616)*BX64</f>
        <v>0</v>
      </c>
      <c r="I648" s="216">
        <f>(I633/I616)*BX96</f>
        <v>0</v>
      </c>
      <c r="J648" s="216">
        <f>(J634/J616)*BX97</f>
        <v>0</v>
      </c>
      <c r="K648" s="218">
        <f>SUM(C635:J648)</f>
        <v>27109243.96556659</v>
      </c>
      <c r="L648" s="218"/>
      <c r="N648" s="212" t="s">
        <v>607</v>
      </c>
    </row>
    <row r="649" spans="1:14" s="202" customFormat="1" ht="12.6" customHeight="1" x14ac:dyDescent="0.2">
      <c r="A649" s="211">
        <v>8720</v>
      </c>
      <c r="B649" s="215" t="s">
        <v>608</v>
      </c>
      <c r="C649" s="216">
        <f>BY89</f>
        <v>6529911.8200000003</v>
      </c>
      <c r="D649" s="216">
        <f>(D619/D616)*BY94</f>
        <v>65508.235164868318</v>
      </c>
      <c r="E649" s="218">
        <f>(E627/E616)*SUM(C649:D649)</f>
        <v>1276946.0273223137</v>
      </c>
      <c r="F649" s="218">
        <f>(F628/F616)*BY68</f>
        <v>0</v>
      </c>
      <c r="G649" s="216">
        <f>(G629/G616)*BY95</f>
        <v>0</v>
      </c>
      <c r="H649" s="218">
        <f>(H632/H616)*BY64</f>
        <v>14825.912462365322</v>
      </c>
      <c r="I649" s="216">
        <f>(I633/I616)*BY96</f>
        <v>17556.737556634005</v>
      </c>
      <c r="J649" s="216">
        <f>(J634/J616)*BY97</f>
        <v>0</v>
      </c>
      <c r="K649" s="218">
        <v>0</v>
      </c>
      <c r="L649" s="218"/>
      <c r="N649" s="212" t="s">
        <v>609</v>
      </c>
    </row>
    <row r="650" spans="1:14" s="202" customFormat="1" ht="12.6" customHeight="1" x14ac:dyDescent="0.2">
      <c r="A650" s="211">
        <v>8730</v>
      </c>
      <c r="B650" s="215" t="s">
        <v>610</v>
      </c>
      <c r="C650" s="216">
        <f>BZ89</f>
        <v>5910094.8399999999</v>
      </c>
      <c r="D650" s="216">
        <f>(D619/D616)*BZ94</f>
        <v>0</v>
      </c>
      <c r="E650" s="218">
        <f>(E627/E616)*SUM(C650:D650)</f>
        <v>1144259.5109808291</v>
      </c>
      <c r="F650" s="218">
        <f>(F628/F616)*BZ68</f>
        <v>0</v>
      </c>
      <c r="G650" s="216">
        <f>(G629/G616)*BZ95</f>
        <v>0</v>
      </c>
      <c r="H650" s="218">
        <f>(H632/H616)*BZ64</f>
        <v>20003.208671968474</v>
      </c>
      <c r="I650" s="216">
        <f>(I633/I616)*BZ96</f>
        <v>0</v>
      </c>
      <c r="J650" s="216">
        <f>(J634/J616)*BZ97</f>
        <v>0</v>
      </c>
      <c r="K650" s="218">
        <v>0</v>
      </c>
      <c r="L650" s="218"/>
      <c r="N650" s="212" t="s">
        <v>611</v>
      </c>
    </row>
    <row r="651" spans="1:14" s="202" customFormat="1" ht="12.6" customHeight="1" x14ac:dyDescent="0.2">
      <c r="A651" s="211">
        <v>8740</v>
      </c>
      <c r="B651" s="215" t="s">
        <v>612</v>
      </c>
      <c r="C651" s="216">
        <f>CA89</f>
        <v>10869884.969999999</v>
      </c>
      <c r="D651" s="216">
        <f>(D619/D616)*CA94</f>
        <v>0</v>
      </c>
      <c r="E651" s="218">
        <f>(E627/E616)*SUM(C651:D651)</f>
        <v>2104529.5544174486</v>
      </c>
      <c r="F651" s="218">
        <f>(F628/F616)*CA68</f>
        <v>0</v>
      </c>
      <c r="G651" s="216">
        <f>(G629/G616)*CA95</f>
        <v>0</v>
      </c>
      <c r="H651" s="218">
        <f>(H632/H616)*CA64</f>
        <v>47379.254223186232</v>
      </c>
      <c r="I651" s="216">
        <f>(I633/I616)*CA96</f>
        <v>0</v>
      </c>
      <c r="J651" s="216">
        <f>(J634/J616)*CA97</f>
        <v>0</v>
      </c>
      <c r="K651" s="218">
        <v>0</v>
      </c>
      <c r="L651" s="218">
        <f>SUM(C649:K651)</f>
        <v>28000900.070799615</v>
      </c>
      <c r="N651" s="212" t="s">
        <v>613</v>
      </c>
    </row>
    <row r="652" spans="1:14" s="202" customFormat="1" ht="12.6" customHeight="1" x14ac:dyDescent="0.2">
      <c r="A652" s="211"/>
      <c r="B652" s="211"/>
      <c r="C652" s="202">
        <f>SUM(C618:C651)</f>
        <v>274809106.23000002</v>
      </c>
      <c r="L652" s="214"/>
    </row>
    <row r="670" spans="1:14" s="202" customFormat="1" ht="12.6" customHeight="1" x14ac:dyDescent="0.2">
      <c r="C670" s="209" t="s">
        <v>614</v>
      </c>
      <c r="M670" s="209" t="s">
        <v>615</v>
      </c>
    </row>
    <row r="671" spans="1:14" s="202" customFormat="1" ht="12.6" customHeight="1" x14ac:dyDescent="0.2">
      <c r="C671" s="209" t="s">
        <v>544</v>
      </c>
      <c r="D671" s="209" t="s">
        <v>545</v>
      </c>
      <c r="E671" s="210" t="s">
        <v>546</v>
      </c>
      <c r="F671" s="209" t="s">
        <v>547</v>
      </c>
      <c r="G671" s="209" t="s">
        <v>548</v>
      </c>
      <c r="H671" s="209" t="s">
        <v>549</v>
      </c>
      <c r="I671" s="209" t="s">
        <v>550</v>
      </c>
      <c r="J671" s="209" t="s">
        <v>551</v>
      </c>
      <c r="K671" s="209" t="s">
        <v>552</v>
      </c>
      <c r="L671" s="210" t="s">
        <v>553</v>
      </c>
      <c r="M671" s="209" t="s">
        <v>616</v>
      </c>
    </row>
    <row r="672" spans="1:14" s="202" customFormat="1" ht="12.6" customHeight="1" x14ac:dyDescent="0.2">
      <c r="A672" s="211">
        <v>6010</v>
      </c>
      <c r="B672" s="210" t="s">
        <v>343</v>
      </c>
      <c r="C672" s="216">
        <f>C89</f>
        <v>35581098.089999989</v>
      </c>
      <c r="D672" s="216">
        <f>(D619/D616)*C94</f>
        <v>2243595.2541748863</v>
      </c>
      <c r="E672" s="218">
        <f>(E627/E616)*SUM(C672:D672)</f>
        <v>7323277.592108042</v>
      </c>
      <c r="F672" s="218">
        <f>(F628/F616)*C68</f>
        <v>0</v>
      </c>
      <c r="G672" s="216">
        <f>(G629/G616)*C95</f>
        <v>2316936.8238937287</v>
      </c>
      <c r="H672" s="218">
        <f>(H632/H616)*C64</f>
        <v>115055.19127804582</v>
      </c>
      <c r="I672" s="216">
        <f>(I633/I616)*C96</f>
        <v>601301.69835475541</v>
      </c>
      <c r="J672" s="216">
        <f>(J634/J616)*C97</f>
        <v>0</v>
      </c>
      <c r="K672" s="216">
        <f>(K648/K616)*C93</f>
        <v>1204897.7978268794</v>
      </c>
      <c r="L672" s="216">
        <f>(L651/L616)*C98</f>
        <v>4550785.9233847531</v>
      </c>
      <c r="M672" s="202">
        <f t="shared" ref="M672:M717" si="24">ROUND(SUM(D672:L672),0)</f>
        <v>18355850</v>
      </c>
      <c r="N672" s="210" t="s">
        <v>617</v>
      </c>
    </row>
    <row r="673" spans="1:14" s="202" customFormat="1" ht="12.6" customHeight="1" x14ac:dyDescent="0.2">
      <c r="A673" s="211">
        <v>6030</v>
      </c>
      <c r="B673" s="210" t="s">
        <v>344</v>
      </c>
      <c r="C673" s="216">
        <f>D89</f>
        <v>8581686.4400000013</v>
      </c>
      <c r="D673" s="216">
        <f>(D619/D616)*D94</f>
        <v>0</v>
      </c>
      <c r="E673" s="218">
        <f>(E627/E616)*SUM(C673:D673)</f>
        <v>1661509.0950427477</v>
      </c>
      <c r="F673" s="218">
        <f>(F628/F616)*D68</f>
        <v>0</v>
      </c>
      <c r="G673" s="216">
        <f>(G629/G616)*D95</f>
        <v>424027.55807686341</v>
      </c>
      <c r="H673" s="218">
        <f>(H632/H616)*D64</f>
        <v>33710.731722313241</v>
      </c>
      <c r="I673" s="216">
        <f>(I633/I616)*D96</f>
        <v>0</v>
      </c>
      <c r="J673" s="216">
        <f>(J634/J616)*D97</f>
        <v>0</v>
      </c>
      <c r="K673" s="216">
        <f>(K648/K616)*D93</f>
        <v>334184.2355265299</v>
      </c>
      <c r="L673" s="216">
        <f>(L651/L616)*D98</f>
        <v>1072898.9831243567</v>
      </c>
      <c r="M673" s="202">
        <f t="shared" si="24"/>
        <v>3526331</v>
      </c>
      <c r="N673" s="210" t="s">
        <v>618</v>
      </c>
    </row>
    <row r="674" spans="1:14" s="202" customFormat="1" ht="12.6" customHeight="1" x14ac:dyDescent="0.2">
      <c r="A674" s="211">
        <v>6070</v>
      </c>
      <c r="B674" s="210" t="s">
        <v>619</v>
      </c>
      <c r="C674" s="216">
        <f>E89</f>
        <v>71401589.99000001</v>
      </c>
      <c r="D674" s="216">
        <f>(D619/D616)*E94</f>
        <v>7781389.5340366978</v>
      </c>
      <c r="E674" s="218">
        <f>(E627/E616)*SUM(C674:D674)</f>
        <v>15330697.709781462</v>
      </c>
      <c r="F674" s="218">
        <f>(F628/F616)*E68</f>
        <v>0</v>
      </c>
      <c r="G674" s="216">
        <f>(G629/G616)*E95</f>
        <v>4928711.2313723573</v>
      </c>
      <c r="H674" s="218">
        <f>(H632/H616)*E64</f>
        <v>304962.44663321186</v>
      </c>
      <c r="I674" s="216">
        <f>(I633/I616)*E96</f>
        <v>2085475.4143687743</v>
      </c>
      <c r="J674" s="216">
        <f>(J634/J616)*E97</f>
        <v>0</v>
      </c>
      <c r="K674" s="216">
        <f>(K648/K616)*E93</f>
        <v>2604743.3882199577</v>
      </c>
      <c r="L674" s="216">
        <f>(L651/L616)*E98</f>
        <v>8154205.3778548129</v>
      </c>
      <c r="M674" s="202">
        <f t="shared" si="24"/>
        <v>41190185</v>
      </c>
      <c r="N674" s="210" t="s">
        <v>620</v>
      </c>
    </row>
    <row r="675" spans="1:14" s="202" customFormat="1" ht="12.6" customHeight="1" x14ac:dyDescent="0.2">
      <c r="A675" s="211">
        <v>6100</v>
      </c>
      <c r="B675" s="210" t="s">
        <v>621</v>
      </c>
      <c r="C675" s="216">
        <f>F89</f>
        <v>21220339.944855001</v>
      </c>
      <c r="D675" s="216">
        <f>(D619/D616)*F94</f>
        <v>2168693.3852882632</v>
      </c>
      <c r="E675" s="218">
        <f>(E627/E616)*SUM(C675:D675)</f>
        <v>4528374.681828971</v>
      </c>
      <c r="F675" s="218">
        <f>(F628/F616)*F68</f>
        <v>0</v>
      </c>
      <c r="G675" s="216">
        <f>(G629/G616)*F95</f>
        <v>844409.35269362945</v>
      </c>
      <c r="H675" s="218">
        <f>(H632/H616)*F64</f>
        <v>59208.620538739342</v>
      </c>
      <c r="I675" s="216">
        <f>(I633/I616)*F96</f>
        <v>581227.39088434004</v>
      </c>
      <c r="J675" s="216">
        <f>(J634/J616)*F97</f>
        <v>0</v>
      </c>
      <c r="K675" s="216">
        <f>(K648/K616)*F93</f>
        <v>510848.43520651862</v>
      </c>
      <c r="L675" s="216">
        <f>(L651/L616)*F98</f>
        <v>1583757.4721093664</v>
      </c>
      <c r="M675" s="202">
        <f t="shared" si="24"/>
        <v>10276519</v>
      </c>
      <c r="N675" s="210" t="s">
        <v>622</v>
      </c>
    </row>
    <row r="676" spans="1:14" s="202" customFormat="1" ht="12.6" customHeight="1" x14ac:dyDescent="0.2">
      <c r="A676" s="211">
        <v>6120</v>
      </c>
      <c r="B676" s="210" t="s">
        <v>623</v>
      </c>
      <c r="C676" s="216">
        <f>G89</f>
        <v>3400547.2999999993</v>
      </c>
      <c r="D676" s="216">
        <f>(D619/D616)*G94</f>
        <v>782555.60925881052</v>
      </c>
      <c r="E676" s="218">
        <f>(E627/E616)*SUM(C676:D676)</f>
        <v>809894.8356860833</v>
      </c>
      <c r="F676" s="218">
        <f>(F628/F616)*G68</f>
        <v>0</v>
      </c>
      <c r="G676" s="216">
        <f>(G629/G616)*G95</f>
        <v>166116.86577591943</v>
      </c>
      <c r="H676" s="218">
        <f>(H632/H616)*G64</f>
        <v>13372.102705922662</v>
      </c>
      <c r="I676" s="216">
        <f>(I633/I616)*G96</f>
        <v>209731.24097528696</v>
      </c>
      <c r="J676" s="216">
        <f>(J634/J616)*G97</f>
        <v>0</v>
      </c>
      <c r="K676" s="216">
        <f>(K648/K616)*G93</f>
        <v>91549.013951239322</v>
      </c>
      <c r="L676" s="216">
        <f>(L651/L616)*G98</f>
        <v>309818.69013301242</v>
      </c>
      <c r="M676" s="202">
        <f t="shared" si="24"/>
        <v>2383038</v>
      </c>
      <c r="N676" s="210" t="s">
        <v>624</v>
      </c>
    </row>
    <row r="677" spans="1:14" s="202" customFormat="1" ht="12.6" customHeight="1" x14ac:dyDescent="0.2">
      <c r="A677" s="211">
        <v>6140</v>
      </c>
      <c r="B677" s="210" t="s">
        <v>625</v>
      </c>
      <c r="C677" s="216">
        <f>H89</f>
        <v>0</v>
      </c>
      <c r="D677" s="216">
        <f>(D619/D616)*H94</f>
        <v>0</v>
      </c>
      <c r="E677" s="218">
        <f>(E627/E616)*SUM(C677:D677)</f>
        <v>0</v>
      </c>
      <c r="F677" s="218">
        <f>(F628/F616)*H68</f>
        <v>0</v>
      </c>
      <c r="G677" s="216">
        <f>(G629/G616)*H95</f>
        <v>0</v>
      </c>
      <c r="H677" s="218">
        <f>(H632/H616)*H64</f>
        <v>0</v>
      </c>
      <c r="I677" s="216">
        <f>(I633/I616)*H96</f>
        <v>0</v>
      </c>
      <c r="J677" s="216">
        <f>(J634/J616)*H97</f>
        <v>0</v>
      </c>
      <c r="K677" s="216">
        <f>(K648/K616)*H93</f>
        <v>0</v>
      </c>
      <c r="L677" s="216">
        <f>(L651/L616)*H98</f>
        <v>0</v>
      </c>
      <c r="M677" s="202">
        <f t="shared" si="24"/>
        <v>0</v>
      </c>
      <c r="N677" s="210" t="s">
        <v>626</v>
      </c>
    </row>
    <row r="678" spans="1:14" s="202" customFormat="1" ht="12.6" customHeight="1" x14ac:dyDescent="0.2">
      <c r="A678" s="211">
        <v>6150</v>
      </c>
      <c r="B678" s="210" t="s">
        <v>627</v>
      </c>
      <c r="C678" s="216">
        <f>I89</f>
        <v>0</v>
      </c>
      <c r="D678" s="216">
        <f>(D619/D616)*I94</f>
        <v>0</v>
      </c>
      <c r="E678" s="218">
        <f>(E627/E616)*SUM(C678:D678)</f>
        <v>0</v>
      </c>
      <c r="F678" s="218">
        <f>(F628/F616)*I68</f>
        <v>0</v>
      </c>
      <c r="G678" s="216">
        <f>(G629/G616)*I95</f>
        <v>0</v>
      </c>
      <c r="H678" s="218">
        <f>(H632/H616)*I64</f>
        <v>0</v>
      </c>
      <c r="I678" s="216">
        <f>(I633/I616)*I96</f>
        <v>0</v>
      </c>
      <c r="J678" s="216">
        <f>(J634/J616)*I97</f>
        <v>0</v>
      </c>
      <c r="K678" s="216">
        <f>(K648/K616)*I93</f>
        <v>0</v>
      </c>
      <c r="L678" s="216">
        <f>(L651/L616)*I98</f>
        <v>0</v>
      </c>
      <c r="M678" s="202">
        <f t="shared" si="24"/>
        <v>0</v>
      </c>
      <c r="N678" s="210" t="s">
        <v>628</v>
      </c>
    </row>
    <row r="679" spans="1:14" s="202" customFormat="1" ht="12.6" customHeight="1" x14ac:dyDescent="0.2">
      <c r="A679" s="211">
        <v>6170</v>
      </c>
      <c r="B679" s="210" t="s">
        <v>125</v>
      </c>
      <c r="C679" s="216">
        <f>J89</f>
        <v>3797968.3751450004</v>
      </c>
      <c r="D679" s="216">
        <f>(D619/D616)*J94</f>
        <v>0</v>
      </c>
      <c r="E679" s="218">
        <f>(E627/E616)*SUM(C679:D679)</f>
        <v>735328.5443493952</v>
      </c>
      <c r="F679" s="218">
        <f>(F628/F616)*J68</f>
        <v>0</v>
      </c>
      <c r="G679" s="216">
        <f>(G629/G616)*J95</f>
        <v>0</v>
      </c>
      <c r="H679" s="218">
        <f>(H632/H616)*J64</f>
        <v>11623.560988643532</v>
      </c>
      <c r="I679" s="216">
        <f>(I633/I616)*J96</f>
        <v>0</v>
      </c>
      <c r="J679" s="216">
        <f>(J634/J616)*J97</f>
        <v>0</v>
      </c>
      <c r="K679" s="216">
        <f>(K648/K616)*J93</f>
        <v>100287.3887036604</v>
      </c>
      <c r="L679" s="216">
        <f>(L651/L616)*J98</f>
        <v>310915.90043443837</v>
      </c>
      <c r="M679" s="202">
        <f t="shared" si="24"/>
        <v>1158155</v>
      </c>
      <c r="N679" s="210" t="s">
        <v>629</v>
      </c>
    </row>
    <row r="680" spans="1:14" s="202" customFormat="1" ht="12.6" customHeight="1" x14ac:dyDescent="0.2">
      <c r="A680" s="211">
        <v>6200</v>
      </c>
      <c r="B680" s="210" t="s">
        <v>349</v>
      </c>
      <c r="C680" s="216">
        <f>K89</f>
        <v>0</v>
      </c>
      <c r="D680" s="216">
        <f>(D619/D616)*K94</f>
        <v>0</v>
      </c>
      <c r="E680" s="218">
        <f>(E627/E616)*SUM(C680:D680)</f>
        <v>0</v>
      </c>
      <c r="F680" s="218">
        <f>(F628/F616)*K68</f>
        <v>0</v>
      </c>
      <c r="G680" s="216">
        <f>(G629/G616)*K95</f>
        <v>0</v>
      </c>
      <c r="H680" s="218">
        <f>(H632/H616)*K64</f>
        <v>0</v>
      </c>
      <c r="I680" s="216">
        <f>(I633/I616)*K96</f>
        <v>0</v>
      </c>
      <c r="J680" s="216">
        <f>(J634/J616)*K97</f>
        <v>0</v>
      </c>
      <c r="K680" s="216">
        <f>(K648/K616)*K93</f>
        <v>0</v>
      </c>
      <c r="L680" s="216">
        <f>(L651/L616)*K98</f>
        <v>0</v>
      </c>
      <c r="M680" s="202">
        <f t="shared" si="24"/>
        <v>0</v>
      </c>
      <c r="N680" s="210" t="s">
        <v>630</v>
      </c>
    </row>
    <row r="681" spans="1:14" s="202" customFormat="1" ht="12.6" customHeight="1" x14ac:dyDescent="0.2">
      <c r="A681" s="211">
        <v>6210</v>
      </c>
      <c r="B681" s="210" t="s">
        <v>350</v>
      </c>
      <c r="C681" s="216">
        <f>L89</f>
        <v>0</v>
      </c>
      <c r="D681" s="216">
        <f>(D619/D616)*L94</f>
        <v>0</v>
      </c>
      <c r="E681" s="218">
        <f>(E627/E616)*SUM(C681:D681)</f>
        <v>0</v>
      </c>
      <c r="F681" s="218">
        <f>(F628/F616)*L68</f>
        <v>0</v>
      </c>
      <c r="G681" s="216">
        <f>(G629/G616)*L95</f>
        <v>0</v>
      </c>
      <c r="H681" s="218">
        <f>(H632/H616)*L64</f>
        <v>0</v>
      </c>
      <c r="I681" s="216">
        <f>(I633/I616)*L96</f>
        <v>0</v>
      </c>
      <c r="J681" s="216">
        <f>(J634/J616)*L97</f>
        <v>0</v>
      </c>
      <c r="K681" s="216">
        <f>(K648/K616)*L93</f>
        <v>0</v>
      </c>
      <c r="L681" s="216">
        <f>(L651/L616)*L98</f>
        <v>0</v>
      </c>
      <c r="M681" s="202">
        <f t="shared" si="24"/>
        <v>0</v>
      </c>
      <c r="N681" s="210" t="s">
        <v>631</v>
      </c>
    </row>
    <row r="682" spans="1:14" s="202" customFormat="1" ht="12.6" customHeight="1" x14ac:dyDescent="0.2">
      <c r="A682" s="211">
        <v>6330</v>
      </c>
      <c r="B682" s="210" t="s">
        <v>632</v>
      </c>
      <c r="C682" s="216">
        <f>M89</f>
        <v>5920842.1100000003</v>
      </c>
      <c r="D682" s="216">
        <f>(D619/D616)*M94</f>
        <v>0</v>
      </c>
      <c r="E682" s="218">
        <f>(E627/E616)*SUM(C682:D682)</f>
        <v>1146340.3009254078</v>
      </c>
      <c r="F682" s="218">
        <f>(F628/F616)*M68</f>
        <v>0</v>
      </c>
      <c r="G682" s="216">
        <f>(G629/G616)*M95</f>
        <v>278485.79301634472</v>
      </c>
      <c r="H682" s="218">
        <f>(H632/H616)*M64</f>
        <v>26406.879793878445</v>
      </c>
      <c r="I682" s="216">
        <f>(I633/I616)*M96</f>
        <v>0</v>
      </c>
      <c r="J682" s="216">
        <f>(J634/J616)*M97</f>
        <v>0</v>
      </c>
      <c r="K682" s="216">
        <f>(K648/K616)*M93</f>
        <v>47802.86667610029</v>
      </c>
      <c r="L682" s="216">
        <f>(L651/L616)*M98</f>
        <v>481280.01125364908</v>
      </c>
      <c r="M682" s="202">
        <f t="shared" si="24"/>
        <v>1980316</v>
      </c>
      <c r="N682" s="210" t="s">
        <v>633</v>
      </c>
    </row>
    <row r="683" spans="1:14" s="202" customFormat="1" ht="12.6" customHeight="1" x14ac:dyDescent="0.2">
      <c r="A683" s="211">
        <v>6400</v>
      </c>
      <c r="B683" s="210" t="s">
        <v>634</v>
      </c>
      <c r="C683" s="216">
        <f>N89</f>
        <v>13767543.530000001</v>
      </c>
      <c r="D683" s="216">
        <f>(D619/D616)*N94</f>
        <v>0</v>
      </c>
      <c r="E683" s="218">
        <f>(E627/E616)*SUM(C683:D683)</f>
        <v>2665548.1939855092</v>
      </c>
      <c r="F683" s="218">
        <f>(F628/F616)*N68</f>
        <v>0</v>
      </c>
      <c r="G683" s="216">
        <f>(G629/G616)*N95</f>
        <v>0</v>
      </c>
      <c r="H683" s="218">
        <f>(H632/H616)*N64</f>
        <v>9392.8484740140739</v>
      </c>
      <c r="I683" s="216">
        <f>(I633/I616)*N96</f>
        <v>0</v>
      </c>
      <c r="J683" s="216">
        <f>(J634/J616)*N97</f>
        <v>0</v>
      </c>
      <c r="K683" s="216">
        <f>(K648/K616)*N93</f>
        <v>53711.639129636678</v>
      </c>
      <c r="L683" s="216">
        <f>(L651/L616)*N98</f>
        <v>0</v>
      </c>
      <c r="M683" s="202">
        <f t="shared" si="24"/>
        <v>2728653</v>
      </c>
      <c r="N683" s="210" t="s">
        <v>635</v>
      </c>
    </row>
    <row r="684" spans="1:14" s="202" customFormat="1" ht="12.6" customHeight="1" x14ac:dyDescent="0.2">
      <c r="A684" s="211">
        <v>7010</v>
      </c>
      <c r="B684" s="210" t="s">
        <v>636</v>
      </c>
      <c r="C684" s="216">
        <f>O89</f>
        <v>0</v>
      </c>
      <c r="D684" s="216">
        <f>(D619/D616)*O94</f>
        <v>0</v>
      </c>
      <c r="E684" s="218">
        <f>(E627/E616)*SUM(C684:D684)</f>
        <v>0</v>
      </c>
      <c r="F684" s="218">
        <f>(F628/F616)*O68</f>
        <v>0</v>
      </c>
      <c r="G684" s="216">
        <f>(G629/G616)*O95</f>
        <v>0</v>
      </c>
      <c r="H684" s="218">
        <f>(H632/H616)*O64</f>
        <v>0</v>
      </c>
      <c r="I684" s="216">
        <f>(I633/I616)*O96</f>
        <v>0</v>
      </c>
      <c r="J684" s="216">
        <f>(J634/J616)*O97</f>
        <v>0</v>
      </c>
      <c r="K684" s="216">
        <f>(K648/K616)*O93</f>
        <v>0</v>
      </c>
      <c r="L684" s="216">
        <f>(L651/L616)*O98</f>
        <v>0</v>
      </c>
      <c r="M684" s="202">
        <f t="shared" si="24"/>
        <v>0</v>
      </c>
      <c r="N684" s="210" t="s">
        <v>637</v>
      </c>
    </row>
    <row r="685" spans="1:14" s="202" customFormat="1" ht="12.6" customHeight="1" x14ac:dyDescent="0.2">
      <c r="A685" s="211">
        <v>7020</v>
      </c>
      <c r="B685" s="210" t="s">
        <v>638</v>
      </c>
      <c r="C685" s="216">
        <f>P89</f>
        <v>62987300.359999992</v>
      </c>
      <c r="D685" s="216">
        <f>(D619/D616)*P94</f>
        <v>5575945.6168194646</v>
      </c>
      <c r="E685" s="218">
        <f>(E627/E616)*SUM(C685:D685)</f>
        <v>13274600.228360079</v>
      </c>
      <c r="F685" s="218">
        <f>(F628/F616)*P68</f>
        <v>0</v>
      </c>
      <c r="G685" s="216">
        <f>(G629/G616)*P95</f>
        <v>0</v>
      </c>
      <c r="H685" s="218">
        <f>(H632/H616)*P64</f>
        <v>73630.414556282631</v>
      </c>
      <c r="I685" s="216">
        <f>(I633/I616)*P96</f>
        <v>1494398.5832954291</v>
      </c>
      <c r="J685" s="216">
        <f>(J634/J616)*P97</f>
        <v>0</v>
      </c>
      <c r="K685" s="216">
        <f>(K648/K616)*P93</f>
        <v>3482094.5911318255</v>
      </c>
      <c r="L685" s="216">
        <f>(L651/L616)*P98</f>
        <v>1820146.6292312869</v>
      </c>
      <c r="M685" s="202">
        <f t="shared" si="24"/>
        <v>25720816</v>
      </c>
      <c r="N685" s="210" t="s">
        <v>639</v>
      </c>
    </row>
    <row r="686" spans="1:14" s="202" customFormat="1" ht="12.6" customHeight="1" x14ac:dyDescent="0.2">
      <c r="A686" s="211">
        <v>7030</v>
      </c>
      <c r="B686" s="210" t="s">
        <v>640</v>
      </c>
      <c r="C686" s="216">
        <f>Q89</f>
        <v>4388067.2799999993</v>
      </c>
      <c r="D686" s="216">
        <f>(D619/D616)*Q94</f>
        <v>1514105.4354144093</v>
      </c>
      <c r="E686" s="218">
        <f>(E627/E616)*SUM(C686:D686)</f>
        <v>1142725.7003314828</v>
      </c>
      <c r="F686" s="218">
        <f>(F628/F616)*Q68</f>
        <v>0</v>
      </c>
      <c r="G686" s="216">
        <f>(G629/G616)*Q95</f>
        <v>320827.18448856403</v>
      </c>
      <c r="H686" s="218">
        <f>(H632/H616)*Q64</f>
        <v>13850.257876017899</v>
      </c>
      <c r="I686" s="216">
        <f>(I633/I616)*Q96</f>
        <v>405792.51899767265</v>
      </c>
      <c r="J686" s="216">
        <f>(J634/J616)*Q97</f>
        <v>0</v>
      </c>
      <c r="K686" s="216">
        <f>(K648/K616)*Q93</f>
        <v>179815.46463353219</v>
      </c>
      <c r="L686" s="216">
        <f>(L651/L616)*Q98</f>
        <v>582172.74626123521</v>
      </c>
      <c r="M686" s="202">
        <f t="shared" si="24"/>
        <v>4159289</v>
      </c>
      <c r="N686" s="210" t="s">
        <v>641</v>
      </c>
    </row>
    <row r="687" spans="1:14" s="202" customFormat="1" ht="12.6" customHeight="1" x14ac:dyDescent="0.2">
      <c r="A687" s="211">
        <v>7040</v>
      </c>
      <c r="B687" s="210" t="s">
        <v>133</v>
      </c>
      <c r="C687" s="216">
        <f>R89</f>
        <v>12965441.530000001</v>
      </c>
      <c r="D687" s="216">
        <f>(D619/D616)*R94</f>
        <v>0</v>
      </c>
      <c r="E687" s="218">
        <f>(E627/E616)*SUM(C687:D687)</f>
        <v>2510252.4048105348</v>
      </c>
      <c r="F687" s="218">
        <f>(F628/F616)*R68</f>
        <v>0</v>
      </c>
      <c r="G687" s="216">
        <f>(G629/G616)*R95</f>
        <v>0</v>
      </c>
      <c r="H687" s="218">
        <f>(H632/H616)*R64</f>
        <v>13235.645768089005</v>
      </c>
      <c r="I687" s="216">
        <f>(I633/I616)*R96</f>
        <v>0</v>
      </c>
      <c r="J687" s="216">
        <f>(J634/J616)*R97</f>
        <v>0</v>
      </c>
      <c r="K687" s="216">
        <f>(K648/K616)*R93</f>
        <v>871710.16718511248</v>
      </c>
      <c r="L687" s="216">
        <f>(L651/L616)*R98</f>
        <v>256248.47819516677</v>
      </c>
      <c r="M687" s="202">
        <f t="shared" si="24"/>
        <v>3651447</v>
      </c>
      <c r="N687" s="210" t="s">
        <v>642</v>
      </c>
    </row>
    <row r="688" spans="1:14" s="202" customFormat="1" ht="12.6" customHeight="1" x14ac:dyDescent="0.2">
      <c r="A688" s="211">
        <v>7050</v>
      </c>
      <c r="B688" s="210" t="s">
        <v>643</v>
      </c>
      <c r="C688" s="216">
        <f>S89</f>
        <v>4952462.38</v>
      </c>
      <c r="D688" s="216">
        <f>(D619/D616)*S94</f>
        <v>2334482.780447653</v>
      </c>
      <c r="E688" s="218">
        <f>(E627/E616)*SUM(C688:D688)</f>
        <v>1410832.9107351433</v>
      </c>
      <c r="F688" s="218">
        <f>(F628/F616)*S68</f>
        <v>0</v>
      </c>
      <c r="G688" s="216">
        <f>(G629/G616)*S95</f>
        <v>0</v>
      </c>
      <c r="H688" s="218">
        <f>(H632/H616)*S64</f>
        <v>23548.72064433137</v>
      </c>
      <c r="I688" s="216">
        <f>(I633/I616)*S96</f>
        <v>625660.29146792192</v>
      </c>
      <c r="J688" s="216">
        <f>(J634/J616)*S97</f>
        <v>0</v>
      </c>
      <c r="K688" s="216">
        <f>(K648/K616)*S93</f>
        <v>0</v>
      </c>
      <c r="L688" s="216">
        <f>(L651/L616)*S98</f>
        <v>1294.811198075369</v>
      </c>
      <c r="M688" s="202">
        <f t="shared" si="24"/>
        <v>4395820</v>
      </c>
      <c r="N688" s="210" t="s">
        <v>644</v>
      </c>
    </row>
    <row r="689" spans="1:14" s="202" customFormat="1" ht="12.6" customHeight="1" x14ac:dyDescent="0.2">
      <c r="A689" s="211">
        <v>7060</v>
      </c>
      <c r="B689" s="210" t="s">
        <v>645</v>
      </c>
      <c r="C689" s="216">
        <f>T89</f>
        <v>6817600.3500000006</v>
      </c>
      <c r="D689" s="216">
        <f>(D619/D616)*T94</f>
        <v>30735.310335214945</v>
      </c>
      <c r="E689" s="218">
        <f>(E627/E616)*SUM(C689:D689)</f>
        <v>1325913.2764995946</v>
      </c>
      <c r="F689" s="218">
        <f>(F628/F616)*T68</f>
        <v>0</v>
      </c>
      <c r="G689" s="216">
        <f>(G629/G616)*T95</f>
        <v>0</v>
      </c>
      <c r="H689" s="218">
        <f>(H632/H616)*T64</f>
        <v>21762.282764442611</v>
      </c>
      <c r="I689" s="216">
        <f>(I633/I616)*T96</f>
        <v>8237.3120863201057</v>
      </c>
      <c r="J689" s="216">
        <f>(J634/J616)*T97</f>
        <v>0</v>
      </c>
      <c r="K689" s="216">
        <f>(K648/K616)*T93</f>
        <v>177285.38612744174</v>
      </c>
      <c r="L689" s="216">
        <f>(L651/L616)*T98</f>
        <v>760649.6785110106</v>
      </c>
      <c r="M689" s="202">
        <f t="shared" si="24"/>
        <v>2324583</v>
      </c>
      <c r="N689" s="210" t="s">
        <v>646</v>
      </c>
    </row>
    <row r="690" spans="1:14" s="202" customFormat="1" ht="12.6" customHeight="1" x14ac:dyDescent="0.2">
      <c r="A690" s="211">
        <v>7070</v>
      </c>
      <c r="B690" s="210" t="s">
        <v>136</v>
      </c>
      <c r="C690" s="216">
        <f>U89</f>
        <v>20876828.880000003</v>
      </c>
      <c r="D690" s="216">
        <f>(D619/D616)*U94</f>
        <v>796481.25924983283</v>
      </c>
      <c r="E690" s="218">
        <f>(E627/E616)*SUM(C690:D690)</f>
        <v>4196191.7587897554</v>
      </c>
      <c r="F690" s="218">
        <f>(F628/F616)*U68</f>
        <v>0</v>
      </c>
      <c r="G690" s="216">
        <f>(G629/G616)*U95</f>
        <v>0</v>
      </c>
      <c r="H690" s="218">
        <f>(H632/H616)*U64</f>
        <v>53343.894315438891</v>
      </c>
      <c r="I690" s="216">
        <f>(I633/I616)*U96</f>
        <v>213463.42795273496</v>
      </c>
      <c r="J690" s="216">
        <f>(J634/J616)*U97</f>
        <v>0</v>
      </c>
      <c r="K690" s="216">
        <f>(K648/K616)*U93</f>
        <v>1879687.7459925977</v>
      </c>
      <c r="L690" s="216">
        <f>(L651/L616)*U98</f>
        <v>3611.8147416575021</v>
      </c>
      <c r="M690" s="202">
        <f t="shared" si="24"/>
        <v>7142780</v>
      </c>
      <c r="N690" s="210" t="s">
        <v>647</v>
      </c>
    </row>
    <row r="691" spans="1:14" s="202" customFormat="1" ht="12.6" customHeight="1" x14ac:dyDescent="0.2">
      <c r="A691" s="211">
        <v>7110</v>
      </c>
      <c r="B691" s="210" t="s">
        <v>648</v>
      </c>
      <c r="C691" s="216">
        <f>V89</f>
        <v>2056179.47</v>
      </c>
      <c r="D691" s="216">
        <f>(D619/D616)*V94</f>
        <v>0</v>
      </c>
      <c r="E691" s="218">
        <f>(E627/E616)*SUM(C691:D691)</f>
        <v>398099.01169555855</v>
      </c>
      <c r="F691" s="218">
        <f>(F628/F616)*V68</f>
        <v>0</v>
      </c>
      <c r="G691" s="216">
        <f>(G629/G616)*V95</f>
        <v>0</v>
      </c>
      <c r="H691" s="218">
        <f>(H632/H616)*V64</f>
        <v>12211.122266594688</v>
      </c>
      <c r="I691" s="216">
        <f>(I633/I616)*V96</f>
        <v>0</v>
      </c>
      <c r="J691" s="216">
        <f>(J634/J616)*V97</f>
        <v>0</v>
      </c>
      <c r="K691" s="216">
        <f>(K648/K616)*V93</f>
        <v>198331.92611722942</v>
      </c>
      <c r="L691" s="216">
        <f>(L651/L616)*V98</f>
        <v>1215.2331902634412</v>
      </c>
      <c r="M691" s="202">
        <f t="shared" si="24"/>
        <v>609857</v>
      </c>
      <c r="N691" s="210" t="s">
        <v>649</v>
      </c>
    </row>
    <row r="692" spans="1:14" s="202" customFormat="1" ht="12.6" customHeight="1" x14ac:dyDescent="0.2">
      <c r="A692" s="211">
        <v>7120</v>
      </c>
      <c r="B692" s="210" t="s">
        <v>650</v>
      </c>
      <c r="C692" s="216">
        <f>W89</f>
        <v>1988507.9899999998</v>
      </c>
      <c r="D692" s="216">
        <f>(D619/D616)*W94</f>
        <v>128462.06115978579</v>
      </c>
      <c r="E692" s="218">
        <f>(E627/E616)*SUM(C692:D692)</f>
        <v>409868.73833333561</v>
      </c>
      <c r="F692" s="218">
        <f>(F628/F616)*W68</f>
        <v>0</v>
      </c>
      <c r="G692" s="216">
        <f>(G629/G616)*W95</f>
        <v>0</v>
      </c>
      <c r="H692" s="218">
        <f>(H632/H616)*W64</f>
        <v>4805.8966677996095</v>
      </c>
      <c r="I692" s="216">
        <f>(I633/I616)*W96</f>
        <v>34428.872768292342</v>
      </c>
      <c r="J692" s="216">
        <f>(J634/J616)*W97</f>
        <v>0</v>
      </c>
      <c r="K692" s="216">
        <f>(K648/K616)*W93</f>
        <v>367184.94983102666</v>
      </c>
      <c r="L692" s="216">
        <f>(L651/L616)*W98</f>
        <v>129.37862333347513</v>
      </c>
      <c r="M692" s="202">
        <f t="shared" si="24"/>
        <v>944880</v>
      </c>
      <c r="N692" s="210" t="s">
        <v>651</v>
      </c>
    </row>
    <row r="693" spans="1:14" s="202" customFormat="1" ht="12.6" customHeight="1" x14ac:dyDescent="0.2">
      <c r="A693" s="211">
        <v>7130</v>
      </c>
      <c r="B693" s="210" t="s">
        <v>652</v>
      </c>
      <c r="C693" s="216">
        <f>X89</f>
        <v>4609157.3899999997</v>
      </c>
      <c r="D693" s="216">
        <f>(D619/D616)*X94</f>
        <v>217124.77944582139</v>
      </c>
      <c r="E693" s="218">
        <f>(E627/E616)*SUM(C693:D693)</f>
        <v>934421.43054773216</v>
      </c>
      <c r="F693" s="218">
        <f>(F628/F616)*X68</f>
        <v>0</v>
      </c>
      <c r="G693" s="216">
        <f>(G629/G616)*X95</f>
        <v>0</v>
      </c>
      <c r="H693" s="218">
        <f>(H632/H616)*X64</f>
        <v>10938.935209956873</v>
      </c>
      <c r="I693" s="216">
        <f>(I633/I616)*X96</f>
        <v>58191.199322931563</v>
      </c>
      <c r="J693" s="216">
        <f>(J634/J616)*X97</f>
        <v>0</v>
      </c>
      <c r="K693" s="216">
        <f>(K648/K616)*X93</f>
        <v>1660901.8095332303</v>
      </c>
      <c r="L693" s="216">
        <f>(L651/L616)*X98</f>
        <v>85262.251942202493</v>
      </c>
      <c r="M693" s="202">
        <f t="shared" si="24"/>
        <v>2966840</v>
      </c>
      <c r="N693" s="210" t="s">
        <v>653</v>
      </c>
    </row>
    <row r="694" spans="1:14" s="202" customFormat="1" ht="12.6" customHeight="1" x14ac:dyDescent="0.2">
      <c r="A694" s="211">
        <v>7140</v>
      </c>
      <c r="B694" s="210" t="s">
        <v>654</v>
      </c>
      <c r="C694" s="216">
        <f>Y89</f>
        <v>61748750.390000001</v>
      </c>
      <c r="D694" s="216">
        <f>(D619/D616)*Y94</f>
        <v>1863812.2908102598</v>
      </c>
      <c r="E694" s="218">
        <f>(E627/E616)*SUM(C694:D694)</f>
        <v>12316093.368373303</v>
      </c>
      <c r="F694" s="218">
        <f>(F628/F616)*Y68</f>
        <v>0</v>
      </c>
      <c r="G694" s="216">
        <f>(G629/G616)*Y95</f>
        <v>0</v>
      </c>
      <c r="H694" s="218">
        <f>(H632/H616)*Y64</f>
        <v>79197.891174160846</v>
      </c>
      <c r="I694" s="216">
        <f>(I633/I616)*Y96</f>
        <v>499516.78841950261</v>
      </c>
      <c r="J694" s="216">
        <f>(J634/J616)*Y97</f>
        <v>0</v>
      </c>
      <c r="K694" s="216">
        <f>(K648/K616)*Y93</f>
        <v>4451557.1680078888</v>
      </c>
      <c r="L694" s="216">
        <f>(L651/L616)*Y98</f>
        <v>444210.66786844202</v>
      </c>
      <c r="M694" s="202">
        <f t="shared" si="24"/>
        <v>19654388</v>
      </c>
      <c r="N694" s="210" t="s">
        <v>655</v>
      </c>
    </row>
    <row r="695" spans="1:14" s="202" customFormat="1" ht="12.6" customHeight="1" x14ac:dyDescent="0.2">
      <c r="A695" s="211">
        <v>7150</v>
      </c>
      <c r="B695" s="210" t="s">
        <v>656</v>
      </c>
      <c r="C695" s="216">
        <f>Z89</f>
        <v>1882492.23</v>
      </c>
      <c r="D695" s="216">
        <f>(D619/D616)*Z94</f>
        <v>788653.23114837066</v>
      </c>
      <c r="E695" s="218">
        <f>(E627/E616)*SUM(C695:D695)</f>
        <v>517163.20666222938</v>
      </c>
      <c r="F695" s="218">
        <f>(F628/F616)*Z68</f>
        <v>0</v>
      </c>
      <c r="G695" s="216">
        <f>(G629/G616)*Z95</f>
        <v>0</v>
      </c>
      <c r="H695" s="218">
        <f>(H632/H616)*Z64</f>
        <v>5128.4587942753833</v>
      </c>
      <c r="I695" s="216">
        <f>(I633/I616)*Z96</f>
        <v>211365.45302458369</v>
      </c>
      <c r="J695" s="216">
        <f>(J634/J616)*Z97</f>
        <v>0</v>
      </c>
      <c r="K695" s="216">
        <f>(K648/K616)*Z93</f>
        <v>145755.6225249884</v>
      </c>
      <c r="L695" s="216">
        <f>(L651/L616)*Z98</f>
        <v>16399.671430122817</v>
      </c>
      <c r="M695" s="202">
        <f t="shared" si="24"/>
        <v>1684466</v>
      </c>
      <c r="N695" s="210" t="s">
        <v>657</v>
      </c>
    </row>
    <row r="696" spans="1:14" s="202" customFormat="1" ht="12.6" customHeight="1" x14ac:dyDescent="0.2">
      <c r="A696" s="211">
        <v>7160</v>
      </c>
      <c r="B696" s="210" t="s">
        <v>658</v>
      </c>
      <c r="C696" s="216">
        <f>AA89</f>
        <v>1747780.3900000001</v>
      </c>
      <c r="D696" s="216">
        <f>(D619/D616)*AA94</f>
        <v>128791.66234300526</v>
      </c>
      <c r="E696" s="218">
        <f>(E627/E616)*SUM(C696:D696)</f>
        <v>363325.03573399474</v>
      </c>
      <c r="F696" s="218">
        <f>(F628/F616)*AA68</f>
        <v>0</v>
      </c>
      <c r="G696" s="216">
        <f>(G629/G616)*AA95</f>
        <v>0</v>
      </c>
      <c r="H696" s="218">
        <f>(H632/H616)*AA64</f>
        <v>2335.6450132113878</v>
      </c>
      <c r="I696" s="216">
        <f>(I633/I616)*AA96</f>
        <v>34517.208554740821</v>
      </c>
      <c r="J696" s="216">
        <f>(J634/J616)*AA97</f>
        <v>0</v>
      </c>
      <c r="K696" s="216">
        <f>(K648/K616)*AA93</f>
        <v>110496.2890626294</v>
      </c>
      <c r="L696" s="216">
        <f>(L651/L616)*AA98</f>
        <v>0</v>
      </c>
      <c r="M696" s="202">
        <f t="shared" si="24"/>
        <v>639466</v>
      </c>
      <c r="N696" s="210" t="s">
        <v>659</v>
      </c>
    </row>
    <row r="697" spans="1:14" s="202" customFormat="1" ht="12.6" customHeight="1" x14ac:dyDescent="0.2">
      <c r="A697" s="211">
        <v>7170</v>
      </c>
      <c r="B697" s="210" t="s">
        <v>142</v>
      </c>
      <c r="C697" s="216">
        <f>AB89</f>
        <v>51319497.980000004</v>
      </c>
      <c r="D697" s="216">
        <f>(D619/D616)*AB94</f>
        <v>513683.44404753344</v>
      </c>
      <c r="E697" s="218">
        <f>(E627/E616)*SUM(C697:D697)</f>
        <v>10035475.307002218</v>
      </c>
      <c r="F697" s="218">
        <f>(F628/F616)*AB68</f>
        <v>0</v>
      </c>
      <c r="G697" s="216">
        <f>(G629/G616)*AB95</f>
        <v>0</v>
      </c>
      <c r="H697" s="218">
        <f>(H632/H616)*AB64</f>
        <v>59191.275570458856</v>
      </c>
      <c r="I697" s="216">
        <f>(I633/I616)*AB96</f>
        <v>137671.32317994515</v>
      </c>
      <c r="J697" s="216">
        <f>(J634/J616)*AB97</f>
        <v>0</v>
      </c>
      <c r="K697" s="216">
        <f>(K648/K616)*AB93</f>
        <v>1638596.8518842941</v>
      </c>
      <c r="L697" s="216">
        <f>(L651/L616)*AB98</f>
        <v>349.37312461946414</v>
      </c>
      <c r="M697" s="202">
        <f t="shared" si="24"/>
        <v>12384968</v>
      </c>
      <c r="N697" s="210" t="s">
        <v>660</v>
      </c>
    </row>
    <row r="698" spans="1:14" s="202" customFormat="1" ht="12.6" customHeight="1" x14ac:dyDescent="0.2">
      <c r="A698" s="211">
        <v>7180</v>
      </c>
      <c r="B698" s="210" t="s">
        <v>661</v>
      </c>
      <c r="C698" s="216">
        <f>AC89</f>
        <v>11276062.43</v>
      </c>
      <c r="D698" s="216">
        <f>(D619/D616)*AC94</f>
        <v>93112.334259498355</v>
      </c>
      <c r="E698" s="218">
        <f>(E627/E616)*SUM(C698:D698)</f>
        <v>2201197.5625093617</v>
      </c>
      <c r="F698" s="218">
        <f>(F628/F616)*AC68</f>
        <v>0</v>
      </c>
      <c r="G698" s="216">
        <f>(G629/G616)*AC95</f>
        <v>0</v>
      </c>
      <c r="H698" s="218">
        <f>(H632/H616)*AC64</f>
        <v>41470.338249928827</v>
      </c>
      <c r="I698" s="216">
        <f>(I633/I616)*AC96</f>
        <v>24954.859671693615</v>
      </c>
      <c r="J698" s="216">
        <f>(J634/J616)*AC97</f>
        <v>0</v>
      </c>
      <c r="K698" s="216">
        <f>(K648/K616)*AC93</f>
        <v>591693.5659138771</v>
      </c>
      <c r="L698" s="216">
        <f>(L651/L616)*AC98</f>
        <v>0</v>
      </c>
      <c r="M698" s="202">
        <f t="shared" si="24"/>
        <v>2952429</v>
      </c>
      <c r="N698" s="210" t="s">
        <v>662</v>
      </c>
    </row>
    <row r="699" spans="1:14" s="202" customFormat="1" ht="12.6" customHeight="1" x14ac:dyDescent="0.2">
      <c r="A699" s="211">
        <v>7190</v>
      </c>
      <c r="B699" s="210" t="s">
        <v>144</v>
      </c>
      <c r="C699" s="216">
        <f>AD89</f>
        <v>1710166.55</v>
      </c>
      <c r="D699" s="216">
        <f>(D619/D616)*AD94</f>
        <v>211439.15903528564</v>
      </c>
      <c r="E699" s="218">
        <f>(E627/E616)*SUM(C699:D699)</f>
        <v>372044.04809833562</v>
      </c>
      <c r="F699" s="218">
        <f>(F628/F616)*AD68</f>
        <v>0</v>
      </c>
      <c r="G699" s="216">
        <f>(G629/G616)*AD95</f>
        <v>0</v>
      </c>
      <c r="H699" s="218">
        <f>(H632/H616)*AD64</f>
        <v>0</v>
      </c>
      <c r="I699" s="216">
        <f>(I633/I616)*AD96</f>
        <v>56667.407006695415</v>
      </c>
      <c r="J699" s="216">
        <f>(J634/J616)*AD97</f>
        <v>0</v>
      </c>
      <c r="K699" s="216">
        <f>(K648/K616)*AD93</f>
        <v>82371.147990028505</v>
      </c>
      <c r="L699" s="216">
        <f>(L651/L616)*AD98</f>
        <v>0</v>
      </c>
      <c r="M699" s="202">
        <f t="shared" si="24"/>
        <v>722522</v>
      </c>
      <c r="N699" s="210" t="s">
        <v>663</v>
      </c>
    </row>
    <row r="700" spans="1:14" s="202" customFormat="1" ht="12.6" customHeight="1" x14ac:dyDescent="0.2">
      <c r="A700" s="211">
        <v>7200</v>
      </c>
      <c r="B700" s="210" t="s">
        <v>664</v>
      </c>
      <c r="C700" s="216">
        <f>AE89</f>
        <v>13521687.369999999</v>
      </c>
      <c r="D700" s="216">
        <f>(D619/D616)*AE94</f>
        <v>479899.32276753843</v>
      </c>
      <c r="E700" s="218">
        <f>(E627/E616)*SUM(C700:D700)</f>
        <v>2710861.5302731534</v>
      </c>
      <c r="F700" s="218">
        <f>(F628/F616)*AE68</f>
        <v>0</v>
      </c>
      <c r="G700" s="216">
        <f>(G629/G616)*AE95</f>
        <v>0</v>
      </c>
      <c r="H700" s="218">
        <f>(H632/H616)*AE64</f>
        <v>57965.308260554084</v>
      </c>
      <c r="I700" s="216">
        <f>(I633/I616)*AE96</f>
        <v>128616.90506897666</v>
      </c>
      <c r="J700" s="216">
        <f>(J634/J616)*AE97</f>
        <v>0</v>
      </c>
      <c r="K700" s="216">
        <f>(K648/K616)*AE93</f>
        <v>406467.65943086531</v>
      </c>
      <c r="L700" s="216">
        <f>(L651/L616)*AE98</f>
        <v>24262.127049764087</v>
      </c>
      <c r="M700" s="202">
        <f t="shared" si="24"/>
        <v>3808073</v>
      </c>
      <c r="N700" s="210" t="s">
        <v>665</v>
      </c>
    </row>
    <row r="701" spans="1:14" s="202" customFormat="1" ht="12.6" customHeight="1" x14ac:dyDescent="0.2">
      <c r="A701" s="211">
        <v>7220</v>
      </c>
      <c r="B701" s="210" t="s">
        <v>666</v>
      </c>
      <c r="C701" s="216">
        <f>AF89</f>
        <v>2369345.8299999996</v>
      </c>
      <c r="D701" s="216">
        <f>(D619/D616)*AF94</f>
        <v>0</v>
      </c>
      <c r="E701" s="218">
        <f>(E627/E616)*SUM(C701:D701)</f>
        <v>458731.47118232475</v>
      </c>
      <c r="F701" s="218">
        <f>(F628/F616)*AF68</f>
        <v>0</v>
      </c>
      <c r="G701" s="216">
        <f>(G629/G616)*AF95</f>
        <v>28011.01430728237</v>
      </c>
      <c r="H701" s="218">
        <f>(H632/H616)*AF64</f>
        <v>11083.066632898275</v>
      </c>
      <c r="I701" s="216">
        <f>(I633/I616)*AF96</f>
        <v>0</v>
      </c>
      <c r="J701" s="216">
        <f>(J634/J616)*AF97</f>
        <v>0</v>
      </c>
      <c r="K701" s="216">
        <f>(K648/K616)*AF93</f>
        <v>38248.075252827257</v>
      </c>
      <c r="L701" s="216">
        <f>(L651/L616)*AF98</f>
        <v>24393.458814451638</v>
      </c>
      <c r="M701" s="202">
        <f t="shared" si="24"/>
        <v>560467</v>
      </c>
      <c r="N701" s="210" t="s">
        <v>667</v>
      </c>
    </row>
    <row r="702" spans="1:14" s="202" customFormat="1" ht="12.6" customHeight="1" x14ac:dyDescent="0.2">
      <c r="A702" s="211">
        <v>7230</v>
      </c>
      <c r="B702" s="210" t="s">
        <v>668</v>
      </c>
      <c r="C702" s="216">
        <f>AG89</f>
        <v>39426874.309999995</v>
      </c>
      <c r="D702" s="216">
        <f>(D619/D616)*AG94</f>
        <v>2272600.1582981991</v>
      </c>
      <c r="E702" s="218">
        <f>(E627/E616)*SUM(C702:D702)</f>
        <v>8073477.9314053208</v>
      </c>
      <c r="F702" s="218">
        <f>(F628/F616)*AG68</f>
        <v>0</v>
      </c>
      <c r="G702" s="216">
        <f>(G629/G616)*AG95</f>
        <v>1265657.4673405178</v>
      </c>
      <c r="H702" s="218">
        <f>(H632/H616)*AG64</f>
        <v>110482.93786388566</v>
      </c>
      <c r="I702" s="216">
        <f>(I633/I616)*AG96</f>
        <v>609075.24756222114</v>
      </c>
      <c r="J702" s="216">
        <f>(J634/J616)*AG97</f>
        <v>0</v>
      </c>
      <c r="K702" s="216">
        <f>(K648/K616)*AG93</f>
        <v>2952689.391349006</v>
      </c>
      <c r="L702" s="216">
        <f>(L651/L616)*AG98</f>
        <v>2584642.4485924239</v>
      </c>
      <c r="M702" s="202">
        <f t="shared" si="24"/>
        <v>17868626</v>
      </c>
      <c r="N702" s="210" t="s">
        <v>669</v>
      </c>
    </row>
    <row r="703" spans="1:14" s="202" customFormat="1" ht="12.6" customHeight="1" x14ac:dyDescent="0.2">
      <c r="A703" s="211">
        <v>7240</v>
      </c>
      <c r="B703" s="210" t="s">
        <v>146</v>
      </c>
      <c r="C703" s="216">
        <f>AH89</f>
        <v>0</v>
      </c>
      <c r="D703" s="216">
        <f>(D619/D616)*AH94</f>
        <v>0</v>
      </c>
      <c r="E703" s="218">
        <f>(E627/E616)*SUM(C703:D703)</f>
        <v>0</v>
      </c>
      <c r="F703" s="218">
        <f>(F628/F616)*AH68</f>
        <v>0</v>
      </c>
      <c r="G703" s="216">
        <f>(G629/G616)*AH95</f>
        <v>0</v>
      </c>
      <c r="H703" s="218">
        <f>(H632/H616)*AH64</f>
        <v>0</v>
      </c>
      <c r="I703" s="216">
        <f>(I633/I616)*AH96</f>
        <v>0</v>
      </c>
      <c r="J703" s="216">
        <f>(J634/J616)*AH97</f>
        <v>0</v>
      </c>
      <c r="K703" s="216">
        <f>(K648/K616)*AH93</f>
        <v>0</v>
      </c>
      <c r="L703" s="216">
        <f>(L651/L616)*AH98</f>
        <v>0</v>
      </c>
      <c r="M703" s="202">
        <f t="shared" si="24"/>
        <v>0</v>
      </c>
      <c r="N703" s="210" t="s">
        <v>670</v>
      </c>
    </row>
    <row r="704" spans="1:14" s="202" customFormat="1" ht="12.6" customHeight="1" x14ac:dyDescent="0.2">
      <c r="A704" s="211">
        <v>7250</v>
      </c>
      <c r="B704" s="210" t="s">
        <v>671</v>
      </c>
      <c r="C704" s="216">
        <f>AI89</f>
        <v>10948999.540000001</v>
      </c>
      <c r="D704" s="216">
        <f>(D619/D616)*AI94</f>
        <v>0</v>
      </c>
      <c r="E704" s="218">
        <f>(E627/E616)*SUM(C704:D704)</f>
        <v>2119847.0072892644</v>
      </c>
      <c r="F704" s="218">
        <f>(F628/F616)*AI68</f>
        <v>0</v>
      </c>
      <c r="G704" s="216">
        <f>(G629/G616)*AI95</f>
        <v>705473.27786279202</v>
      </c>
      <c r="H704" s="218">
        <f>(H632/H616)*AI64</f>
        <v>30531.594062809352</v>
      </c>
      <c r="I704" s="216">
        <f>(I633/I616)*AI96</f>
        <v>0</v>
      </c>
      <c r="J704" s="216">
        <f>(J634/J616)*AI97</f>
        <v>0</v>
      </c>
      <c r="K704" s="216">
        <f>(K648/K616)*AI93</f>
        <v>336494.61552347499</v>
      </c>
      <c r="L704" s="216">
        <f>(L651/L616)*AI98</f>
        <v>965740.65193883539</v>
      </c>
      <c r="M704" s="202">
        <f t="shared" si="24"/>
        <v>4158087</v>
      </c>
      <c r="N704" s="210" t="s">
        <v>672</v>
      </c>
    </row>
    <row r="705" spans="1:14" s="202" customFormat="1" ht="12.6" customHeight="1" x14ac:dyDescent="0.2">
      <c r="A705" s="211">
        <v>7260</v>
      </c>
      <c r="B705" s="210" t="s">
        <v>148</v>
      </c>
      <c r="C705" s="216">
        <f>AJ89</f>
        <v>83604529.970000014</v>
      </c>
      <c r="D705" s="216">
        <f>(D619/D616)*AJ94</f>
        <v>24863877.257639233</v>
      </c>
      <c r="E705" s="218">
        <f>(E627/E616)*SUM(C705:D705)</f>
        <v>21000679.341241825</v>
      </c>
      <c r="F705" s="218">
        <f>(F628/F616)*AJ68</f>
        <v>0</v>
      </c>
      <c r="G705" s="216">
        <f>(G629/G616)*AJ95</f>
        <v>0</v>
      </c>
      <c r="H705" s="218">
        <f>(H632/H616)*AJ64</f>
        <v>185237.45469112814</v>
      </c>
      <c r="I705" s="216">
        <f>(I633/I616)*AJ96</f>
        <v>6663720.4704736192</v>
      </c>
      <c r="J705" s="216">
        <f>(J634/J616)*AJ97</f>
        <v>0</v>
      </c>
      <c r="K705" s="216">
        <f>(K648/K616)*AJ93</f>
        <v>830559.1975685996</v>
      </c>
      <c r="L705" s="216">
        <f>(L651/L616)*AJ98</f>
        <v>383636.67563619098</v>
      </c>
      <c r="M705" s="202">
        <f t="shared" si="24"/>
        <v>53927710</v>
      </c>
      <c r="N705" s="210" t="s">
        <v>673</v>
      </c>
    </row>
    <row r="706" spans="1:14" s="202" customFormat="1" ht="12.6" customHeight="1" x14ac:dyDescent="0.2">
      <c r="A706" s="211">
        <v>7310</v>
      </c>
      <c r="B706" s="210" t="s">
        <v>674</v>
      </c>
      <c r="C706" s="216">
        <f>AK89</f>
        <v>0</v>
      </c>
      <c r="D706" s="216">
        <f>(D619/D616)*AK94</f>
        <v>0</v>
      </c>
      <c r="E706" s="218">
        <f>(E627/E616)*SUM(C706:D706)</f>
        <v>0</v>
      </c>
      <c r="F706" s="218">
        <f>(F628/F616)*AK68</f>
        <v>0</v>
      </c>
      <c r="G706" s="216">
        <f>(G629/G616)*AK95</f>
        <v>0</v>
      </c>
      <c r="H706" s="218">
        <f>(H632/H616)*AK64</f>
        <v>0</v>
      </c>
      <c r="I706" s="216">
        <f>(I633/I616)*AK96</f>
        <v>0</v>
      </c>
      <c r="J706" s="216">
        <f>(J634/J616)*AK97</f>
        <v>0</v>
      </c>
      <c r="K706" s="216">
        <f>(K648/K616)*AK93</f>
        <v>0</v>
      </c>
      <c r="L706" s="216">
        <f>(L651/L616)*AK98</f>
        <v>0</v>
      </c>
      <c r="M706" s="202">
        <f t="shared" si="24"/>
        <v>0</v>
      </c>
      <c r="N706" s="210" t="s">
        <v>675</v>
      </c>
    </row>
    <row r="707" spans="1:14" s="202" customFormat="1" ht="12.6" customHeight="1" x14ac:dyDescent="0.2">
      <c r="A707" s="211">
        <v>7320</v>
      </c>
      <c r="B707" s="210" t="s">
        <v>676</v>
      </c>
      <c r="C707" s="216">
        <f>AL89</f>
        <v>0</v>
      </c>
      <c r="D707" s="216">
        <f>(D619/D616)*AL94</f>
        <v>0</v>
      </c>
      <c r="E707" s="218">
        <f>(E627/E616)*SUM(C707:D707)</f>
        <v>0</v>
      </c>
      <c r="F707" s="218">
        <f>(F628/F616)*AL68</f>
        <v>0</v>
      </c>
      <c r="G707" s="216">
        <f>(G629/G616)*AL95</f>
        <v>0</v>
      </c>
      <c r="H707" s="218">
        <f>(H632/H616)*AL64</f>
        <v>0</v>
      </c>
      <c r="I707" s="216">
        <f>(I633/I616)*AL96</f>
        <v>0</v>
      </c>
      <c r="J707" s="216">
        <f>(J634/J616)*AL97</f>
        <v>0</v>
      </c>
      <c r="K707" s="216">
        <f>(K648/K616)*AL93</f>
        <v>0</v>
      </c>
      <c r="L707" s="216">
        <f>(L651/L616)*AL98</f>
        <v>0</v>
      </c>
      <c r="M707" s="202">
        <f t="shared" si="24"/>
        <v>0</v>
      </c>
      <c r="N707" s="210" t="s">
        <v>677</v>
      </c>
    </row>
    <row r="708" spans="1:14" s="202" customFormat="1" ht="12.6" customHeight="1" x14ac:dyDescent="0.2">
      <c r="A708" s="211">
        <v>7330</v>
      </c>
      <c r="B708" s="210" t="s">
        <v>678</v>
      </c>
      <c r="C708" s="216">
        <f>AM89</f>
        <v>0</v>
      </c>
      <c r="D708" s="216">
        <f>(D619/D616)*AM94</f>
        <v>0</v>
      </c>
      <c r="E708" s="218">
        <f>(E627/E616)*SUM(C708:D708)</f>
        <v>0</v>
      </c>
      <c r="F708" s="218">
        <f>(F628/F616)*AM68</f>
        <v>0</v>
      </c>
      <c r="G708" s="216">
        <f>(G629/G616)*AM95</f>
        <v>0</v>
      </c>
      <c r="H708" s="218">
        <f>(H632/H616)*AM64</f>
        <v>0</v>
      </c>
      <c r="I708" s="216">
        <f>(I633/I616)*AM96</f>
        <v>0</v>
      </c>
      <c r="J708" s="216">
        <f>(J634/J616)*AM97</f>
        <v>0</v>
      </c>
      <c r="K708" s="216">
        <f>(K648/K616)*AM93</f>
        <v>0</v>
      </c>
      <c r="L708" s="216">
        <f>(L651/L616)*AM98</f>
        <v>0</v>
      </c>
      <c r="M708" s="202">
        <f t="shared" si="24"/>
        <v>0</v>
      </c>
      <c r="N708" s="210" t="s">
        <v>679</v>
      </c>
    </row>
    <row r="709" spans="1:14" s="202" customFormat="1" ht="12.6" customHeight="1" x14ac:dyDescent="0.2">
      <c r="A709" s="211">
        <v>7340</v>
      </c>
      <c r="B709" s="210" t="s">
        <v>680</v>
      </c>
      <c r="C709" s="216">
        <f>AN89</f>
        <v>0</v>
      </c>
      <c r="D709" s="216">
        <f>(D619/D616)*AN94</f>
        <v>0</v>
      </c>
      <c r="E709" s="218">
        <f>(E627/E616)*SUM(C709:D709)</f>
        <v>0</v>
      </c>
      <c r="F709" s="218">
        <f>(F628/F616)*AN68</f>
        <v>0</v>
      </c>
      <c r="G709" s="216">
        <f>(G629/G616)*AN95</f>
        <v>0</v>
      </c>
      <c r="H709" s="218">
        <f>(H632/H616)*AN64</f>
        <v>0</v>
      </c>
      <c r="I709" s="216">
        <f>(I633/I616)*AN96</f>
        <v>0</v>
      </c>
      <c r="J709" s="216">
        <f>(J634/J616)*AN97</f>
        <v>0</v>
      </c>
      <c r="K709" s="216">
        <f>(K648/K616)*AN93</f>
        <v>0</v>
      </c>
      <c r="L709" s="216">
        <f>(L651/L616)*AN98</f>
        <v>0</v>
      </c>
      <c r="M709" s="202">
        <f t="shared" si="24"/>
        <v>0</v>
      </c>
      <c r="N709" s="210" t="s">
        <v>681</v>
      </c>
    </row>
    <row r="710" spans="1:14" s="202" customFormat="1" ht="12.6" customHeight="1" x14ac:dyDescent="0.2">
      <c r="A710" s="211">
        <v>7350</v>
      </c>
      <c r="B710" s="210" t="s">
        <v>682</v>
      </c>
      <c r="C710" s="216">
        <f>AO89</f>
        <v>2721415.17</v>
      </c>
      <c r="D710" s="216">
        <f>(D619/D616)*AO94</f>
        <v>0</v>
      </c>
      <c r="E710" s="218">
        <f>(E627/E616)*SUM(C710:D710)</f>
        <v>526895.97644426452</v>
      </c>
      <c r="F710" s="218">
        <f>(F628/F616)*AO68</f>
        <v>0</v>
      </c>
      <c r="G710" s="216">
        <f>(G629/G616)*AO95</f>
        <v>0</v>
      </c>
      <c r="H710" s="218">
        <f>(H632/H616)*AO64</f>
        <v>9622.3069681190245</v>
      </c>
      <c r="I710" s="216">
        <f>(I633/I616)*AO96</f>
        <v>0</v>
      </c>
      <c r="J710" s="216">
        <f>(J634/J616)*AO97</f>
        <v>0</v>
      </c>
      <c r="K710" s="216">
        <f>(K648/K616)*AO93</f>
        <v>43020.778765340205</v>
      </c>
      <c r="L710" s="216">
        <f>(L651/L616)*AO98</f>
        <v>349721.08521244163</v>
      </c>
      <c r="M710" s="202">
        <f t="shared" si="24"/>
        <v>929260</v>
      </c>
      <c r="N710" s="210" t="s">
        <v>683</v>
      </c>
    </row>
    <row r="711" spans="1:14" s="202" customFormat="1" ht="12.6" customHeight="1" x14ac:dyDescent="0.2">
      <c r="A711" s="211">
        <v>7380</v>
      </c>
      <c r="B711" s="210" t="s">
        <v>684</v>
      </c>
      <c r="C711" s="216">
        <f>AP89</f>
        <v>44989285.329999998</v>
      </c>
      <c r="D711" s="216">
        <f>(D619/D616)*AP94</f>
        <v>0</v>
      </c>
      <c r="E711" s="218">
        <f>(E627/E616)*SUM(C711:D711)</f>
        <v>8710421.579475496</v>
      </c>
      <c r="F711" s="218">
        <f>(F628/F616)*AP68</f>
        <v>0</v>
      </c>
      <c r="G711" s="216">
        <f>(G629/G616)*AP95</f>
        <v>0</v>
      </c>
      <c r="H711" s="218">
        <f>(H632/H616)*AP64</f>
        <v>116532.33736586729</v>
      </c>
      <c r="I711" s="216">
        <f>(I633/I616)*AP96</f>
        <v>0</v>
      </c>
      <c r="J711" s="216">
        <f>(J634/J616)*AP97</f>
        <v>0</v>
      </c>
      <c r="K711" s="216">
        <f>(K648/K616)*AP93</f>
        <v>1048643.7199831409</v>
      </c>
      <c r="L711" s="216">
        <f>(L651/L616)*AP98</f>
        <v>590098.26366202778</v>
      </c>
      <c r="M711" s="202">
        <f t="shared" si="24"/>
        <v>10465696</v>
      </c>
      <c r="N711" s="210" t="s">
        <v>685</v>
      </c>
    </row>
    <row r="712" spans="1:14" s="202" customFormat="1" ht="12.6" customHeight="1" x14ac:dyDescent="0.2">
      <c r="A712" s="211">
        <v>7390</v>
      </c>
      <c r="B712" s="210" t="s">
        <v>686</v>
      </c>
      <c r="C712" s="216">
        <f>AQ89</f>
        <v>0</v>
      </c>
      <c r="D712" s="216">
        <f>(D619/D616)*AQ94</f>
        <v>0</v>
      </c>
      <c r="E712" s="218">
        <f>(E627/E616)*SUM(C712:D712)</f>
        <v>0</v>
      </c>
      <c r="F712" s="218">
        <f>(F628/F616)*AQ68</f>
        <v>0</v>
      </c>
      <c r="G712" s="216">
        <f>(G629/G616)*AQ95</f>
        <v>0</v>
      </c>
      <c r="H712" s="218">
        <f>(H632/H616)*AQ64</f>
        <v>0</v>
      </c>
      <c r="I712" s="216">
        <f>(I633/I616)*AQ96</f>
        <v>0</v>
      </c>
      <c r="J712" s="216">
        <f>(J634/J616)*AQ97</f>
        <v>0</v>
      </c>
      <c r="K712" s="216">
        <f>(K648/K616)*AQ93</f>
        <v>0</v>
      </c>
      <c r="L712" s="216">
        <f>(L651/L616)*AQ98</f>
        <v>0</v>
      </c>
      <c r="M712" s="202">
        <f t="shared" si="24"/>
        <v>0</v>
      </c>
      <c r="N712" s="210" t="s">
        <v>687</v>
      </c>
    </row>
    <row r="713" spans="1:14" s="202" customFormat="1" ht="12.6" customHeight="1" x14ac:dyDescent="0.2">
      <c r="A713" s="211">
        <v>7400</v>
      </c>
      <c r="B713" s="210" t="s">
        <v>688</v>
      </c>
      <c r="C713" s="216">
        <f>AR89</f>
        <v>38781983.480000004</v>
      </c>
      <c r="D713" s="216">
        <f>(D619/D616)*AR94</f>
        <v>0</v>
      </c>
      <c r="E713" s="218">
        <f>(E627/E616)*SUM(C713:D713)</f>
        <v>7508619.5150958691</v>
      </c>
      <c r="F713" s="218">
        <f>(F628/F616)*AR68</f>
        <v>0</v>
      </c>
      <c r="G713" s="216">
        <f>(G629/G616)*AR95</f>
        <v>0</v>
      </c>
      <c r="H713" s="218">
        <f>(H632/H616)*AR64</f>
        <v>137722.96284755881</v>
      </c>
      <c r="I713" s="216">
        <f>(I633/I616)*AR96</f>
        <v>0</v>
      </c>
      <c r="J713" s="216">
        <f>(J634/J616)*AR97</f>
        <v>0</v>
      </c>
      <c r="K713" s="216">
        <f>(K648/K616)*AR93</f>
        <v>613947.60413378279</v>
      </c>
      <c r="L713" s="216">
        <f>(L651/L616)*AR98</f>
        <v>2640303.6714108502</v>
      </c>
      <c r="M713" s="202">
        <f t="shared" si="24"/>
        <v>10900594</v>
      </c>
      <c r="N713" s="210" t="s">
        <v>689</v>
      </c>
    </row>
    <row r="714" spans="1:14" s="202" customFormat="1" ht="12.6" customHeight="1" x14ac:dyDescent="0.2">
      <c r="A714" s="211">
        <v>7410</v>
      </c>
      <c r="B714" s="210" t="s">
        <v>156</v>
      </c>
      <c r="C714" s="216">
        <f>AS89</f>
        <v>0</v>
      </c>
      <c r="D714" s="216">
        <f>(D619/D616)*AS94</f>
        <v>0</v>
      </c>
      <c r="E714" s="218">
        <f>(E627/E616)*SUM(C714:D714)</f>
        <v>0</v>
      </c>
      <c r="F714" s="218">
        <f>(F628/F616)*AS68</f>
        <v>0</v>
      </c>
      <c r="G714" s="216">
        <f>(G629/G616)*AS95</f>
        <v>0</v>
      </c>
      <c r="H714" s="218">
        <f>(H632/H616)*AS64</f>
        <v>0</v>
      </c>
      <c r="I714" s="216">
        <f>(I633/I616)*AS96</f>
        <v>0</v>
      </c>
      <c r="J714" s="216">
        <f>(J634/J616)*AS97</f>
        <v>0</v>
      </c>
      <c r="K714" s="216">
        <f>(K648/K616)*AS93</f>
        <v>0</v>
      </c>
      <c r="L714" s="216">
        <f>(L651/L616)*AS98</f>
        <v>0</v>
      </c>
      <c r="M714" s="202">
        <f t="shared" si="24"/>
        <v>0</v>
      </c>
      <c r="N714" s="210" t="s">
        <v>690</v>
      </c>
    </row>
    <row r="715" spans="1:14" s="202" customFormat="1" ht="12.6" customHeight="1" x14ac:dyDescent="0.2">
      <c r="A715" s="211">
        <v>7420</v>
      </c>
      <c r="B715" s="210" t="s">
        <v>691</v>
      </c>
      <c r="C715" s="216">
        <f>AT89</f>
        <v>0</v>
      </c>
      <c r="D715" s="216">
        <f>(D619/D616)*AT94</f>
        <v>0</v>
      </c>
      <c r="E715" s="218">
        <f>(E627/E616)*SUM(C715:D715)</f>
        <v>0</v>
      </c>
      <c r="F715" s="218">
        <f>(F628/F616)*AT68</f>
        <v>0</v>
      </c>
      <c r="G715" s="216">
        <f>(G629/G616)*AT95</f>
        <v>0</v>
      </c>
      <c r="H715" s="218">
        <f>(H632/H616)*AT64</f>
        <v>0</v>
      </c>
      <c r="I715" s="216">
        <f>(I633/I616)*AT96</f>
        <v>0</v>
      </c>
      <c r="J715" s="216">
        <f>(J634/J616)*AT97</f>
        <v>0</v>
      </c>
      <c r="K715" s="216">
        <f>(K648/K616)*AT93</f>
        <v>0</v>
      </c>
      <c r="L715" s="216">
        <f>(L651/L616)*AT98</f>
        <v>0</v>
      </c>
      <c r="M715" s="202">
        <f t="shared" si="24"/>
        <v>0</v>
      </c>
      <c r="N715" s="210" t="s">
        <v>692</v>
      </c>
    </row>
    <row r="716" spans="1:14" s="202" customFormat="1" ht="12.6" customHeight="1" x14ac:dyDescent="0.2">
      <c r="A716" s="211">
        <v>7430</v>
      </c>
      <c r="B716" s="210" t="s">
        <v>693</v>
      </c>
      <c r="C716" s="216">
        <f>AU89</f>
        <v>0</v>
      </c>
      <c r="D716" s="216">
        <f>(D619/D616)*AU94</f>
        <v>0</v>
      </c>
      <c r="E716" s="218">
        <f>(E627/E616)*SUM(C716:D716)</f>
        <v>0</v>
      </c>
      <c r="F716" s="218">
        <f>(F628/F616)*AU68</f>
        <v>0</v>
      </c>
      <c r="G716" s="216">
        <f>(G629/G616)*AU95</f>
        <v>0</v>
      </c>
      <c r="H716" s="218">
        <f>(H632/H616)*AU64</f>
        <v>0</v>
      </c>
      <c r="I716" s="216">
        <f>(I633/I616)*AU96</f>
        <v>0</v>
      </c>
      <c r="J716" s="216">
        <f>(J634/J616)*AU97</f>
        <v>0</v>
      </c>
      <c r="K716" s="216">
        <f>(K648/K616)*AU93</f>
        <v>0</v>
      </c>
      <c r="L716" s="216">
        <f>(L651/L616)*AU98</f>
        <v>0</v>
      </c>
      <c r="M716" s="202">
        <f t="shared" si="24"/>
        <v>0</v>
      </c>
      <c r="N716" s="210" t="s">
        <v>694</v>
      </c>
    </row>
    <row r="717" spans="1:14" s="202" customFormat="1" ht="12.6" customHeight="1" x14ac:dyDescent="0.2">
      <c r="A717" s="211">
        <v>7490</v>
      </c>
      <c r="B717" s="210" t="s">
        <v>695</v>
      </c>
      <c r="C717" s="216">
        <f>AV89</f>
        <v>880980.88</v>
      </c>
      <c r="D717" s="216">
        <f>(D619/D616)*AV94</f>
        <v>271426.57438122795</v>
      </c>
      <c r="E717" s="218">
        <f>(E627/E616)*SUM(C717:D717)</f>
        <v>223118.78673691908</v>
      </c>
      <c r="F717" s="218">
        <f>(F628/F616)*AV68</f>
        <v>0</v>
      </c>
      <c r="G717" s="216">
        <f>(G629/G616)*AV95</f>
        <v>8591.006965377841</v>
      </c>
      <c r="H717" s="218">
        <f>(H632/H616)*AV64</f>
        <v>4700.8128693936424</v>
      </c>
      <c r="I717" s="216">
        <f>(I633/I616)*AV96</f>
        <v>72744.520140317502</v>
      </c>
      <c r="J717" s="216">
        <f>(J634/J616)*AV97</f>
        <v>0</v>
      </c>
      <c r="K717" s="216">
        <f>(K648/K616)*AV93</f>
        <v>53665.472383328022</v>
      </c>
      <c r="L717" s="216">
        <f>(L651/L616)*AV98</f>
        <v>2748.5958708262428</v>
      </c>
      <c r="M717" s="202">
        <f t="shared" si="24"/>
        <v>636996</v>
      </c>
      <c r="N717" s="212" t="s">
        <v>696</v>
      </c>
    </row>
    <row r="718" spans="1:14" s="202" customFormat="1" ht="12.6" customHeight="1" x14ac:dyDescent="0.2"/>
    <row r="719" spans="1:14" s="202" customFormat="1" ht="12.6" customHeight="1" x14ac:dyDescent="0.2">
      <c r="C719" s="213">
        <f>SUM(C618:C651)+SUM(C672:C717)</f>
        <v>927052119.49000013</v>
      </c>
      <c r="D719" s="202">
        <f>SUM(D620:D651)+SUM(D672:D717)</f>
        <v>68286937.939999998</v>
      </c>
      <c r="E719" s="202">
        <f>SUM(E628:E651)+SUM(E672:E717)</f>
        <v>150373535.5672738</v>
      </c>
      <c r="F719" s="202">
        <f>SUM(F629:F652)+SUM(F672:F717)</f>
        <v>0</v>
      </c>
      <c r="G719" s="202">
        <f>SUM(G630:G651)+SUM(G672:G717)</f>
        <v>11287247.575793378</v>
      </c>
      <c r="H719" s="202">
        <f>SUM(H633:H651)+SUM(H672:H717)</f>
        <v>1864845.5471522086</v>
      </c>
      <c r="I719" s="202">
        <f>SUM(I634:I651)+SUM(I672:I717)</f>
        <v>14995971.443279222</v>
      </c>
      <c r="J719" s="202">
        <f>SUM(J635:J651)+SUM(J672:J717)</f>
        <v>0</v>
      </c>
      <c r="K719" s="202">
        <f>SUM(K672:K717)</f>
        <v>27109243.965566594</v>
      </c>
      <c r="L719" s="202">
        <f>SUM(L672:L717)</f>
        <v>28000900.070799623</v>
      </c>
      <c r="M719" s="202">
        <f>SUM(M672:M717)</f>
        <v>274809107</v>
      </c>
      <c r="N719" s="210" t="s">
        <v>697</v>
      </c>
    </row>
    <row r="720" spans="1:14" s="202" customFormat="1" ht="12.6" customHeight="1" x14ac:dyDescent="0.2">
      <c r="C720" s="213">
        <f>CE89</f>
        <v>927052119.48999989</v>
      </c>
      <c r="D720" s="202">
        <f>D619</f>
        <v>68286937.939999998</v>
      </c>
      <c r="E720" s="202">
        <f>E627</f>
        <v>150373535.56727383</v>
      </c>
      <c r="F720" s="202">
        <f>F628</f>
        <v>0</v>
      </c>
      <c r="G720" s="202">
        <f>G629</f>
        <v>11287247.575793378</v>
      </c>
      <c r="H720" s="202">
        <f>H632</f>
        <v>1864845.5471522086</v>
      </c>
      <c r="I720" s="202">
        <f>I633</f>
        <v>14995971.443279222</v>
      </c>
      <c r="J720" s="202">
        <f>J634</f>
        <v>0</v>
      </c>
      <c r="K720" s="202">
        <f>K648</f>
        <v>27109243.96556659</v>
      </c>
      <c r="L720" s="202">
        <f>L651</f>
        <v>28000900.070799615</v>
      </c>
      <c r="M720" s="202">
        <f>C652</f>
        <v>274809106.23000002</v>
      </c>
      <c r="N720" s="210" t="s">
        <v>698</v>
      </c>
    </row>
  </sheetData>
  <mergeCells count="2">
    <mergeCell ref="B240:C240"/>
    <mergeCell ref="A430:E430"/>
  </mergeCells>
  <hyperlinks>
    <hyperlink ref="C34" r:id="rId1" xr:uid="{00000000-0004-0000-0000-000000000000}"/>
    <hyperlink ref="F46" r:id="rId2" xr:uid="{00000000-0004-0000-0000-000001000000}"/>
    <hyperlink ref="A47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5497-CE83-40B6-9C0B-6F933573A617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+data!C102</f>
        <v>PeaceHealth Southwest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+"H-"&amp;data!C101</f>
        <v>H-170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+data!C103</f>
        <v>PO Box 1600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+data!C104</f>
        <v>Vancouver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+data!C105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"&amp;data!C100&amp;"."</f>
        <v>by the Department of Health for the fiscal year ended 06/30/2024.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 t="s">
        <v>1386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 t="s">
        <v>317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190C-4ACB-42AB-97BD-5170AB772FF1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721</v>
      </c>
    </row>
    <row r="3" spans="1:13" x14ac:dyDescent="0.25">
      <c r="A3" s="54"/>
    </row>
    <row r="4" spans="1:13" x14ac:dyDescent="0.25">
      <c r="A4" s="149" t="s">
        <v>722</v>
      </c>
    </row>
    <row r="5" spans="1:13" x14ac:dyDescent="0.25">
      <c r="A5" s="149" t="s">
        <v>723</v>
      </c>
    </row>
    <row r="6" spans="1:13" x14ac:dyDescent="0.25">
      <c r="A6" s="149" t="s">
        <v>724</v>
      </c>
    </row>
    <row r="7" spans="1:13" x14ac:dyDescent="0.25">
      <c r="A7" s="149"/>
    </row>
    <row r="8" spans="1:13" x14ac:dyDescent="0.25">
      <c r="A8" s="2" t="s">
        <v>725</v>
      </c>
    </row>
    <row r="9" spans="1:13" x14ac:dyDescent="0.25">
      <c r="A9" s="149" t="s">
        <v>27</v>
      </c>
    </row>
    <row r="12" spans="1:13" x14ac:dyDescent="0.25">
      <c r="A12" s="1" t="str">
        <f>data!C101</f>
        <v>170</v>
      </c>
      <c r="B12" s="227" t="str">
        <f>RIGHT('Prior Year'!C96,4)</f>
        <v>2023</v>
      </c>
      <c r="C12" s="227" t="str">
        <f>RIGHT(data!C100,4)</f>
        <v>2024</v>
      </c>
      <c r="D12" s="1" t="str">
        <f>RIGHT('Prior Year'!C96,4)</f>
        <v>2023</v>
      </c>
      <c r="E12" s="227" t="str">
        <f>RIGHT(data!C100,4)</f>
        <v>2024</v>
      </c>
      <c r="F12" s="1" t="str">
        <f>RIGHT('Prior Year'!C96,4)</f>
        <v>2023</v>
      </c>
      <c r="G12" s="227" t="str">
        <f>RIGHT(data!C100,4)</f>
        <v>2024</v>
      </c>
      <c r="H12" s="3"/>
    </row>
    <row r="13" spans="1:13" x14ac:dyDescent="0.25">
      <c r="A13" s="2"/>
      <c r="B13" s="227" t="s">
        <v>726</v>
      </c>
      <c r="C13" s="227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27" t="s">
        <v>365</v>
      </c>
      <c r="C14" s="227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25">
      <c r="A15" s="1" t="s">
        <v>736</v>
      </c>
      <c r="B15" s="227">
        <f>ROUND(N('Prior Year'!C85), 0)</f>
        <v>37981945</v>
      </c>
      <c r="C15" s="227">
        <f>data!C89</f>
        <v>35581098.089999989</v>
      </c>
      <c r="D15" s="227">
        <f>ROUND(N('Prior Year'!C59), 0)</f>
        <v>18752</v>
      </c>
      <c r="E15" s="1">
        <f>data!C63</f>
        <v>17868</v>
      </c>
      <c r="F15" s="205">
        <f t="shared" ref="F15:F59" si="0">IF(B15=0,"",IF(D15=0,"",B15/D15))</f>
        <v>2025.4876813139931</v>
      </c>
      <c r="G15" s="205">
        <f t="shared" ref="G15:G29" si="1">IF(C15=0,"",IF(E15=0,"",C15/E15))</f>
        <v>1991.3307639355266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27">
        <f>ROUND(N('Prior Year'!D85), 0)</f>
        <v>8850687</v>
      </c>
      <c r="C16" s="227">
        <f>data!D89</f>
        <v>8581686.4400000013</v>
      </c>
      <c r="D16" s="227">
        <f>ROUND(N('Prior Year'!D59), 0)</f>
        <v>7850</v>
      </c>
      <c r="E16" s="1">
        <f>data!D63</f>
        <v>6612</v>
      </c>
      <c r="F16" s="205">
        <f t="shared" si="0"/>
        <v>1127.4760509554139</v>
      </c>
      <c r="G16" s="205">
        <f t="shared" si="1"/>
        <v>1297.8957108287964</v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738</v>
      </c>
      <c r="B17" s="227">
        <f>ROUND(N('Prior Year'!E85), 0)</f>
        <v>76575181</v>
      </c>
      <c r="C17" s="227">
        <f>data!E89</f>
        <v>71401589.99000001</v>
      </c>
      <c r="D17" s="227">
        <f>ROUND(N('Prior Year'!E59), 0)</f>
        <v>76255</v>
      </c>
      <c r="E17" s="1">
        <f>data!E63</f>
        <v>70945</v>
      </c>
      <c r="F17" s="205">
        <f t="shared" si="0"/>
        <v>1004.1988197495247</v>
      </c>
      <c r="G17" s="205">
        <f t="shared" si="1"/>
        <v>1006.4358304320249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739</v>
      </c>
      <c r="B18" s="227">
        <f>ROUND(N('Prior Year'!F85), 0)</f>
        <v>21584968</v>
      </c>
      <c r="C18" s="227">
        <f>data!F89</f>
        <v>21220339.944855001</v>
      </c>
      <c r="D18" s="227">
        <f>ROUND(N('Prior Year'!F59), 0)</f>
        <v>4637</v>
      </c>
      <c r="E18" s="1">
        <f>data!F63</f>
        <v>5718</v>
      </c>
      <c r="F18" s="205">
        <f t="shared" si="0"/>
        <v>4654.9424196678883</v>
      </c>
      <c r="G18" s="205">
        <f t="shared" si="1"/>
        <v>3711.1472446406087</v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740</v>
      </c>
      <c r="B19" s="227">
        <f>ROUND(N('Prior Year'!G85), 0)</f>
        <v>3304185</v>
      </c>
      <c r="C19" s="227">
        <f>data!G89</f>
        <v>3400547.2999999993</v>
      </c>
      <c r="D19" s="227">
        <f>ROUND(N('Prior Year'!G59), 0)</f>
        <v>3906</v>
      </c>
      <c r="E19" s="1">
        <f>data!G63</f>
        <v>3826</v>
      </c>
      <c r="F19" s="205">
        <f t="shared" si="0"/>
        <v>845.92549923195088</v>
      </c>
      <c r="G19" s="205">
        <f t="shared" si="1"/>
        <v>888.79960794563499</v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741</v>
      </c>
      <c r="B20" s="227">
        <f>ROUND(N('Prior Year'!H85), 0)</f>
        <v>0</v>
      </c>
      <c r="C20" s="227">
        <f>data!H89</f>
        <v>0</v>
      </c>
      <c r="D20" s="227">
        <f>ROUND(N('Prior Year'!H59), 0)</f>
        <v>0</v>
      </c>
      <c r="E20" s="1">
        <f>data!H63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742</v>
      </c>
      <c r="B21" s="227">
        <f>ROUND(N('Prior Year'!I85), 0)</f>
        <v>0</v>
      </c>
      <c r="C21" s="227">
        <f>data!I89</f>
        <v>0</v>
      </c>
      <c r="D21" s="227">
        <f>ROUND(N('Prior Year'!I59), 0)</f>
        <v>0</v>
      </c>
      <c r="E21" s="1">
        <f>data!I63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743</v>
      </c>
      <c r="B22" s="227">
        <f>ROUND(N('Prior Year'!J85), 0)</f>
        <v>3248118</v>
      </c>
      <c r="C22" s="227">
        <f>data!J89</f>
        <v>3797968.3751450004</v>
      </c>
      <c r="D22" s="227">
        <f>ROUND(N('Prior Year'!J59), 0)</f>
        <v>2712</v>
      </c>
      <c r="E22" s="1">
        <f>data!J63</f>
        <v>2142</v>
      </c>
      <c r="F22" s="205">
        <f t="shared" si="0"/>
        <v>1197.6836283185842</v>
      </c>
      <c r="G22" s="205">
        <f t="shared" si="1"/>
        <v>1773.0944795261439</v>
      </c>
      <c r="H22" s="6">
        <f t="shared" si="2"/>
        <v>0.48043643379794143</v>
      </c>
      <c r="I22" s="227" t="str">
        <f t="shared" si="3"/>
        <v>Please provide explanation for the fluctuation noted here</v>
      </c>
      <c r="M22" s="7"/>
    </row>
    <row r="23" spans="1:13" x14ac:dyDescent="0.25">
      <c r="A23" s="1" t="s">
        <v>744</v>
      </c>
      <c r="B23" s="227">
        <f>ROUND(N('Prior Year'!K85), 0)</f>
        <v>0</v>
      </c>
      <c r="C23" s="227">
        <f>data!K89</f>
        <v>0</v>
      </c>
      <c r="D23" s="227">
        <f>ROUND(N('Prior Year'!K59), 0)</f>
        <v>0</v>
      </c>
      <c r="E23" s="1">
        <f>data!K63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745</v>
      </c>
      <c r="B24" s="227">
        <f>ROUND(N('Prior Year'!L85), 0)</f>
        <v>0</v>
      </c>
      <c r="C24" s="227">
        <f>data!L89</f>
        <v>0</v>
      </c>
      <c r="D24" s="227">
        <f>ROUND(N('Prior Year'!L59), 0)</f>
        <v>0</v>
      </c>
      <c r="E24" s="1">
        <f>data!L63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746</v>
      </c>
      <c r="B25" s="227">
        <f>ROUND(N('Prior Year'!M85), 0)</f>
        <v>6216950</v>
      </c>
      <c r="C25" s="227">
        <f>data!M89</f>
        <v>5920842.1100000003</v>
      </c>
      <c r="D25" s="227">
        <f>ROUND(N('Prior Year'!M59), 0)</f>
        <v>5874</v>
      </c>
      <c r="E25" s="1">
        <f>data!M63</f>
        <v>5478</v>
      </c>
      <c r="F25" s="205">
        <f t="shared" si="0"/>
        <v>1058.3844058563159</v>
      </c>
      <c r="G25" s="205">
        <f t="shared" si="1"/>
        <v>1080.8401077035414</v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13044463</v>
      </c>
      <c r="C26" s="227">
        <f>data!N89</f>
        <v>13767543.530000001</v>
      </c>
      <c r="D26" s="227">
        <f>ROUND(N('Prior Year'!N59), 0)</f>
        <v>49868</v>
      </c>
      <c r="E26" s="1">
        <f>data!N63</f>
        <v>62432</v>
      </c>
      <c r="F26" s="205">
        <f t="shared" si="0"/>
        <v>261.57983075318839</v>
      </c>
      <c r="G26" s="205">
        <f t="shared" si="1"/>
        <v>220.52062291773453</v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748</v>
      </c>
      <c r="B27" s="227">
        <f>ROUND(N('Prior Year'!O85), 0)</f>
        <v>0</v>
      </c>
      <c r="C27" s="227">
        <f>data!O89</f>
        <v>0</v>
      </c>
      <c r="D27" s="227">
        <f>ROUND(N('Prior Year'!O59), 0)</f>
        <v>1792</v>
      </c>
      <c r="E27" s="1">
        <f>data!O63</f>
        <v>1944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749</v>
      </c>
      <c r="B28" s="227">
        <f>ROUND(N('Prior Year'!P85), 0)</f>
        <v>62318307</v>
      </c>
      <c r="C28" s="227">
        <f>data!P89</f>
        <v>62987300.359999992</v>
      </c>
      <c r="D28" s="227">
        <f>ROUND(N('Prior Year'!P59), 0)</f>
        <v>1370375</v>
      </c>
      <c r="E28" s="1">
        <f>data!P63</f>
        <v>1355399</v>
      </c>
      <c r="F28" s="205">
        <f t="shared" si="0"/>
        <v>45.475367691325367</v>
      </c>
      <c r="G28" s="205">
        <f t="shared" si="1"/>
        <v>46.471408315927626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750</v>
      </c>
      <c r="B29" s="227">
        <f>ROUND(N('Prior Year'!Q85), 0)</f>
        <v>5268753</v>
      </c>
      <c r="C29" s="227">
        <f>data!Q89</f>
        <v>4388067.2799999993</v>
      </c>
      <c r="D29" s="227">
        <f>ROUND(N('Prior Year'!Q59), 0)</f>
        <v>891895</v>
      </c>
      <c r="E29" s="1">
        <f>data!Q63</f>
        <v>772775</v>
      </c>
      <c r="F29" s="205">
        <f t="shared" si="0"/>
        <v>5.9073691409863267</v>
      </c>
      <c r="G29" s="205">
        <f t="shared" si="1"/>
        <v>5.6783245834816078</v>
      </c>
      <c r="H29" s="6" t="str">
        <f t="shared" si="2"/>
        <v/>
      </c>
      <c r="I29" s="227" t="str">
        <f t="shared" si="3"/>
        <v/>
      </c>
      <c r="M29" s="7"/>
    </row>
    <row r="30" spans="1:13" x14ac:dyDescent="0.25">
      <c r="A30" s="1" t="s">
        <v>751</v>
      </c>
      <c r="B30" s="227">
        <f>ROUND(N('Prior Year'!R85), 0)</f>
        <v>6088353</v>
      </c>
      <c r="C30" s="227">
        <f>data!R89</f>
        <v>12965441.530000001</v>
      </c>
      <c r="D30" s="227">
        <f>ROUND(N('Prior Year'!R59), 0)</f>
        <v>2569174</v>
      </c>
      <c r="E30" s="1">
        <f>data!R63</f>
        <v>2577862</v>
      </c>
      <c r="F30" s="205">
        <f t="shared" si="0"/>
        <v>2.3697705955299253</v>
      </c>
      <c r="G30" s="205">
        <f>IFERROR(IF(C30=0,"",IF(E30=0,"",C30/E30)),"")</f>
        <v>5.0295328182811962</v>
      </c>
      <c r="H30" s="6">
        <f t="shared" si="2"/>
        <v>1.1223711813153368</v>
      </c>
      <c r="I30" s="227" t="str">
        <f t="shared" si="3"/>
        <v>Please provide explanation for the fluctuation noted here</v>
      </c>
      <c r="M30" s="7"/>
    </row>
    <row r="31" spans="1:13" x14ac:dyDescent="0.25">
      <c r="A31" s="1" t="s">
        <v>752</v>
      </c>
      <c r="B31" s="227">
        <f>ROUND(N('Prior Year'!S85), 0)</f>
        <v>5676132</v>
      </c>
      <c r="C31" s="227">
        <f>data!S89</f>
        <v>4952462.38</v>
      </c>
      <c r="D31" s="227" t="s">
        <v>753</v>
      </c>
      <c r="E31" s="4" t="s">
        <v>753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754</v>
      </c>
      <c r="B32" s="227">
        <f>ROUND(N('Prior Year'!T85), 0)</f>
        <v>6716295</v>
      </c>
      <c r="C32" s="227">
        <f>data!T89</f>
        <v>6817600.3500000006</v>
      </c>
      <c r="D32" s="227" t="s">
        <v>753</v>
      </c>
      <c r="E32" s="4" t="s">
        <v>753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755</v>
      </c>
      <c r="B33" s="227">
        <f>ROUND(N('Prior Year'!U85), 0)</f>
        <v>22227340</v>
      </c>
      <c r="C33" s="227">
        <f>data!U89</f>
        <v>20876828.880000003</v>
      </c>
      <c r="D33" s="227">
        <f>ROUND(N('Prior Year'!U59), 0)</f>
        <v>1204859</v>
      </c>
      <c r="E33" s="1">
        <f>data!U63</f>
        <v>1229855</v>
      </c>
      <c r="F33" s="205">
        <f t="shared" si="0"/>
        <v>18.448083966671618</v>
      </c>
      <c r="G33" s="205">
        <f t="shared" ref="G33:G69" si="5">IF(C33=0,"",IF(E33=0,"",C33/E33))</f>
        <v>16.975032731500871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756</v>
      </c>
      <c r="B34" s="227">
        <f>ROUND(N('Prior Year'!V85), 0)</f>
        <v>1717097</v>
      </c>
      <c r="C34" s="227">
        <f>data!V89</f>
        <v>2056179.47</v>
      </c>
      <c r="D34" s="227">
        <f>ROUND(N('Prior Year'!V59), 0)</f>
        <v>56347</v>
      </c>
      <c r="E34" s="1">
        <f>data!V63</f>
        <v>57502</v>
      </c>
      <c r="F34" s="205">
        <f t="shared" si="0"/>
        <v>30.473618826201928</v>
      </c>
      <c r="G34" s="205">
        <f t="shared" si="5"/>
        <v>35.758399186115263</v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757</v>
      </c>
      <c r="B35" s="227">
        <f>ROUND(N('Prior Year'!W85), 0)</f>
        <v>1865913</v>
      </c>
      <c r="C35" s="227">
        <f>data!W89</f>
        <v>1988507.9899999998</v>
      </c>
      <c r="D35" s="227">
        <f>ROUND(N('Prior Year'!W59), 0)</f>
        <v>9693</v>
      </c>
      <c r="E35" s="1">
        <f>data!W63</f>
        <v>10335</v>
      </c>
      <c r="F35" s="205">
        <f t="shared" si="0"/>
        <v>192.50108325595789</v>
      </c>
      <c r="G35" s="205">
        <f t="shared" si="5"/>
        <v>192.40522399612962</v>
      </c>
      <c r="H35" s="6" t="str">
        <f t="shared" si="6"/>
        <v/>
      </c>
      <c r="I35" s="227" t="str">
        <f t="shared" si="3"/>
        <v/>
      </c>
      <c r="M35" s="7"/>
    </row>
    <row r="36" spans="1:13" x14ac:dyDescent="0.25">
      <c r="A36" s="1" t="s">
        <v>758</v>
      </c>
      <c r="B36" s="227">
        <f>ROUND(N('Prior Year'!X85), 0)</f>
        <v>4705479</v>
      </c>
      <c r="C36" s="227">
        <f>data!X89</f>
        <v>4609157.3899999997</v>
      </c>
      <c r="D36" s="227">
        <f>ROUND(N('Prior Year'!X59), 0)</f>
        <v>60374</v>
      </c>
      <c r="E36" s="1">
        <f>data!X63</f>
        <v>61244</v>
      </c>
      <c r="F36" s="205">
        <f t="shared" si="0"/>
        <v>77.938831284990229</v>
      </c>
      <c r="G36" s="205">
        <f t="shared" si="5"/>
        <v>75.25892152700672</v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759</v>
      </c>
      <c r="B37" s="227">
        <f>ROUND(N('Prior Year'!Y85), 0)</f>
        <v>61100178</v>
      </c>
      <c r="C37" s="227">
        <f>data!Y89</f>
        <v>61748750.390000001</v>
      </c>
      <c r="D37" s="227">
        <f>ROUND(N('Prior Year'!Y59), 0)</f>
        <v>144282</v>
      </c>
      <c r="E37" s="1">
        <f>data!Y63</f>
        <v>158207</v>
      </c>
      <c r="F37" s="205">
        <f t="shared" si="0"/>
        <v>423.4774815985362</v>
      </c>
      <c r="G37" s="205">
        <f t="shared" si="5"/>
        <v>390.30352885776233</v>
      </c>
      <c r="H37" s="6" t="str">
        <f t="shared" si="6"/>
        <v/>
      </c>
      <c r="I37" s="227" t="str">
        <f t="shared" si="3"/>
        <v/>
      </c>
      <c r="M37" s="7"/>
    </row>
    <row r="38" spans="1:13" x14ac:dyDescent="0.25">
      <c r="A38" s="1" t="s">
        <v>760</v>
      </c>
      <c r="B38" s="227">
        <f>ROUND(N('Prior Year'!Z85), 0)</f>
        <v>1560809</v>
      </c>
      <c r="C38" s="227">
        <f>data!Z89</f>
        <v>1882492.23</v>
      </c>
      <c r="D38" s="227">
        <f>ROUND(N('Prior Year'!Z59), 0)</f>
        <v>3896</v>
      </c>
      <c r="E38" s="1">
        <f>data!Z63</f>
        <v>6681</v>
      </c>
      <c r="F38" s="205">
        <f t="shared" si="0"/>
        <v>400.61832648870637</v>
      </c>
      <c r="G38" s="205">
        <f t="shared" si="5"/>
        <v>281.76803322855858</v>
      </c>
      <c r="H38" s="6">
        <f t="shared" si="6"/>
        <v>-0.29666714027247143</v>
      </c>
      <c r="I38" s="227" t="str">
        <f t="shared" si="3"/>
        <v>Please provide explanation for the fluctuation noted here</v>
      </c>
      <c r="M38" s="7"/>
    </row>
    <row r="39" spans="1:13" x14ac:dyDescent="0.25">
      <c r="A39" s="1" t="s">
        <v>761</v>
      </c>
      <c r="B39" s="227">
        <f>ROUND(N('Prior Year'!AA85), 0)</f>
        <v>1668408</v>
      </c>
      <c r="C39" s="227">
        <f>data!AA89</f>
        <v>1747780.3900000001</v>
      </c>
      <c r="D39" s="227">
        <f>ROUND(N('Prior Year'!AA59), 0)</f>
        <v>2279</v>
      </c>
      <c r="E39" s="1">
        <f>data!AA63</f>
        <v>2525</v>
      </c>
      <c r="F39" s="205">
        <f t="shared" si="0"/>
        <v>732.07898200965337</v>
      </c>
      <c r="G39" s="205">
        <f t="shared" si="5"/>
        <v>692.19025346534659</v>
      </c>
      <c r="H39" s="6" t="str">
        <f t="shared" si="6"/>
        <v/>
      </c>
      <c r="I39" s="227" t="str">
        <f t="shared" si="3"/>
        <v/>
      </c>
      <c r="M39" s="7"/>
    </row>
    <row r="40" spans="1:13" x14ac:dyDescent="0.25">
      <c r="A40" s="1" t="s">
        <v>762</v>
      </c>
      <c r="B40" s="227">
        <f>ROUND(N('Prior Year'!AB85), 0)</f>
        <v>43895257</v>
      </c>
      <c r="C40" s="227">
        <f>data!AB89</f>
        <v>51319497.980000004</v>
      </c>
      <c r="D40" s="227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763</v>
      </c>
      <c r="B41" s="227">
        <f>ROUND(N('Prior Year'!AC85), 0)</f>
        <v>11233369</v>
      </c>
      <c r="C41" s="227">
        <f>data!AC89</f>
        <v>11276062.43</v>
      </c>
      <c r="D41" s="227">
        <f>ROUND(N('Prior Year'!AC59), 0)</f>
        <v>119717</v>
      </c>
      <c r="E41" s="1">
        <f>data!AC63</f>
        <v>111229</v>
      </c>
      <c r="F41" s="205">
        <f t="shared" si="0"/>
        <v>93.832697110686041</v>
      </c>
      <c r="G41" s="205">
        <f t="shared" si="5"/>
        <v>101.37700087207473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764</v>
      </c>
      <c r="B42" s="227">
        <f>ROUND(N('Prior Year'!AD85), 0)</f>
        <v>2089016</v>
      </c>
      <c r="C42" s="227">
        <f>data!AD89</f>
        <v>1710166.55</v>
      </c>
      <c r="D42" s="227">
        <f>ROUND(N('Prior Year'!AD59), 0)</f>
        <v>3615</v>
      </c>
      <c r="E42" s="1">
        <f>data!AD63</f>
        <v>2870</v>
      </c>
      <c r="F42" s="205">
        <f t="shared" si="0"/>
        <v>577.87441217150763</v>
      </c>
      <c r="G42" s="205">
        <f t="shared" si="5"/>
        <v>595.8768466898955</v>
      </c>
      <c r="H42" s="6" t="str">
        <f t="shared" si="7"/>
        <v/>
      </c>
      <c r="I42" s="227" t="str">
        <f t="shared" si="3"/>
        <v/>
      </c>
      <c r="M42" s="7"/>
    </row>
    <row r="43" spans="1:13" x14ac:dyDescent="0.25">
      <c r="A43" s="1" t="s">
        <v>765</v>
      </c>
      <c r="B43" s="227">
        <f>ROUND(N('Prior Year'!AE85), 0)</f>
        <v>12206888</v>
      </c>
      <c r="C43" s="227">
        <f>data!AE89</f>
        <v>13521687.369999999</v>
      </c>
      <c r="D43" s="227">
        <f>ROUND(N('Prior Year'!AE59), 0)</f>
        <v>212461</v>
      </c>
      <c r="E43" s="1">
        <f>data!AE63</f>
        <v>231647</v>
      </c>
      <c r="F43" s="205">
        <f t="shared" si="0"/>
        <v>57.454723455128239</v>
      </c>
      <c r="G43" s="205">
        <f t="shared" si="5"/>
        <v>58.371951158443665</v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766</v>
      </c>
      <c r="B44" s="227">
        <f>ROUND(N('Prior Year'!AF85), 0)</f>
        <v>2279284</v>
      </c>
      <c r="C44" s="227">
        <f>data!AF89</f>
        <v>2369345.8299999996</v>
      </c>
      <c r="D44" s="227">
        <f>ROUND(N('Prior Year'!AF59), 0)</f>
        <v>9126</v>
      </c>
      <c r="E44" s="1">
        <f>data!AF63</f>
        <v>9533.18</v>
      </c>
      <c r="F44" s="205">
        <f t="shared" si="0"/>
        <v>249.75717729563883</v>
      </c>
      <c r="G44" s="205">
        <f t="shared" si="5"/>
        <v>248.53677681529138</v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767</v>
      </c>
      <c r="B45" s="227">
        <f>ROUND(N('Prior Year'!AG85), 0)</f>
        <v>43042934</v>
      </c>
      <c r="C45" s="227">
        <f>data!AG89</f>
        <v>39426874.309999995</v>
      </c>
      <c r="D45" s="227">
        <f>ROUND(N('Prior Year'!AG59), 0)</f>
        <v>76224</v>
      </c>
      <c r="E45" s="1">
        <f>data!AG63</f>
        <v>78928</v>
      </c>
      <c r="F45" s="205">
        <f t="shared" si="0"/>
        <v>564.69004513014272</v>
      </c>
      <c r="G45" s="205">
        <f t="shared" si="5"/>
        <v>499.52962586154462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768</v>
      </c>
      <c r="B46" s="227">
        <f>ROUND(N('Prior Year'!AH85), 0)</f>
        <v>0</v>
      </c>
      <c r="C46" s="227">
        <f>data!AH89</f>
        <v>0</v>
      </c>
      <c r="D46" s="227">
        <f>ROUND(N('Prior Year'!AH59), 0)</f>
        <v>0</v>
      </c>
      <c r="E46" s="1">
        <f>data!AH63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769</v>
      </c>
      <c r="B47" s="227">
        <f>ROUND(N('Prior Year'!AI85), 0)</f>
        <v>14239553</v>
      </c>
      <c r="C47" s="227">
        <f>data!AI89</f>
        <v>10948999.540000001</v>
      </c>
      <c r="D47" s="227">
        <f>ROUND(N('Prior Year'!AI59), 0)</f>
        <v>37320</v>
      </c>
      <c r="E47" s="1">
        <f>data!AI63</f>
        <v>16986</v>
      </c>
      <c r="F47" s="205">
        <f t="shared" si="0"/>
        <v>381.55286709539121</v>
      </c>
      <c r="G47" s="205">
        <f t="shared" si="5"/>
        <v>644.5896349935241</v>
      </c>
      <c r="H47" s="6">
        <f t="shared" si="7"/>
        <v>0.68938485484469347</v>
      </c>
      <c r="I47" s="227" t="str">
        <f t="shared" ref="I47:I78" si="8">IF(H47 = "", "", IF(ABS(H47) &gt; 25 %, "Please provide explanation for the fluctuation noted here", ""))</f>
        <v>Please provide explanation for the fluctuation noted here</v>
      </c>
      <c r="M47" s="7"/>
    </row>
    <row r="48" spans="1:13" x14ac:dyDescent="0.25">
      <c r="A48" s="1" t="s">
        <v>770</v>
      </c>
      <c r="B48" s="227">
        <f>ROUND(N('Prior Year'!AJ85), 0)</f>
        <v>82844829</v>
      </c>
      <c r="C48" s="227">
        <f>data!AJ89</f>
        <v>83604529.970000014</v>
      </c>
      <c r="D48" s="227">
        <f>ROUND(N('Prior Year'!AJ59), 0)</f>
        <v>176028</v>
      </c>
      <c r="E48" s="1">
        <f>data!AJ63</f>
        <v>178955</v>
      </c>
      <c r="F48" s="205">
        <f t="shared" si="0"/>
        <v>470.63438203013158</v>
      </c>
      <c r="G48" s="205">
        <f t="shared" si="5"/>
        <v>467.18186119415503</v>
      </c>
      <c r="H48" s="6" t="str">
        <f t="shared" si="7"/>
        <v/>
      </c>
      <c r="I48" s="227" t="str">
        <f t="shared" si="8"/>
        <v/>
      </c>
      <c r="M48" s="7"/>
    </row>
    <row r="49" spans="1:13" x14ac:dyDescent="0.25">
      <c r="A49" s="1" t="s">
        <v>771</v>
      </c>
      <c r="B49" s="227">
        <f>ROUND(N('Prior Year'!AK85), 0)</f>
        <v>0</v>
      </c>
      <c r="C49" s="227">
        <f>data!AK89</f>
        <v>0</v>
      </c>
      <c r="D49" s="227">
        <f>ROUND(N('Prior Year'!AK59), 0)</f>
        <v>0</v>
      </c>
      <c r="E49" s="1">
        <f>data!AK63</f>
        <v>0</v>
      </c>
      <c r="F49" s="205" t="str">
        <f t="shared" si="0"/>
        <v/>
      </c>
      <c r="G49" s="205" t="str">
        <f t="shared" si="5"/>
        <v/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772</v>
      </c>
      <c r="B50" s="227">
        <f>ROUND(N('Prior Year'!AL85), 0)</f>
        <v>0</v>
      </c>
      <c r="C50" s="227">
        <f>data!AL89</f>
        <v>0</v>
      </c>
      <c r="D50" s="227">
        <f>ROUND(N('Prior Year'!AL59), 0)</f>
        <v>0</v>
      </c>
      <c r="E50" s="1">
        <f>data!AL63</f>
        <v>0</v>
      </c>
      <c r="F50" s="205" t="str">
        <f t="shared" si="0"/>
        <v/>
      </c>
      <c r="G50" s="205" t="str">
        <f t="shared" si="5"/>
        <v/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773</v>
      </c>
      <c r="B51" s="227">
        <f>ROUND(N('Prior Year'!AM85), 0)</f>
        <v>0</v>
      </c>
      <c r="C51" s="227">
        <f>data!AM89</f>
        <v>0</v>
      </c>
      <c r="D51" s="227">
        <f>ROUND(N('Prior Year'!AM59), 0)</f>
        <v>0</v>
      </c>
      <c r="E51" s="1">
        <f>data!AM63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774</v>
      </c>
      <c r="B52" s="227">
        <f>ROUND(N('Prior Year'!AN85), 0)</f>
        <v>0</v>
      </c>
      <c r="C52" s="227">
        <f>data!AN89</f>
        <v>0</v>
      </c>
      <c r="D52" s="227">
        <f>ROUND(N('Prior Year'!AN59), 0)</f>
        <v>0</v>
      </c>
      <c r="E52" s="1">
        <f>data!AN63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775</v>
      </c>
      <c r="B53" s="227">
        <f>ROUND(N('Prior Year'!AO85), 0)</f>
        <v>2739910</v>
      </c>
      <c r="C53" s="227">
        <f>data!AO89</f>
        <v>2721415.17</v>
      </c>
      <c r="D53" s="227">
        <f>ROUND(N('Prior Year'!AO59), 0)</f>
        <v>31128</v>
      </c>
      <c r="E53" s="1">
        <f>data!AO63</f>
        <v>31920</v>
      </c>
      <c r="F53" s="205">
        <f t="shared" si="0"/>
        <v>88.020753019789254</v>
      </c>
      <c r="G53" s="205">
        <f t="shared" si="5"/>
        <v>85.257367481203005</v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776</v>
      </c>
      <c r="B54" s="227">
        <f>ROUND(N('Prior Year'!AP85), 0)</f>
        <v>40135902</v>
      </c>
      <c r="C54" s="227">
        <f>data!AP89</f>
        <v>44989285.329999998</v>
      </c>
      <c r="D54" s="227">
        <f>ROUND(N('Prior Year'!AP59), 0)</f>
        <v>127261</v>
      </c>
      <c r="E54" s="1">
        <f>data!AP63</f>
        <v>133575</v>
      </c>
      <c r="F54" s="205">
        <f t="shared" si="0"/>
        <v>315.38257596592831</v>
      </c>
      <c r="G54" s="205">
        <f t="shared" si="5"/>
        <v>336.80917334830616</v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777</v>
      </c>
      <c r="B55" s="227">
        <f>ROUND(N('Prior Year'!AQ85), 0)</f>
        <v>0</v>
      </c>
      <c r="C55" s="227">
        <f>data!AQ89</f>
        <v>0</v>
      </c>
      <c r="D55" s="227">
        <f>ROUND(N('Prior Year'!AQ59), 0)</f>
        <v>0</v>
      </c>
      <c r="E55" s="1">
        <f>data!AQ63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778</v>
      </c>
      <c r="B56" s="227">
        <f>ROUND(N('Prior Year'!AR85), 0)</f>
        <v>36007939</v>
      </c>
      <c r="C56" s="227">
        <f>data!AR89</f>
        <v>38781983.480000004</v>
      </c>
      <c r="D56" s="227">
        <f>ROUND(N('Prior Year'!AR59), 0)</f>
        <v>112130</v>
      </c>
      <c r="E56" s="1">
        <f>data!AR63</f>
        <v>136080</v>
      </c>
      <c r="F56" s="205">
        <f t="shared" si="0"/>
        <v>321.12671898689024</v>
      </c>
      <c r="G56" s="205">
        <f t="shared" si="5"/>
        <v>284.99399970605532</v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779</v>
      </c>
      <c r="B57" s="227">
        <f>ROUND(N('Prior Year'!AS85), 0)</f>
        <v>0</v>
      </c>
      <c r="C57" s="227">
        <f>data!AS89</f>
        <v>0</v>
      </c>
      <c r="D57" s="227">
        <f>ROUND(N('Prior Year'!AS59), 0)</f>
        <v>0</v>
      </c>
      <c r="E57" s="1">
        <f>data!AS63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780</v>
      </c>
      <c r="B58" s="227">
        <f>ROUND(N('Prior Year'!AT85), 0)</f>
        <v>0</v>
      </c>
      <c r="C58" s="227">
        <f>data!AT89</f>
        <v>0</v>
      </c>
      <c r="D58" s="227">
        <f>ROUND(N('Prior Year'!AT59), 0)</f>
        <v>0</v>
      </c>
      <c r="E58" s="1">
        <f>data!AT63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781</v>
      </c>
      <c r="B59" s="227">
        <f>ROUND(N('Prior Year'!AU85), 0)</f>
        <v>0</v>
      </c>
      <c r="C59" s="227">
        <f>data!AU89</f>
        <v>0</v>
      </c>
      <c r="D59" s="227">
        <f>ROUND(N('Prior Year'!AU59), 0)</f>
        <v>0</v>
      </c>
      <c r="E59" s="1">
        <f>data!AU63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782</v>
      </c>
      <c r="B60" s="227">
        <f>ROUND(N('Prior Year'!AV85), 0)</f>
        <v>804777</v>
      </c>
      <c r="C60" s="227">
        <f>data!AV89</f>
        <v>880980.88</v>
      </c>
      <c r="D60" s="227" t="s">
        <v>753</v>
      </c>
      <c r="E60" s="4" t="s">
        <v>753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783</v>
      </c>
      <c r="B61" s="227">
        <f>ROUND(N('Prior Year'!AW85), 0)</f>
        <v>0</v>
      </c>
      <c r="C61" s="227">
        <f>data!AW89</f>
        <v>0</v>
      </c>
      <c r="D61" s="227" t="s">
        <v>753</v>
      </c>
      <c r="E61" s="4" t="s">
        <v>753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784</v>
      </c>
      <c r="B62" s="227">
        <f>ROUND(N('Prior Year'!AX85), 0)</f>
        <v>0</v>
      </c>
      <c r="C62" s="227">
        <f>data!AX89</f>
        <v>0</v>
      </c>
      <c r="D62" s="227" t="s">
        <v>753</v>
      </c>
      <c r="E62" s="4" t="s">
        <v>753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785</v>
      </c>
      <c r="B63" s="227">
        <f>ROUND(N('Prior Year'!AY85), 0)</f>
        <v>8527371</v>
      </c>
      <c r="C63" s="227">
        <f>data!AY89</f>
        <v>8063327.4400000004</v>
      </c>
      <c r="D63" s="227">
        <f>ROUND(N('Prior Year'!AY59), 0)</f>
        <v>330213</v>
      </c>
      <c r="E63" s="1">
        <f>data!AY63</f>
        <v>312695</v>
      </c>
      <c r="F63" s="205">
        <f>IF(B63=0,"",IF(D63=0,"",B63/D63))</f>
        <v>25.823850060415548</v>
      </c>
      <c r="G63" s="205">
        <f t="shared" si="5"/>
        <v>25.786556996434225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786</v>
      </c>
      <c r="B64" s="227">
        <f>ROUND(N('Prior Year'!AZ85), 0)</f>
        <v>0</v>
      </c>
      <c r="C64" s="227">
        <f>data!AZ89</f>
        <v>0</v>
      </c>
      <c r="D64" s="227">
        <f>ROUND(N('Prior Year'!AZ59), 0)</f>
        <v>0</v>
      </c>
      <c r="E64" s="1">
        <f>data!AZ63</f>
        <v>0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787</v>
      </c>
      <c r="B65" s="227">
        <f>ROUND(N('Prior Year'!BA85), 0)</f>
        <v>0</v>
      </c>
      <c r="C65" s="227">
        <f>data!BA89</f>
        <v>0</v>
      </c>
      <c r="D65" s="227">
        <f>ROUND(N('Prior Year'!BA59), 0)</f>
        <v>0</v>
      </c>
      <c r="E65" s="1">
        <f>data!BA63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788</v>
      </c>
      <c r="B66" s="227">
        <f>ROUND(N('Prior Year'!BB85), 0)</f>
        <v>12535944</v>
      </c>
      <c r="C66" s="227">
        <f>data!BB89</f>
        <v>12698989.919999998</v>
      </c>
      <c r="D66" s="227" t="s">
        <v>753</v>
      </c>
      <c r="E66" s="4" t="s">
        <v>753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789</v>
      </c>
      <c r="B67" s="227">
        <f>ROUND(N('Prior Year'!BC85), 0)</f>
        <v>0</v>
      </c>
      <c r="C67" s="227">
        <f>data!BC89</f>
        <v>1493674.6800000002</v>
      </c>
      <c r="D67" s="227" t="s">
        <v>753</v>
      </c>
      <c r="E67" s="4" t="s">
        <v>753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790</v>
      </c>
      <c r="B68" s="227">
        <f>ROUND(N('Prior Year'!BD85), 0)</f>
        <v>147663</v>
      </c>
      <c r="C68" s="227">
        <f>data!BD89</f>
        <v>0</v>
      </c>
      <c r="D68" s="227" t="s">
        <v>753</v>
      </c>
      <c r="E68" s="4" t="s">
        <v>753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791</v>
      </c>
      <c r="B69" s="227">
        <f>ROUND(N('Prior Year'!BE85), 0)</f>
        <v>29809442</v>
      </c>
      <c r="C69" s="227">
        <f>data!BE89</f>
        <v>38397202.18</v>
      </c>
      <c r="D69" s="227">
        <f>ROUND(N('Prior Year'!BE59), 0)</f>
        <v>846278</v>
      </c>
      <c r="E69" s="1">
        <f>data!BE63</f>
        <v>1167190</v>
      </c>
      <c r="F69" s="205">
        <f>IF(B69=0,"",IF(D69=0,"",B69/D69))</f>
        <v>35.224172198733747</v>
      </c>
      <c r="G69" s="205">
        <f t="shared" si="5"/>
        <v>32.897130869866942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792</v>
      </c>
      <c r="B70" s="227">
        <f>ROUND(N('Prior Year'!BF85), 0)</f>
        <v>11630252</v>
      </c>
      <c r="C70" s="227">
        <f>data!BF89</f>
        <v>11767640.15</v>
      </c>
      <c r="D70" s="227" t="s">
        <v>753</v>
      </c>
      <c r="E70" s="4" t="s">
        <v>753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793</v>
      </c>
      <c r="B71" s="227">
        <f>ROUND(N('Prior Year'!BG85), 0)</f>
        <v>788171</v>
      </c>
      <c r="C71" s="227">
        <f>data!BG89</f>
        <v>746969.43</v>
      </c>
      <c r="D71" s="227" t="s">
        <v>753</v>
      </c>
      <c r="E71" s="4" t="s">
        <v>753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794</v>
      </c>
      <c r="B72" s="227">
        <f>ROUND(N('Prior Year'!BH85), 0)</f>
        <v>58278</v>
      </c>
      <c r="C72" s="227">
        <f>data!BH89</f>
        <v>0</v>
      </c>
      <c r="D72" s="227" t="s">
        <v>753</v>
      </c>
      <c r="E72" s="4" t="s">
        <v>753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795</v>
      </c>
      <c r="B73" s="227">
        <f>ROUND(N('Prior Year'!BI85), 0)</f>
        <v>0</v>
      </c>
      <c r="C73" s="227">
        <f>data!BI89</f>
        <v>0</v>
      </c>
      <c r="D73" s="227" t="s">
        <v>753</v>
      </c>
      <c r="E73" s="4" t="s">
        <v>753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796</v>
      </c>
      <c r="B74" s="227">
        <f>ROUND(N('Prior Year'!BJ85), 0)</f>
        <v>0</v>
      </c>
      <c r="C74" s="227">
        <f>data!BJ89</f>
        <v>0</v>
      </c>
      <c r="D74" s="227" t="s">
        <v>753</v>
      </c>
      <c r="E74" s="4" t="s">
        <v>753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797</v>
      </c>
      <c r="B75" s="227">
        <f>ROUND(N('Prior Year'!BK85), 0)</f>
        <v>0</v>
      </c>
      <c r="C75" s="227">
        <f>data!BK89</f>
        <v>0</v>
      </c>
      <c r="D75" s="227" t="s">
        <v>753</v>
      </c>
      <c r="E75" s="4" t="s">
        <v>753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798</v>
      </c>
      <c r="B76" s="227">
        <f>ROUND(N('Prior Year'!BL85), 0)</f>
        <v>90139</v>
      </c>
      <c r="C76" s="227">
        <f>data!BL89</f>
        <v>0</v>
      </c>
      <c r="D76" s="227" t="s">
        <v>753</v>
      </c>
      <c r="E76" s="4" t="s">
        <v>753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799</v>
      </c>
      <c r="B77" s="227">
        <f>ROUND(N('Prior Year'!BM85), 0)</f>
        <v>0</v>
      </c>
      <c r="C77" s="227">
        <f>data!BM89</f>
        <v>0</v>
      </c>
      <c r="D77" s="227" t="s">
        <v>753</v>
      </c>
      <c r="E77" s="4" t="s">
        <v>753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800</v>
      </c>
      <c r="B78" s="227">
        <f>ROUND(N('Prior Year'!BN85), 0)</f>
        <v>108270126</v>
      </c>
      <c r="C78" s="227">
        <f>data!BN89</f>
        <v>117760280.92</v>
      </c>
      <c r="D78" s="227" t="s">
        <v>753</v>
      </c>
      <c r="E78" s="4" t="s">
        <v>753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801</v>
      </c>
      <c r="B79" s="227">
        <f>ROUND(N('Prior Year'!BO85), 0)</f>
        <v>1560112</v>
      </c>
      <c r="C79" s="227">
        <f>data!BO89</f>
        <v>1562356.1700000002</v>
      </c>
      <c r="D79" s="227" t="s">
        <v>753</v>
      </c>
      <c r="E79" s="4" t="s">
        <v>753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27">
        <f>ROUND(N('Prior Year'!BP85), 0)</f>
        <v>0</v>
      </c>
      <c r="C80" s="227">
        <f>data!BP89</f>
        <v>0</v>
      </c>
      <c r="D80" s="227" t="s">
        <v>753</v>
      </c>
      <c r="E80" s="4" t="s">
        <v>753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803</v>
      </c>
      <c r="B81" s="227">
        <f>ROUND(N('Prior Year'!BQ85), 0)</f>
        <v>0</v>
      </c>
      <c r="C81" s="227">
        <f>data!BQ89</f>
        <v>0</v>
      </c>
      <c r="D81" s="227" t="s">
        <v>753</v>
      </c>
      <c r="E81" s="4" t="s">
        <v>753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804</v>
      </c>
      <c r="B82" s="227">
        <f>ROUND(N('Prior Year'!BR85), 0)</f>
        <v>55124</v>
      </c>
      <c r="C82" s="227">
        <f>data!BR89</f>
        <v>0</v>
      </c>
      <c r="D82" s="227" t="s">
        <v>753</v>
      </c>
      <c r="E82" s="4" t="s">
        <v>753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805</v>
      </c>
      <c r="B83" s="227">
        <f>ROUND(N('Prior Year'!BS85), 0)</f>
        <v>567496</v>
      </c>
      <c r="C83" s="227">
        <f>data!BS89</f>
        <v>830009.11</v>
      </c>
      <c r="D83" s="227" t="s">
        <v>753</v>
      </c>
      <c r="E83" s="4" t="s">
        <v>753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806</v>
      </c>
      <c r="B84" s="227">
        <f>ROUND(N('Prior Year'!BT85), 0)</f>
        <v>989102</v>
      </c>
      <c r="C84" s="227">
        <f>data!BT89</f>
        <v>1081959.6399999999</v>
      </c>
      <c r="D84" s="227" t="s">
        <v>753</v>
      </c>
      <c r="E84" s="4" t="s">
        <v>753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807</v>
      </c>
      <c r="B85" s="227">
        <f>ROUND(N('Prior Year'!BU85), 0)</f>
        <v>31856</v>
      </c>
      <c r="C85" s="227">
        <f>data!BU89</f>
        <v>0</v>
      </c>
      <c r="D85" s="227" t="s">
        <v>753</v>
      </c>
      <c r="E85" s="4" t="s">
        <v>753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808</v>
      </c>
      <c r="B86" s="227">
        <f>ROUND(N('Prior Year'!BV85), 0)</f>
        <v>332587</v>
      </c>
      <c r="C86" s="227">
        <f>data!BV89</f>
        <v>74437.25</v>
      </c>
      <c r="D86" s="227" t="s">
        <v>753</v>
      </c>
      <c r="E86" s="4" t="s">
        <v>753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809</v>
      </c>
      <c r="B87" s="227">
        <f>ROUND(N('Prior Year'!BW85), 0)</f>
        <v>1629794</v>
      </c>
      <c r="C87" s="227">
        <f>data!BW89</f>
        <v>1631387.45</v>
      </c>
      <c r="D87" s="227" t="s">
        <v>753</v>
      </c>
      <c r="E87" s="4" t="s">
        <v>753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810</v>
      </c>
      <c r="B88" s="227">
        <f>ROUND(N('Prior Year'!BX85), 0)</f>
        <v>4427668</v>
      </c>
      <c r="C88" s="227">
        <f>data!BX89</f>
        <v>3829606.2800000003</v>
      </c>
      <c r="D88" s="227" t="s">
        <v>753</v>
      </c>
      <c r="E88" s="4" t="s">
        <v>753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811</v>
      </c>
      <c r="B89" s="227">
        <f>ROUND(N('Prior Year'!BY85), 0)</f>
        <v>6245722</v>
      </c>
      <c r="C89" s="227">
        <f>data!BY89</f>
        <v>6529911.8200000003</v>
      </c>
      <c r="D89" s="227" t="s">
        <v>753</v>
      </c>
      <c r="E89" s="4" t="s">
        <v>753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812</v>
      </c>
      <c r="B90" s="227">
        <f>ROUND(N('Prior Year'!BZ85), 0)</f>
        <v>6440397</v>
      </c>
      <c r="C90" s="227">
        <f>data!BZ89</f>
        <v>5910094.8399999999</v>
      </c>
      <c r="D90" s="227" t="s">
        <v>753</v>
      </c>
      <c r="E90" s="4" t="s">
        <v>753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813</v>
      </c>
      <c r="B91" s="227">
        <f>ROUND(N('Prior Year'!CA85), 0)</f>
        <v>2802812</v>
      </c>
      <c r="C91" s="227">
        <f>data!CA89</f>
        <v>10869884.969999999</v>
      </c>
      <c r="D91" s="227" t="s">
        <v>753</v>
      </c>
      <c r="E91" s="4" t="s">
        <v>753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814</v>
      </c>
      <c r="B92" s="227">
        <f>ROUND(N('Prior Year'!CB85), 0)</f>
        <v>0</v>
      </c>
      <c r="C92" s="227">
        <f>data!CB89</f>
        <v>-193629.7</v>
      </c>
      <c r="D92" s="227" t="s">
        <v>753</v>
      </c>
      <c r="E92" s="4" t="s">
        <v>753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815</v>
      </c>
      <c r="B93" s="227">
        <f>ROUND(N('Prior Year'!CC85), 0)</f>
        <v>22159146</v>
      </c>
      <c r="C93" s="227">
        <f>data!CC89</f>
        <v>21865267.919999998</v>
      </c>
      <c r="D93" s="227" t="s">
        <v>753</v>
      </c>
      <c r="E93" s="4" t="s">
        <v>753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816</v>
      </c>
      <c r="B94" s="227">
        <f>ROUND(N('Prior Year'!CD85), 0)</f>
        <v>18365549</v>
      </c>
      <c r="C94" s="227">
        <f>data!CD89</f>
        <v>29889735.760000002</v>
      </c>
      <c r="D94" s="227" t="s">
        <v>753</v>
      </c>
      <c r="E94" s="4" t="s">
        <v>753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1"/>
  <sheetViews>
    <sheetView workbookViewId="0">
      <selection activeCell="G18" sqref="G18"/>
    </sheetView>
  </sheetViews>
  <sheetFormatPr defaultRowHeight="15" x14ac:dyDescent="0.2"/>
  <cols>
    <col min="4" max="4" width="9.6640625" bestFit="1" customWidth="1"/>
  </cols>
  <sheetData>
    <row r="1" spans="1:4" ht="15.75" x14ac:dyDescent="0.25">
      <c r="A1" s="260" t="s">
        <v>817</v>
      </c>
      <c r="B1" s="259"/>
      <c r="C1" s="259"/>
      <c r="D1" s="259"/>
    </row>
    <row r="2" spans="1:4" ht="15.75" x14ac:dyDescent="0.25">
      <c r="A2" s="259"/>
      <c r="B2" s="259"/>
      <c r="C2" s="259"/>
      <c r="D2" s="259"/>
    </row>
    <row r="3" spans="1:4" ht="15.75" x14ac:dyDescent="0.25">
      <c r="A3" s="262" t="s">
        <v>818</v>
      </c>
      <c r="B3" s="259"/>
      <c r="C3" s="259"/>
      <c r="D3" s="259"/>
    </row>
    <row r="4" spans="1:4" ht="15.75" x14ac:dyDescent="0.25">
      <c r="A4" s="259" t="s">
        <v>819</v>
      </c>
      <c r="B4" s="259"/>
      <c r="C4" s="259"/>
      <c r="D4" s="259"/>
    </row>
    <row r="5" spans="1:4" ht="15.75" x14ac:dyDescent="0.25">
      <c r="A5" s="259" t="s">
        <v>820</v>
      </c>
      <c r="B5" s="259"/>
      <c r="C5" s="259"/>
      <c r="D5" s="259"/>
    </row>
    <row r="6" spans="1:4" ht="15.75" x14ac:dyDescent="0.25">
      <c r="A6" s="259"/>
      <c r="B6" s="259"/>
      <c r="C6" s="259"/>
      <c r="D6" s="259"/>
    </row>
    <row r="7" spans="1:4" ht="15.75" x14ac:dyDescent="0.25">
      <c r="A7" s="259" t="s">
        <v>821</v>
      </c>
      <c r="B7" s="259"/>
      <c r="C7" s="259"/>
      <c r="D7" s="259"/>
    </row>
    <row r="8" spans="1:4" ht="15.75" x14ac:dyDescent="0.25">
      <c r="A8" s="259" t="s">
        <v>822</v>
      </c>
      <c r="B8" s="259"/>
      <c r="C8" s="259"/>
      <c r="D8" s="259"/>
    </row>
    <row r="9" spans="1:4" ht="15.75" x14ac:dyDescent="0.25">
      <c r="A9" s="259"/>
      <c r="B9" s="259"/>
      <c r="C9" s="259"/>
      <c r="D9" s="259"/>
    </row>
    <row r="10" spans="1:4" ht="15.75" x14ac:dyDescent="0.25">
      <c r="A10" s="259"/>
      <c r="B10" s="259"/>
      <c r="C10" s="259"/>
      <c r="D10" s="259"/>
    </row>
    <row r="11" spans="1:4" ht="15.75" x14ac:dyDescent="0.25">
      <c r="A11" s="261" t="s">
        <v>823</v>
      </c>
      <c r="B11" s="259"/>
      <c r="C11" s="259"/>
      <c r="D11" s="259">
        <f>N(data!C384)</f>
        <v>1359575.18</v>
      </c>
    </row>
    <row r="12" spans="1:4" ht="15.75" x14ac:dyDescent="0.25">
      <c r="A12" s="261" t="s">
        <v>824</v>
      </c>
      <c r="B12" s="259"/>
      <c r="C12" s="259"/>
      <c r="D12" s="259" t="str">
        <f>IF(OR(N(data!C384) &gt; 1000000, N(data!C384) / (N(data!D364) + N(data!D387)) &gt; 0.01), "Yes", "No")</f>
        <v>Yes</v>
      </c>
    </row>
    <row r="13" spans="1:4" ht="15.75" x14ac:dyDescent="0.25">
      <c r="A13" s="259"/>
      <c r="B13" s="259"/>
      <c r="C13" s="259"/>
      <c r="D13" s="259"/>
    </row>
    <row r="14" spans="1:4" ht="15.75" x14ac:dyDescent="0.25">
      <c r="A14" s="261" t="s">
        <v>825</v>
      </c>
      <c r="B14" s="259"/>
      <c r="C14" s="259"/>
      <c r="D14" s="261" t="s">
        <v>826</v>
      </c>
    </row>
    <row r="15" spans="1:4" ht="15.75" x14ac:dyDescent="0.25">
      <c r="A15" s="259" t="s">
        <v>1382</v>
      </c>
      <c r="B15" s="259"/>
      <c r="C15" s="259"/>
      <c r="D15" s="259">
        <v>988488.82000000007</v>
      </c>
    </row>
    <row r="16" spans="1:4" ht="15.75" x14ac:dyDescent="0.25">
      <c r="A16" s="259" t="s">
        <v>1380</v>
      </c>
      <c r="B16" s="259"/>
      <c r="C16" s="259"/>
      <c r="D16" s="259">
        <v>216024.89</v>
      </c>
    </row>
    <row r="17" spans="1:4" ht="15.75" x14ac:dyDescent="0.25">
      <c r="A17" s="259" t="s">
        <v>1379</v>
      </c>
      <c r="B17" s="259"/>
      <c r="C17" s="259"/>
      <c r="D17" s="259">
        <v>131863.56000000003</v>
      </c>
    </row>
    <row r="18" spans="1:4" ht="15.75" x14ac:dyDescent="0.25">
      <c r="A18" s="259" t="s">
        <v>1381</v>
      </c>
      <c r="B18" s="259"/>
      <c r="C18" s="259"/>
      <c r="D18" s="259">
        <v>72521.8</v>
      </c>
    </row>
    <row r="19" spans="1:4" ht="15.75" x14ac:dyDescent="0.25">
      <c r="A19" s="259" t="s">
        <v>1383</v>
      </c>
      <c r="B19" s="259"/>
      <c r="C19" s="259"/>
      <c r="D19" s="259">
        <v>-49324</v>
      </c>
    </row>
    <row r="20" spans="1:4" ht="15.75" x14ac:dyDescent="0.25">
      <c r="A20" s="259"/>
      <c r="B20" s="259"/>
      <c r="C20" s="259"/>
      <c r="D20" s="259"/>
    </row>
    <row r="21" spans="1:4" ht="15.75" x14ac:dyDescent="0.25">
      <c r="A21" s="259"/>
      <c r="B21" s="259"/>
      <c r="C21" s="259"/>
      <c r="D21" s="259"/>
    </row>
    <row r="22" spans="1:4" ht="15.75" x14ac:dyDescent="0.25">
      <c r="A22" s="259"/>
      <c r="B22" s="259"/>
      <c r="C22" s="259"/>
      <c r="D22" s="259"/>
    </row>
    <row r="23" spans="1:4" ht="15.75" x14ac:dyDescent="0.25">
      <c r="A23" s="259"/>
      <c r="B23" s="259"/>
      <c r="C23" s="259"/>
      <c r="D23" s="259"/>
    </row>
    <row r="24" spans="1:4" ht="15.75" x14ac:dyDescent="0.25">
      <c r="A24" s="259"/>
      <c r="B24" s="259"/>
      <c r="C24" s="259"/>
      <c r="D24" s="259"/>
    </row>
    <row r="25" spans="1:4" ht="15.75" x14ac:dyDescent="0.25">
      <c r="A25" s="261" t="s">
        <v>827</v>
      </c>
      <c r="B25" s="259"/>
      <c r="C25" s="259"/>
      <c r="D25" s="259">
        <f>N(data!C418)</f>
        <v>11262592.870000001</v>
      </c>
    </row>
    <row r="26" spans="1:4" ht="15.75" x14ac:dyDescent="0.25">
      <c r="A26" s="261" t="s">
        <v>824</v>
      </c>
      <c r="B26" s="259"/>
      <c r="C26" s="259"/>
      <c r="D26" s="259" t="str">
        <f>IF(OR(N(data!C418)&gt;1000000,N(data!C418)/(N(data!D420))&gt;0.01),"Yes","No")</f>
        <v>Yes</v>
      </c>
    </row>
    <row r="27" spans="1:4" ht="15.75" x14ac:dyDescent="0.25">
      <c r="A27" s="259"/>
      <c r="B27" s="259"/>
      <c r="C27" s="259"/>
      <c r="D27" s="259"/>
    </row>
    <row r="28" spans="1:4" ht="15.75" x14ac:dyDescent="0.25">
      <c r="A28" s="261" t="s">
        <v>825</v>
      </c>
      <c r="B28" s="259"/>
      <c r="C28" s="259"/>
      <c r="D28" s="261" t="s">
        <v>826</v>
      </c>
    </row>
    <row r="29" spans="1:4" ht="15.75" x14ac:dyDescent="0.25">
      <c r="A29" s="259" t="s">
        <v>1385</v>
      </c>
      <c r="D29" s="259">
        <v>4661447.0999999996</v>
      </c>
    </row>
    <row r="30" spans="1:4" ht="15.75" x14ac:dyDescent="0.25">
      <c r="A30" s="259" t="s">
        <v>1384</v>
      </c>
      <c r="D30" s="259">
        <v>3829275.88</v>
      </c>
    </row>
    <row r="31" spans="1:4" ht="15.75" x14ac:dyDescent="0.25">
      <c r="A31" s="259" t="s">
        <v>1377</v>
      </c>
      <c r="B31" s="259"/>
      <c r="C31" s="259"/>
      <c r="D31" s="259">
        <v>689758.67</v>
      </c>
    </row>
    <row r="32" spans="1:4" ht="15.75" x14ac:dyDescent="0.25">
      <c r="A32" s="259" t="s">
        <v>1368</v>
      </c>
      <c r="B32" s="259"/>
      <c r="C32" s="259"/>
      <c r="D32" s="259">
        <v>570089.62</v>
      </c>
    </row>
    <row r="33" spans="1:4" ht="15.75" x14ac:dyDescent="0.25">
      <c r="A33" s="259" t="s">
        <v>1373</v>
      </c>
      <c r="B33" s="259"/>
      <c r="C33" s="259"/>
      <c r="D33" s="259">
        <v>532922.89</v>
      </c>
    </row>
    <row r="34" spans="1:4" ht="15.75" x14ac:dyDescent="0.25">
      <c r="A34" s="259" t="s">
        <v>1370</v>
      </c>
      <c r="B34" s="259"/>
      <c r="C34" s="259"/>
      <c r="D34" s="259">
        <v>419780.24</v>
      </c>
    </row>
    <row r="35" spans="1:4" ht="15.75" x14ac:dyDescent="0.25">
      <c r="A35" s="259" t="s">
        <v>1367</v>
      </c>
      <c r="B35" s="259"/>
      <c r="C35" s="259"/>
      <c r="D35" s="259">
        <v>294099.05</v>
      </c>
    </row>
    <row r="36" spans="1:4" ht="15.75" x14ac:dyDescent="0.25">
      <c r="A36" s="259" t="s">
        <v>1374</v>
      </c>
      <c r="B36" s="259"/>
      <c r="C36" s="259"/>
      <c r="D36" s="259">
        <v>127060.09</v>
      </c>
    </row>
    <row r="37" spans="1:4" ht="15.75" x14ac:dyDescent="0.25">
      <c r="A37" s="259" t="s">
        <v>1369</v>
      </c>
      <c r="B37" s="259"/>
      <c r="C37" s="259"/>
      <c r="D37" s="259">
        <v>64128.75</v>
      </c>
    </row>
    <row r="38" spans="1:4" ht="15.75" x14ac:dyDescent="0.25">
      <c r="A38" s="259" t="s">
        <v>1375</v>
      </c>
      <c r="B38" s="259"/>
      <c r="C38" s="259"/>
      <c r="D38" s="259">
        <v>29350.26</v>
      </c>
    </row>
    <row r="39" spans="1:4" ht="15.75" x14ac:dyDescent="0.25">
      <c r="A39" s="259" t="s">
        <v>1376</v>
      </c>
      <c r="B39" s="259"/>
      <c r="C39" s="259"/>
      <c r="D39" s="259">
        <v>27090.79</v>
      </c>
    </row>
    <row r="40" spans="1:4" ht="15.75" x14ac:dyDescent="0.25">
      <c r="A40" s="259" t="s">
        <v>1371</v>
      </c>
      <c r="B40" s="259"/>
      <c r="C40" s="259"/>
      <c r="D40" s="259">
        <v>9595.23</v>
      </c>
    </row>
    <row r="41" spans="1:4" ht="15.75" x14ac:dyDescent="0.25">
      <c r="A41" s="259" t="s">
        <v>1372</v>
      </c>
      <c r="B41" s="259"/>
      <c r="C41" s="259"/>
      <c r="D41" s="259">
        <v>7994.3</v>
      </c>
    </row>
  </sheetData>
  <sortState xmlns:xlrd2="http://schemas.microsoft.com/office/spreadsheetml/2017/richdata2" ref="A15:D19">
    <sortCondition descending="1" ref="D15:D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3522-172C-4D53-830A-829AD66E33B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828</v>
      </c>
    </row>
    <row r="2" spans="1:7" ht="20.100000000000001" customHeight="1" x14ac:dyDescent="0.25">
      <c r="A2" s="62" t="s">
        <v>829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"&amp;data!C100</f>
        <v>Fiscal Year Ended:  06/30/2024</v>
      </c>
      <c r="C4" s="64"/>
      <c r="D4" s="65"/>
      <c r="E4" s="66"/>
      <c r="F4" s="64" t="str">
        <f>"License Number:  "&amp;"H-"&amp;FIXED(data!C101,0)</f>
        <v>License Number:  H-170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"&amp;data!C102</f>
        <v xml:space="preserve">  PeaceHealth Southwest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"&amp;data!C106</f>
        <v xml:space="preserve">  98664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830</v>
      </c>
      <c r="C7" s="67"/>
      <c r="D7" s="64" t="str">
        <f>"  "&amp;data!C107</f>
        <v xml:space="preserve">  Clark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831</v>
      </c>
      <c r="C8" s="67"/>
      <c r="D8" s="64" t="str">
        <f>"  "&amp;data!C108</f>
        <v xml:space="preserve">  Cherelle Montanye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832</v>
      </c>
      <c r="C9" s="67"/>
      <c r="D9" s="64" t="str">
        <f>"  "&amp;data!C109</f>
        <v xml:space="preserve">  Tracey Fernandez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833</v>
      </c>
      <c r="C10" s="67"/>
      <c r="D10" s="64" t="str">
        <f>"  "&amp;data!C111</f>
        <v xml:space="preserve">  (360) 256-2000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834</v>
      </c>
      <c r="C11" s="67"/>
      <c r="D11" s="64" t="str">
        <f>"  "&amp;data!C112</f>
        <v xml:space="preserve">  (360) 514-2006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835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IF(data!C117&gt;0," X","")</f>
        <v/>
      </c>
      <c r="B16" s="67" t="s">
        <v>307</v>
      </c>
      <c r="C16" s="79" t="str">
        <f>IF(data!C121&gt;0," X","")</f>
        <v/>
      </c>
      <c r="D16" s="80" t="s">
        <v>836</v>
      </c>
      <c r="E16" s="228" t="str">
        <f>IF(data!C124&gt;0,"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IF(data!C118&gt;0," X","")</f>
        <v/>
      </c>
      <c r="B17" s="67" t="s">
        <v>310</v>
      </c>
      <c r="C17" s="79" t="str">
        <f>IF(data!C122&gt;0," X","")</f>
        <v xml:space="preserve"> X</v>
      </c>
      <c r="D17" s="80" t="s">
        <v>412</v>
      </c>
      <c r="E17" s="228" t="str">
        <f>IF(data!C125&gt;0,"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837</v>
      </c>
      <c r="C18" s="67"/>
      <c r="D18" s="67"/>
      <c r="E18" s="228" t="str">
        <f>IF(data!C126&gt;0,"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IF(data!C119&gt;0," X","")</f>
        <v/>
      </c>
      <c r="B19" s="80" t="s">
        <v>838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839</v>
      </c>
      <c r="C22" s="64"/>
      <c r="D22" s="64"/>
      <c r="E22" s="64"/>
      <c r="F22" s="78" t="s">
        <v>337</v>
      </c>
      <c r="G22" s="79" t="s">
        <v>242</v>
      </c>
    </row>
    <row r="23" spans="1:7" ht="20.100000000000001" customHeight="1" x14ac:dyDescent="0.25">
      <c r="A23" s="63"/>
      <c r="B23" s="64" t="s">
        <v>840</v>
      </c>
      <c r="C23" s="64"/>
      <c r="D23" s="64"/>
      <c r="E23" s="64"/>
      <c r="F23" s="63">
        <f>data!C131</f>
        <v>20268</v>
      </c>
      <c r="G23" s="67">
        <f>data!D131</f>
        <v>106110</v>
      </c>
    </row>
    <row r="24" spans="1:7" ht="20.100000000000001" customHeight="1" x14ac:dyDescent="0.25">
      <c r="A24" s="63"/>
      <c r="B24" s="64" t="s">
        <v>841</v>
      </c>
      <c r="C24" s="64"/>
      <c r="D24" s="64"/>
      <c r="E24" s="64"/>
      <c r="F24" s="63">
        <f>data!C132</f>
        <v>0</v>
      </c>
      <c r="G24" s="67">
        <f>data!D132</f>
        <v>0</v>
      </c>
    </row>
    <row r="25" spans="1:7" ht="20.100000000000001" customHeight="1" x14ac:dyDescent="0.25">
      <c r="A25" s="63"/>
      <c r="B25" s="64" t="s">
        <v>842</v>
      </c>
      <c r="C25" s="64"/>
      <c r="D25" s="64"/>
      <c r="E25" s="64"/>
      <c r="F25" s="63">
        <f>data!C133</f>
        <v>0</v>
      </c>
      <c r="G25" s="67">
        <f>data!D133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data!C134</f>
        <v>0</v>
      </c>
      <c r="G26" s="67">
        <f>data!D134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843</v>
      </c>
      <c r="C29" s="67"/>
      <c r="D29" s="79" t="s">
        <v>194</v>
      </c>
      <c r="E29" s="83" t="s">
        <v>843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data!C136</f>
        <v>74</v>
      </c>
      <c r="E30" s="64" t="s">
        <v>349</v>
      </c>
      <c r="F30" s="67"/>
      <c r="G30" s="67">
        <f>data!C143</f>
        <v>0</v>
      </c>
    </row>
    <row r="31" spans="1:7" ht="20.100000000000001" customHeight="1" x14ac:dyDescent="0.25">
      <c r="A31" s="63"/>
      <c r="B31" s="83" t="s">
        <v>844</v>
      </c>
      <c r="C31" s="67"/>
      <c r="D31" s="67">
        <f>data!C137</f>
        <v>29</v>
      </c>
      <c r="E31" s="64" t="s">
        <v>350</v>
      </c>
      <c r="F31" s="67"/>
      <c r="G31" s="67">
        <f>data!C144</f>
        <v>0</v>
      </c>
    </row>
    <row r="32" spans="1:7" ht="20.100000000000001" customHeight="1" x14ac:dyDescent="0.25">
      <c r="A32" s="63"/>
      <c r="B32" s="83" t="s">
        <v>845</v>
      </c>
      <c r="C32" s="67"/>
      <c r="D32" s="67">
        <f>data!C138</f>
        <v>266</v>
      </c>
      <c r="E32" s="64" t="s">
        <v>846</v>
      </c>
      <c r="F32" s="67"/>
      <c r="G32" s="67">
        <f>data!C145</f>
        <v>0</v>
      </c>
    </row>
    <row r="33" spans="1:7" ht="20.100000000000001" customHeight="1" x14ac:dyDescent="0.25">
      <c r="A33" s="63"/>
      <c r="B33" s="83" t="s">
        <v>847</v>
      </c>
      <c r="C33" s="67"/>
      <c r="D33" s="67">
        <f>data!C139</f>
        <v>8</v>
      </c>
      <c r="E33" s="64" t="s">
        <v>848</v>
      </c>
      <c r="F33" s="67"/>
      <c r="G33" s="67">
        <f>data!C146</f>
        <v>1</v>
      </c>
    </row>
    <row r="34" spans="1:7" ht="20.100000000000001" customHeight="1" x14ac:dyDescent="0.25">
      <c r="A34" s="63"/>
      <c r="B34" s="83" t="s">
        <v>849</v>
      </c>
      <c r="C34" s="67"/>
      <c r="D34" s="67">
        <f>data!C140</f>
        <v>32</v>
      </c>
      <c r="E34" s="64" t="s">
        <v>352</v>
      </c>
      <c r="F34" s="67"/>
      <c r="G34" s="67">
        <f>data!E147</f>
        <v>424</v>
      </c>
    </row>
    <row r="35" spans="1:7" ht="20.100000000000001" customHeight="1" x14ac:dyDescent="0.25">
      <c r="A35" s="63"/>
      <c r="B35" s="83" t="s">
        <v>850</v>
      </c>
      <c r="C35" s="67"/>
      <c r="D35" s="67">
        <f>data!C141</f>
        <v>14</v>
      </c>
      <c r="E35" s="64" t="s">
        <v>851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data!C142</f>
        <v>0</v>
      </c>
      <c r="E36" s="64" t="s">
        <v>353</v>
      </c>
      <c r="F36" s="67"/>
      <c r="G36" s="67">
        <f>data!C148</f>
        <v>450</v>
      </c>
    </row>
    <row r="37" spans="1:7" ht="20.100000000000001" customHeight="1" x14ac:dyDescent="0.25">
      <c r="A37" s="63"/>
      <c r="E37" s="64" t="s">
        <v>354</v>
      </c>
      <c r="F37" s="67"/>
      <c r="G37" s="67">
        <f>data!C149</f>
        <v>24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852</v>
      </c>
      <c r="C40" s="91" t="s">
        <v>299</v>
      </c>
      <c r="D40" s="72">
        <f>data!C151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7A4F-707C-4940-B6EC-A4B32E53A8D6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853</v>
      </c>
      <c r="G1" s="61" t="s">
        <v>854</v>
      </c>
    </row>
    <row r="2" spans="1:7" ht="20.100000000000001" customHeight="1" x14ac:dyDescent="0.25">
      <c r="A2" s="1" t="str">
        <f>"Hospital: "&amp;data!C102</f>
        <v>Hospital: PeaceHealth Southwest Medical Center</v>
      </c>
      <c r="G2" s="4" t="s">
        <v>855</v>
      </c>
    </row>
    <row r="3" spans="1:7" ht="20.100000000000001" customHeight="1" x14ac:dyDescent="0.25">
      <c r="G3" s="4" t="str">
        <f>"FYE: "&amp;data!C100</f>
        <v>FYE: 06/30/2024</v>
      </c>
    </row>
    <row r="4" spans="1:7" ht="20.100000000000001" customHeight="1" x14ac:dyDescent="0.25">
      <c r="A4" s="121" t="s">
        <v>856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857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858</v>
      </c>
      <c r="B6" s="79" t="s">
        <v>337</v>
      </c>
      <c r="C6" s="79" t="s">
        <v>859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data!B158</f>
        <v>10993</v>
      </c>
      <c r="C7" s="127">
        <f>data!B159</f>
        <v>62278</v>
      </c>
      <c r="D7" s="127">
        <f>data!B160</f>
        <v>70360</v>
      </c>
      <c r="E7" s="127">
        <f>data!B161</f>
        <v>1000049479</v>
      </c>
      <c r="F7" s="127">
        <f>data!B162</f>
        <v>799975082</v>
      </c>
      <c r="G7" s="127">
        <f>data!B161+data!B162</f>
        <v>1800024561</v>
      </c>
    </row>
    <row r="8" spans="1:7" ht="20.100000000000001" customHeight="1" x14ac:dyDescent="0.25">
      <c r="A8" s="63" t="s">
        <v>359</v>
      </c>
      <c r="B8" s="127">
        <f>data!C158</f>
        <v>3905</v>
      </c>
      <c r="C8" s="127">
        <f>data!C159</f>
        <v>19041</v>
      </c>
      <c r="D8" s="127">
        <f>data!C160</f>
        <v>42724</v>
      </c>
      <c r="E8" s="127">
        <f>data!C161</f>
        <v>292572323</v>
      </c>
      <c r="F8" s="127">
        <f>data!C162</f>
        <v>315440122</v>
      </c>
      <c r="G8" s="127">
        <f>data!C161+data!C162</f>
        <v>608012445</v>
      </c>
    </row>
    <row r="9" spans="1:7" ht="20.100000000000001" customHeight="1" x14ac:dyDescent="0.25">
      <c r="A9" s="63" t="s">
        <v>860</v>
      </c>
      <c r="B9" s="127">
        <f>data!D158</f>
        <v>5370</v>
      </c>
      <c r="C9" s="127">
        <f>data!D159</f>
        <v>24791</v>
      </c>
      <c r="D9" s="127">
        <f>data!D160</f>
        <v>64654</v>
      </c>
      <c r="E9" s="127">
        <f>data!D161</f>
        <v>432949240</v>
      </c>
      <c r="F9" s="127">
        <f>data!D162</f>
        <v>547467670</v>
      </c>
      <c r="G9" s="127">
        <f>data!D161+data!D162</f>
        <v>980416910</v>
      </c>
    </row>
    <row r="10" spans="1:7" ht="20.100000000000001" customHeight="1" x14ac:dyDescent="0.25">
      <c r="A10" s="78" t="s">
        <v>230</v>
      </c>
      <c r="B10" s="127">
        <f>data!E158</f>
        <v>20268</v>
      </c>
      <c r="C10" s="127">
        <f>data!E159</f>
        <v>106110</v>
      </c>
      <c r="D10" s="127">
        <f>data!E160</f>
        <v>177738</v>
      </c>
      <c r="E10" s="127">
        <f>data!E161</f>
        <v>1725571042</v>
      </c>
      <c r="F10" s="127">
        <f>data!E162</f>
        <v>1662882874</v>
      </c>
      <c r="G10" s="127">
        <f>E10+F10</f>
        <v>3388453916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861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857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858</v>
      </c>
      <c r="B15" s="79" t="s">
        <v>337</v>
      </c>
      <c r="C15" s="79" t="s">
        <v>859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data!B164</f>
        <v>0</v>
      </c>
      <c r="C16" s="127">
        <f>data!B165</f>
        <v>0</v>
      </c>
      <c r="D16" s="127">
        <f>data!B166</f>
        <v>0</v>
      </c>
      <c r="E16" s="127">
        <f>data!B167</f>
        <v>0</v>
      </c>
      <c r="F16" s="127">
        <f>data!B168</f>
        <v>0</v>
      </c>
      <c r="G16" s="127">
        <f>data!C167+data!C168</f>
        <v>0</v>
      </c>
    </row>
    <row r="17" spans="1:7" ht="20.100000000000001" customHeight="1" x14ac:dyDescent="0.25">
      <c r="A17" s="63" t="s">
        <v>359</v>
      </c>
      <c r="B17" s="127">
        <f>data!C164</f>
        <v>0</v>
      </c>
      <c r="C17" s="127">
        <f>data!C165</f>
        <v>0</v>
      </c>
      <c r="D17" s="127">
        <f>data!C166</f>
        <v>0</v>
      </c>
      <c r="E17" s="127">
        <f>data!C167</f>
        <v>0</v>
      </c>
      <c r="F17" s="127">
        <f>data!C168</f>
        <v>0</v>
      </c>
      <c r="G17" s="127">
        <f>data!C167+data!C168</f>
        <v>0</v>
      </c>
    </row>
    <row r="18" spans="1:7" ht="20.100000000000001" customHeight="1" x14ac:dyDescent="0.25">
      <c r="A18" s="63" t="s">
        <v>860</v>
      </c>
      <c r="B18" s="127">
        <f>data!D164</f>
        <v>0</v>
      </c>
      <c r="C18" s="127">
        <f>data!D165</f>
        <v>0</v>
      </c>
      <c r="D18" s="127">
        <f>data!D166</f>
        <v>0</v>
      </c>
      <c r="E18" s="127">
        <f>data!D167</f>
        <v>0</v>
      </c>
      <c r="F18" s="127">
        <f>data!D168</f>
        <v>0</v>
      </c>
      <c r="G18" s="127">
        <f>data!D167+data!D168</f>
        <v>0</v>
      </c>
    </row>
    <row r="19" spans="1:7" ht="20.100000000000001" customHeight="1" x14ac:dyDescent="0.25">
      <c r="A19" s="78" t="s">
        <v>230</v>
      </c>
      <c r="B19" s="127">
        <f>data!E164</f>
        <v>0</v>
      </c>
      <c r="C19" s="127">
        <f>data!E165</f>
        <v>0</v>
      </c>
      <c r="D19" s="127">
        <f>data!E166</f>
        <v>0</v>
      </c>
      <c r="E19" s="127">
        <f>data!E167</f>
        <v>0</v>
      </c>
      <c r="F19" s="127">
        <f>data!E168</f>
        <v>0</v>
      </c>
      <c r="G19" s="127">
        <f>data!E167+data!E168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862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857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858</v>
      </c>
      <c r="B24" s="79" t="s">
        <v>337</v>
      </c>
      <c r="C24" s="79" t="s">
        <v>859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data!B170</f>
        <v>0</v>
      </c>
      <c r="C25" s="127">
        <f>data!B171</f>
        <v>0</v>
      </c>
      <c r="D25" s="127">
        <f>data!B172</f>
        <v>0</v>
      </c>
      <c r="E25" s="127">
        <f>data!B173</f>
        <v>0</v>
      </c>
      <c r="F25" s="127">
        <f>data!B174</f>
        <v>0</v>
      </c>
      <c r="G25" s="127">
        <f>data!B173+data!B174</f>
        <v>0</v>
      </c>
    </row>
    <row r="26" spans="1:7" ht="20.100000000000001" customHeight="1" x14ac:dyDescent="0.25">
      <c r="A26" s="63" t="s">
        <v>359</v>
      </c>
      <c r="B26" s="127">
        <f>data!C170</f>
        <v>0</v>
      </c>
      <c r="C26" s="127">
        <f>data!C171</f>
        <v>0</v>
      </c>
      <c r="D26" s="127">
        <f>data!C172</f>
        <v>0</v>
      </c>
      <c r="E26" s="127">
        <f>data!C173</f>
        <v>0</v>
      </c>
      <c r="F26" s="127">
        <f>data!C174</f>
        <v>0</v>
      </c>
      <c r="G26" s="127">
        <f>data!C173+data!C174</f>
        <v>0</v>
      </c>
    </row>
    <row r="27" spans="1:7" ht="20.100000000000001" customHeight="1" x14ac:dyDescent="0.25">
      <c r="A27" s="63" t="s">
        <v>860</v>
      </c>
      <c r="B27" s="127">
        <f>data!D170</f>
        <v>0</v>
      </c>
      <c r="C27" s="127">
        <f>data!D171</f>
        <v>0</v>
      </c>
      <c r="D27" s="127">
        <f>data!D172</f>
        <v>0</v>
      </c>
      <c r="E27" s="127">
        <f>data!D173</f>
        <v>0</v>
      </c>
      <c r="F27" s="127">
        <f>data!D174</f>
        <v>0</v>
      </c>
      <c r="G27" s="127">
        <f>data!D173+data!D174</f>
        <v>0</v>
      </c>
    </row>
    <row r="28" spans="1:7" ht="20.100000000000001" customHeight="1" x14ac:dyDescent="0.25">
      <c r="A28" s="78" t="s">
        <v>230</v>
      </c>
      <c r="B28" s="127">
        <f>data!E170</f>
        <v>0</v>
      </c>
      <c r="C28" s="127">
        <f>data!E171</f>
        <v>0</v>
      </c>
      <c r="D28" s="127">
        <f>data!E172</f>
        <v>0</v>
      </c>
      <c r="E28" s="127">
        <f>data!E173</f>
        <v>0</v>
      </c>
      <c r="F28" s="127">
        <f>data!E174</f>
        <v>0</v>
      </c>
      <c r="G28" s="127">
        <f>data!E173+data!E174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863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864</v>
      </c>
      <c r="C32" s="139">
        <f>data!B177</f>
        <v>119046902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865</v>
      </c>
      <c r="C33" s="135">
        <f>data!C177</f>
        <v>43304680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6FB4-5692-4671-8F0B-FB1AE5EF759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866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"&amp;data!C102</f>
        <v>Hospital: PeaceHealth Southwest Medical Center</v>
      </c>
      <c r="B3" s="69"/>
      <c r="C3" s="142" t="str">
        <f>"FYE: "&amp;data!C100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867</v>
      </c>
      <c r="C6" s="63">
        <f>data!C185</f>
        <v>25713955.84</v>
      </c>
    </row>
    <row r="7" spans="1:3" ht="20.100000000000001" customHeight="1" x14ac:dyDescent="0.25">
      <c r="A7" s="144">
        <v>3</v>
      </c>
      <c r="B7" s="83" t="s">
        <v>370</v>
      </c>
      <c r="C7" s="63">
        <f>data!C186</f>
        <v>577684.31999999995</v>
      </c>
    </row>
    <row r="8" spans="1:3" ht="20.100000000000001" customHeight="1" x14ac:dyDescent="0.25">
      <c r="A8" s="144">
        <v>4</v>
      </c>
      <c r="B8" s="64" t="s">
        <v>371</v>
      </c>
      <c r="C8" s="63">
        <f>data!C187</f>
        <v>2056410.34</v>
      </c>
    </row>
    <row r="9" spans="1:3" ht="20.100000000000001" customHeight="1" x14ac:dyDescent="0.25">
      <c r="A9" s="144">
        <v>5</v>
      </c>
      <c r="B9" s="64" t="s">
        <v>372</v>
      </c>
      <c r="C9" s="63">
        <f>data!C188</f>
        <v>47919638.780000001</v>
      </c>
    </row>
    <row r="10" spans="1:3" ht="20.100000000000001" customHeight="1" x14ac:dyDescent="0.25">
      <c r="A10" s="144">
        <v>6</v>
      </c>
      <c r="B10" s="64" t="s">
        <v>373</v>
      </c>
      <c r="C10" s="63">
        <f>data!C189</f>
        <v>291627.55</v>
      </c>
    </row>
    <row r="11" spans="1:3" ht="20.100000000000001" customHeight="1" x14ac:dyDescent="0.25">
      <c r="A11" s="144">
        <v>7</v>
      </c>
      <c r="B11" s="64" t="s">
        <v>374</v>
      </c>
      <c r="C11" s="63">
        <f>data!C190</f>
        <v>23241755.66</v>
      </c>
    </row>
    <row r="12" spans="1:3" ht="20.100000000000001" customHeight="1" x14ac:dyDescent="0.25">
      <c r="A12" s="144">
        <v>8</v>
      </c>
      <c r="B12" s="64" t="s">
        <v>375</v>
      </c>
      <c r="C12" s="63">
        <f>data!C191</f>
        <v>2922180.47</v>
      </c>
    </row>
    <row r="13" spans="1:3" ht="20.100000000000001" customHeight="1" x14ac:dyDescent="0.25">
      <c r="A13" s="144">
        <v>9</v>
      </c>
      <c r="B13" s="64" t="s">
        <v>375</v>
      </c>
      <c r="C13" s="63">
        <f>data!C192</f>
        <v>1882318.65</v>
      </c>
    </row>
    <row r="14" spans="1:3" ht="20.100000000000001" customHeight="1" x14ac:dyDescent="0.25">
      <c r="A14" s="144">
        <v>10</v>
      </c>
      <c r="B14" s="64" t="s">
        <v>868</v>
      </c>
      <c r="C14" s="63">
        <f>data!D193</f>
        <v>104605571.61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869</v>
      </c>
      <c r="C18" s="63">
        <f>data!C195</f>
        <v>12261619.630000001</v>
      </c>
    </row>
    <row r="19" spans="1:3" ht="20.100000000000001" customHeight="1" x14ac:dyDescent="0.25">
      <c r="A19" s="63">
        <v>13</v>
      </c>
      <c r="B19" s="64" t="s">
        <v>870</v>
      </c>
      <c r="C19" s="63">
        <f>data!C196</f>
        <v>3064131.61</v>
      </c>
    </row>
    <row r="20" spans="1:3" ht="20.100000000000001" customHeight="1" x14ac:dyDescent="0.25">
      <c r="A20" s="63">
        <v>14</v>
      </c>
      <c r="B20" s="64" t="s">
        <v>871</v>
      </c>
      <c r="C20" s="63">
        <f>data!D197</f>
        <v>15325751.24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872</v>
      </c>
      <c r="C24" s="148"/>
    </row>
    <row r="25" spans="1:3" ht="20.100000000000001" customHeight="1" x14ac:dyDescent="0.25">
      <c r="A25" s="63">
        <v>17</v>
      </c>
      <c r="B25" s="64" t="s">
        <v>873</v>
      </c>
      <c r="C25" s="63">
        <f>data!C199</f>
        <v>7033375.5599999996</v>
      </c>
    </row>
    <row r="26" spans="1:3" ht="20.100000000000001" customHeight="1" x14ac:dyDescent="0.25">
      <c r="A26" s="63">
        <v>18</v>
      </c>
      <c r="B26" s="64" t="s">
        <v>381</v>
      </c>
      <c r="C26" s="63">
        <f>data!C200</f>
        <v>2608693.2000000002</v>
      </c>
    </row>
    <row r="27" spans="1:3" ht="20.100000000000001" customHeight="1" x14ac:dyDescent="0.25">
      <c r="A27" s="63">
        <v>19</v>
      </c>
      <c r="B27" s="64" t="s">
        <v>874</v>
      </c>
      <c r="C27" s="63">
        <f>data!D201</f>
        <v>9642068.7599999998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875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data!C203</f>
        <v>535237.93999999994</v>
      </c>
    </row>
    <row r="32" spans="1:3" ht="20.100000000000001" customHeight="1" x14ac:dyDescent="0.25">
      <c r="A32" s="63">
        <v>22</v>
      </c>
      <c r="B32" s="64" t="s">
        <v>876</v>
      </c>
      <c r="C32" s="63">
        <f>data!C204</f>
        <v>30072113.109999999</v>
      </c>
    </row>
    <row r="33" spans="1:3" ht="20.100000000000001" customHeight="1" x14ac:dyDescent="0.25">
      <c r="A33" s="63">
        <v>23</v>
      </c>
      <c r="B33" s="64" t="s">
        <v>159</v>
      </c>
      <c r="C33" s="63">
        <f>data!C205</f>
        <v>0</v>
      </c>
    </row>
    <row r="34" spans="1:3" ht="20.100000000000001" customHeight="1" x14ac:dyDescent="0.25">
      <c r="A34" s="63">
        <v>24</v>
      </c>
      <c r="B34" s="64" t="s">
        <v>877</v>
      </c>
      <c r="C34" s="63">
        <f>data!D206</f>
        <v>30607351.050000001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878</v>
      </c>
      <c r="C38" s="63">
        <f>data!C208</f>
        <v>0</v>
      </c>
    </row>
    <row r="39" spans="1:3" ht="20.100000000000001" customHeight="1" x14ac:dyDescent="0.25">
      <c r="A39" s="63">
        <v>27</v>
      </c>
      <c r="B39" s="64" t="s">
        <v>387</v>
      </c>
      <c r="C39" s="63">
        <f>data!C209</f>
        <v>676258.95</v>
      </c>
    </row>
    <row r="40" spans="1:3" ht="20.100000000000001" customHeight="1" x14ac:dyDescent="0.25">
      <c r="A40" s="63">
        <v>28</v>
      </c>
      <c r="B40" s="64" t="s">
        <v>879</v>
      </c>
      <c r="C40" s="63">
        <f>data!D210</f>
        <v>676258.95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8D13-57AE-4CA9-BBF8-D69BD49B7A2B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880</v>
      </c>
    </row>
    <row r="3" spans="1:6" ht="20.100000000000001" customHeight="1" x14ac:dyDescent="0.25">
      <c r="A3" s="120" t="str">
        <f>"Hospital: "&amp;data!C102</f>
        <v>Hospital: PeaceHealth Southwest Medical Center</v>
      </c>
      <c r="F3" s="142" t="str">
        <f>"FYE: "&amp;data!C100</f>
        <v>FYE: 06/30/2024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881</v>
      </c>
      <c r="D5" s="151"/>
      <c r="E5" s="151"/>
      <c r="F5" s="151" t="s">
        <v>882</v>
      </c>
    </row>
    <row r="6" spans="1:6" ht="20.100000000000001" customHeight="1" x14ac:dyDescent="0.25">
      <c r="A6" s="152"/>
      <c r="B6" s="70"/>
      <c r="C6" s="153" t="s">
        <v>883</v>
      </c>
      <c r="D6" s="153" t="s">
        <v>391</v>
      </c>
      <c r="E6" s="153" t="s">
        <v>884</v>
      </c>
      <c r="F6" s="153" t="s">
        <v>883</v>
      </c>
    </row>
    <row r="7" spans="1:6" ht="20.100000000000001" customHeight="1" x14ac:dyDescent="0.25">
      <c r="A7" s="63">
        <v>1</v>
      </c>
      <c r="B7" s="67" t="s">
        <v>394</v>
      </c>
      <c r="C7" s="67">
        <f>data!B215</f>
        <v>41365788.130000003</v>
      </c>
      <c r="D7" s="67">
        <f>data!C215</f>
        <v>634792.75</v>
      </c>
      <c r="E7" s="67">
        <f>data!D215</f>
        <v>0</v>
      </c>
      <c r="F7" s="67">
        <f>data!E215</f>
        <v>42000580.880000003</v>
      </c>
    </row>
    <row r="8" spans="1:6" ht="20.100000000000001" customHeight="1" x14ac:dyDescent="0.25">
      <c r="A8" s="63">
        <v>2</v>
      </c>
      <c r="B8" s="67" t="s">
        <v>395</v>
      </c>
      <c r="C8" s="67">
        <f>data!B216</f>
        <v>6837782.6799999997</v>
      </c>
      <c r="D8" s="67">
        <f>data!C216</f>
        <v>60014.239999999998</v>
      </c>
      <c r="E8" s="67">
        <f>data!D216</f>
        <v>0</v>
      </c>
      <c r="F8" s="67">
        <f>data!E216</f>
        <v>6897796.9199999999</v>
      </c>
    </row>
    <row r="9" spans="1:6" ht="20.100000000000001" customHeight="1" x14ac:dyDescent="0.25">
      <c r="A9" s="63">
        <v>3</v>
      </c>
      <c r="B9" s="67" t="s">
        <v>396</v>
      </c>
      <c r="C9" s="67">
        <f>data!B217</f>
        <v>298923358.83999991</v>
      </c>
      <c r="D9" s="67">
        <f>data!C217</f>
        <v>1004129.18</v>
      </c>
      <c r="E9" s="67">
        <f>data!D217</f>
        <v>3299446.64</v>
      </c>
      <c r="F9" s="67">
        <f>data!E217</f>
        <v>296628041.37999994</v>
      </c>
    </row>
    <row r="10" spans="1:6" ht="20.100000000000001" customHeight="1" x14ac:dyDescent="0.25">
      <c r="A10" s="63">
        <v>4</v>
      </c>
      <c r="B10" s="67" t="s">
        <v>885</v>
      </c>
      <c r="C10" s="67">
        <f>data!B218</f>
        <v>0</v>
      </c>
      <c r="D10" s="67">
        <f>data!C218</f>
        <v>0</v>
      </c>
      <c r="E10" s="67">
        <f>data!D218</f>
        <v>0</v>
      </c>
      <c r="F10" s="67">
        <f>data!E218</f>
        <v>0</v>
      </c>
    </row>
    <row r="11" spans="1:6" ht="20.100000000000001" customHeight="1" x14ac:dyDescent="0.25">
      <c r="A11" s="63">
        <v>5</v>
      </c>
      <c r="B11" s="67" t="s">
        <v>886</v>
      </c>
      <c r="C11" s="67">
        <f>data!B219</f>
        <v>62649700.569999993</v>
      </c>
      <c r="D11" s="67">
        <f>data!C219</f>
        <v>4693409.18</v>
      </c>
      <c r="E11" s="67">
        <f>data!D219</f>
        <v>0</v>
      </c>
      <c r="F11" s="67">
        <f>data!E219</f>
        <v>67343109.75</v>
      </c>
    </row>
    <row r="12" spans="1:6" ht="20.100000000000001" customHeight="1" x14ac:dyDescent="0.25">
      <c r="A12" s="63">
        <v>6</v>
      </c>
      <c r="B12" s="67" t="s">
        <v>887</v>
      </c>
      <c r="C12" s="67">
        <f>data!B220</f>
        <v>242611133.00999922</v>
      </c>
      <c r="D12" s="67">
        <f>data!C220</f>
        <v>11811525.48</v>
      </c>
      <c r="E12" s="67">
        <f>data!D220</f>
        <v>6235573.2999999998</v>
      </c>
      <c r="F12" s="67">
        <f>data!E220</f>
        <v>248187085.18999919</v>
      </c>
    </row>
    <row r="13" spans="1:6" ht="20.100000000000001" customHeight="1" x14ac:dyDescent="0.25">
      <c r="A13" s="63">
        <v>7</v>
      </c>
      <c r="B13" s="67" t="s">
        <v>888</v>
      </c>
      <c r="C13" s="67">
        <f>data!B221</f>
        <v>0</v>
      </c>
      <c r="D13" s="67">
        <f>data!C221</f>
        <v>0</v>
      </c>
      <c r="E13" s="67">
        <f>data!D221</f>
        <v>0</v>
      </c>
      <c r="F13" s="67">
        <f>data!E221</f>
        <v>0</v>
      </c>
    </row>
    <row r="14" spans="1:6" ht="20.100000000000001" customHeight="1" x14ac:dyDescent="0.25">
      <c r="A14" s="63">
        <v>8</v>
      </c>
      <c r="B14" s="67" t="s">
        <v>401</v>
      </c>
      <c r="C14" s="67">
        <f>data!B222</f>
        <v>18413427.540000003</v>
      </c>
      <c r="D14" s="67">
        <f>data!C222</f>
        <v>172579.68</v>
      </c>
      <c r="E14" s="67">
        <f>data!D222</f>
        <v>0</v>
      </c>
      <c r="F14" s="67">
        <f>data!E222</f>
        <v>18586007.220000003</v>
      </c>
    </row>
    <row r="15" spans="1:6" ht="20.100000000000001" customHeight="1" x14ac:dyDescent="0.25">
      <c r="A15" s="63">
        <v>9</v>
      </c>
      <c r="B15" s="67" t="s">
        <v>889</v>
      </c>
      <c r="C15" s="67">
        <f>data!B223</f>
        <v>63037059.920000002</v>
      </c>
      <c r="D15" s="67">
        <f>data!C223</f>
        <v>41338597.380000003</v>
      </c>
      <c r="E15" s="67">
        <f>data!D223</f>
        <v>0</v>
      </c>
      <c r="F15" s="67">
        <f>data!E223</f>
        <v>104375657.30000001</v>
      </c>
    </row>
    <row r="16" spans="1:6" ht="20.100000000000001" customHeight="1" x14ac:dyDescent="0.25">
      <c r="A16" s="63">
        <v>10</v>
      </c>
      <c r="B16" s="67" t="s">
        <v>615</v>
      </c>
      <c r="C16" s="67">
        <f>data!B224</f>
        <v>733838250.68999898</v>
      </c>
      <c r="D16" s="67">
        <f>data!C224</f>
        <v>59715047.890000001</v>
      </c>
      <c r="E16" s="67">
        <f>data!D224</f>
        <v>9535019.9399999995</v>
      </c>
      <c r="F16" s="67">
        <f>data!E224</f>
        <v>784018278.63999915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881</v>
      </c>
      <c r="D21" s="4" t="s">
        <v>230</v>
      </c>
      <c r="E21" s="153"/>
      <c r="F21" s="153" t="s">
        <v>882</v>
      </c>
    </row>
    <row r="22" spans="1:6" ht="20.100000000000001" customHeight="1" x14ac:dyDescent="0.25">
      <c r="A22" s="154"/>
      <c r="B22" s="146"/>
      <c r="C22" s="153" t="s">
        <v>883</v>
      </c>
      <c r="D22" s="153" t="s">
        <v>890</v>
      </c>
      <c r="E22" s="153" t="s">
        <v>884</v>
      </c>
      <c r="F22" s="153" t="s">
        <v>883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data!B229</f>
        <v>6461218.2899999982</v>
      </c>
      <c r="D24" s="67">
        <f>data!C229</f>
        <v>122319.95</v>
      </c>
      <c r="E24" s="67">
        <f>data!D229</f>
        <v>0</v>
      </c>
      <c r="F24" s="67">
        <f>data!E229</f>
        <v>6583538.2399999984</v>
      </c>
    </row>
    <row r="25" spans="1:6" ht="20.100000000000001" customHeight="1" x14ac:dyDescent="0.25">
      <c r="A25" s="63">
        <v>13</v>
      </c>
      <c r="B25" s="67" t="s">
        <v>396</v>
      </c>
      <c r="C25" s="67">
        <f>data!B230</f>
        <v>197056868.52000001</v>
      </c>
      <c r="D25" s="67">
        <f>data!C230</f>
        <v>7277777.7999999998</v>
      </c>
      <c r="E25" s="67">
        <f>data!D230</f>
        <v>0</v>
      </c>
      <c r="F25" s="67">
        <f>data!E230</f>
        <v>204334646.32000002</v>
      </c>
    </row>
    <row r="26" spans="1:6" ht="20.100000000000001" customHeight="1" x14ac:dyDescent="0.25">
      <c r="A26" s="63">
        <v>14</v>
      </c>
      <c r="B26" s="67" t="s">
        <v>885</v>
      </c>
      <c r="C26" s="67">
        <f>data!B231</f>
        <v>0</v>
      </c>
      <c r="D26" s="67">
        <f>data!C231</f>
        <v>0</v>
      </c>
      <c r="E26" s="67">
        <f>data!D231</f>
        <v>0</v>
      </c>
      <c r="F26" s="67">
        <f>data!E231</f>
        <v>0</v>
      </c>
    </row>
    <row r="27" spans="1:6" ht="20.100000000000001" customHeight="1" x14ac:dyDescent="0.25">
      <c r="A27" s="63">
        <v>15</v>
      </c>
      <c r="B27" s="67" t="s">
        <v>886</v>
      </c>
      <c r="C27" s="67">
        <f>data!B232</f>
        <v>35432906.710000001</v>
      </c>
      <c r="D27" s="67">
        <f>data!C232</f>
        <v>3071725.3</v>
      </c>
      <c r="E27" s="67">
        <f>data!D232</f>
        <v>0</v>
      </c>
      <c r="F27" s="67">
        <f>data!E232</f>
        <v>38504632.009999998</v>
      </c>
    </row>
    <row r="28" spans="1:6" ht="20.100000000000001" customHeight="1" x14ac:dyDescent="0.25">
      <c r="A28" s="63">
        <v>16</v>
      </c>
      <c r="B28" s="67" t="s">
        <v>887</v>
      </c>
      <c r="C28" s="67">
        <f>data!B233</f>
        <v>197271499.55999997</v>
      </c>
      <c r="D28" s="67">
        <f>data!C233</f>
        <v>14174329.15</v>
      </c>
      <c r="E28" s="67">
        <f>data!D233</f>
        <v>6238573.2999999998</v>
      </c>
      <c r="F28" s="67">
        <f>data!E233</f>
        <v>205207255.40999997</v>
      </c>
    </row>
    <row r="29" spans="1:6" ht="20.100000000000001" customHeight="1" x14ac:dyDescent="0.25">
      <c r="A29" s="63">
        <v>17</v>
      </c>
      <c r="B29" s="67" t="s">
        <v>888</v>
      </c>
      <c r="C29" s="67">
        <f>data!B234</f>
        <v>0</v>
      </c>
      <c r="D29" s="67">
        <f>data!C234</f>
        <v>0</v>
      </c>
      <c r="E29" s="67">
        <f>data!D234</f>
        <v>0</v>
      </c>
      <c r="F29" s="67">
        <f>data!E234</f>
        <v>0</v>
      </c>
    </row>
    <row r="30" spans="1:6" ht="20.100000000000001" customHeight="1" x14ac:dyDescent="0.25">
      <c r="A30" s="63">
        <v>18</v>
      </c>
      <c r="B30" s="67" t="s">
        <v>401</v>
      </c>
      <c r="C30" s="67">
        <f>data!B235</f>
        <v>8330987.419999999</v>
      </c>
      <c r="D30" s="67">
        <f>data!C235</f>
        <v>868820.32</v>
      </c>
      <c r="E30" s="67">
        <f>data!D235</f>
        <v>0</v>
      </c>
      <c r="F30" s="67">
        <f>data!E235</f>
        <v>9199807.7399999984</v>
      </c>
    </row>
    <row r="31" spans="1:6" ht="20.100000000000001" customHeight="1" x14ac:dyDescent="0.25">
      <c r="A31" s="63">
        <v>19</v>
      </c>
      <c r="B31" s="67" t="s">
        <v>889</v>
      </c>
      <c r="C31" s="67">
        <f>data!B236</f>
        <v>0</v>
      </c>
      <c r="D31" s="67">
        <f>data!C236</f>
        <v>0</v>
      </c>
      <c r="E31" s="67">
        <f>data!D236</f>
        <v>0</v>
      </c>
      <c r="F31" s="67">
        <f>data!E236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data!B237</f>
        <v>444553480.5</v>
      </c>
      <c r="D32" s="67">
        <f>data!C237</f>
        <v>25514972.520000003</v>
      </c>
      <c r="E32" s="67">
        <f>data!D237</f>
        <v>6238573.2999999998</v>
      </c>
      <c r="F32" s="67">
        <f>data!E237</f>
        <v>463829879.72000003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CB5-E737-496E-94B3-C491B4B0BED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891</v>
      </c>
      <c r="B1" s="62"/>
      <c r="C1" s="62"/>
      <c r="D1" s="61" t="s">
        <v>892</v>
      </c>
    </row>
    <row r="2" spans="1:4" ht="20.100000000000001" customHeight="1" x14ac:dyDescent="0.25">
      <c r="A2" s="120" t="str">
        <f>"Hospital: "&amp;data!C102</f>
        <v>Hospital: PeaceHealth Southwest Medical Center</v>
      </c>
      <c r="B2" s="69"/>
      <c r="C2" s="69"/>
      <c r="D2" s="142" t="str">
        <f>"FYE: "&amp;data!C100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893</v>
      </c>
      <c r="C4" s="156" t="s">
        <v>894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data!D241</f>
        <v>18476188.629999999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data!C243</f>
        <v>1408248630.8599999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data!C244</f>
        <v>479557800.82999998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data!C245</f>
        <v>12470860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data!C246</f>
        <v>73734180.810000002</v>
      </c>
    </row>
    <row r="11" spans="1:4" ht="20.100000000000001" customHeight="1" x14ac:dyDescent="0.25">
      <c r="A11" s="63">
        <v>7</v>
      </c>
      <c r="B11" s="158">
        <v>5850</v>
      </c>
      <c r="C11" s="67" t="s">
        <v>895</v>
      </c>
      <c r="D11" s="67">
        <f>data!C247</f>
        <v>440152790.04000002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data!C248</f>
        <v>22997246.73</v>
      </c>
    </row>
    <row r="13" spans="1:4" ht="20.100000000000001" customHeight="1" x14ac:dyDescent="0.25">
      <c r="A13" s="63">
        <v>9</v>
      </c>
      <c r="B13" s="67"/>
      <c r="C13" s="67" t="s">
        <v>896</v>
      </c>
      <c r="D13" s="67">
        <f>data!D249</f>
        <v>2437161509.27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897</v>
      </c>
      <c r="D16" s="63">
        <f>data!C251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data!C253</f>
        <v>30331445.609999999</v>
      </c>
    </row>
    <row r="19" spans="1:4" ht="20.100000000000001" customHeight="1" x14ac:dyDescent="0.25">
      <c r="A19" s="161">
        <v>15</v>
      </c>
      <c r="B19" s="158">
        <v>5910</v>
      </c>
      <c r="C19" s="80" t="s">
        <v>898</v>
      </c>
      <c r="D19" s="67">
        <f>data!C254</f>
        <v>43122906.740000002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899</v>
      </c>
      <c r="D22" s="67">
        <f>data!D256</f>
        <v>73454352.349999994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data!C258</f>
        <v>1248366.32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900</v>
      </c>
      <c r="D26" s="67">
        <f>data!C259</f>
        <v>0</v>
      </c>
    </row>
    <row r="27" spans="1:4" ht="20.100000000000001" customHeight="1" x14ac:dyDescent="0.25">
      <c r="A27" s="144">
        <v>23</v>
      </c>
      <c r="B27" s="163" t="s">
        <v>901</v>
      </c>
      <c r="C27" s="79"/>
      <c r="D27" s="67">
        <f>data!D260</f>
        <v>1248366.32</v>
      </c>
    </row>
    <row r="28" spans="1:4" ht="20.100000000000001" customHeight="1" x14ac:dyDescent="0.25">
      <c r="A28" s="72">
        <v>24</v>
      </c>
      <c r="B28" s="138" t="s">
        <v>902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BC86-93F8-4813-9FCF-1AA65132F34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903</v>
      </c>
      <c r="B1" s="169"/>
      <c r="C1" s="169"/>
    </row>
    <row r="2" spans="1:3" ht="20.100000000000001" customHeight="1" x14ac:dyDescent="0.25">
      <c r="A2" s="168"/>
      <c r="B2" s="169"/>
      <c r="C2" s="94" t="s">
        <v>904</v>
      </c>
    </row>
    <row r="3" spans="1:3" ht="20.100000000000001" customHeight="1" x14ac:dyDescent="0.25">
      <c r="A3" s="120" t="str">
        <f>"Hospital: "&amp;data!C102</f>
        <v>Hospital: PeaceHealth Southwest Medical Center</v>
      </c>
      <c r="B3" s="170"/>
      <c r="C3" s="142" t="str">
        <f>"FYE: "&amp;data!C100</f>
        <v>FYE: 06/30/2024</v>
      </c>
    </row>
    <row r="4" spans="1:3" ht="20.100000000000001" customHeight="1" x14ac:dyDescent="0.25">
      <c r="A4" s="171"/>
      <c r="B4" s="172" t="s">
        <v>905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data!C270</f>
        <v>0</v>
      </c>
    </row>
    <row r="7" spans="1:3" ht="20.100000000000001" customHeight="1" x14ac:dyDescent="0.25">
      <c r="A7" s="174">
        <v>3</v>
      </c>
      <c r="B7" s="176" t="s">
        <v>426</v>
      </c>
      <c r="C7" s="176">
        <f>data!C271</f>
        <v>0</v>
      </c>
    </row>
    <row r="8" spans="1:3" ht="20.100000000000001" customHeight="1" x14ac:dyDescent="0.25">
      <c r="A8" s="174">
        <v>4</v>
      </c>
      <c r="B8" s="176" t="s">
        <v>427</v>
      </c>
      <c r="C8" s="176">
        <f>data!C272</f>
        <v>556865648.44000006</v>
      </c>
    </row>
    <row r="9" spans="1:3" ht="20.100000000000001" customHeight="1" x14ac:dyDescent="0.25">
      <c r="A9" s="174">
        <v>5</v>
      </c>
      <c r="B9" s="176" t="s">
        <v>906</v>
      </c>
      <c r="C9" s="176">
        <f>data!C273</f>
        <v>436508425.05330002</v>
      </c>
    </row>
    <row r="10" spans="1:3" ht="20.100000000000001" customHeight="1" x14ac:dyDescent="0.25">
      <c r="A10" s="174">
        <v>6</v>
      </c>
      <c r="B10" s="176" t="s">
        <v>907</v>
      </c>
      <c r="C10" s="176">
        <f>data!C274</f>
        <v>22223198.360000007</v>
      </c>
    </row>
    <row r="11" spans="1:3" ht="20.100000000000001" customHeight="1" x14ac:dyDescent="0.25">
      <c r="A11" s="174">
        <v>7</v>
      </c>
      <c r="B11" s="176" t="s">
        <v>908</v>
      </c>
      <c r="C11" s="176">
        <f>data!C275</f>
        <v>0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data!C276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data!C277</f>
        <v>0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data!C278</f>
        <v>0</v>
      </c>
    </row>
    <row r="15" spans="1:3" ht="20.100000000000001" customHeight="1" x14ac:dyDescent="0.25">
      <c r="A15" s="174">
        <v>11</v>
      </c>
      <c r="B15" s="176" t="s">
        <v>909</v>
      </c>
      <c r="C15" s="176">
        <f>data!C279</f>
        <v>0</v>
      </c>
    </row>
    <row r="16" spans="1:3" ht="20.100000000000001" customHeight="1" x14ac:dyDescent="0.25">
      <c r="A16" s="174">
        <v>12</v>
      </c>
      <c r="B16" s="176" t="s">
        <v>910</v>
      </c>
      <c r="C16" s="176">
        <f>data!D280</f>
        <v>142580421.74670005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911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data!C282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data!C283</f>
        <v>0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data!C284</f>
        <v>0</v>
      </c>
    </row>
    <row r="22" spans="1:3" ht="20.100000000000001" customHeight="1" x14ac:dyDescent="0.25">
      <c r="A22" s="174">
        <v>18</v>
      </c>
      <c r="B22" s="176" t="s">
        <v>912</v>
      </c>
      <c r="C22" s="176">
        <f>data!D285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913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data!C287</f>
        <v>42000580.880000003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data!C288</f>
        <v>6897796.9199999999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data!C289</f>
        <v>296628041.37999994</v>
      </c>
    </row>
    <row r="28" spans="1:3" ht="20.100000000000001" customHeight="1" x14ac:dyDescent="0.25">
      <c r="A28" s="174">
        <v>24</v>
      </c>
      <c r="B28" s="176" t="s">
        <v>914</v>
      </c>
      <c r="C28" s="176">
        <f>data!C290</f>
        <v>0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data!C291</f>
        <v>67343109.75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data!C292</f>
        <v>248187085.18999919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data!C293</f>
        <v>18586007.220000003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data!C294</f>
        <v>104375657.30000001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data!C295</f>
        <v>0</v>
      </c>
    </row>
    <row r="34" spans="1:3" ht="20.100000000000001" customHeight="1" x14ac:dyDescent="0.25">
      <c r="A34" s="174">
        <v>30</v>
      </c>
      <c r="B34" s="176" t="s">
        <v>915</v>
      </c>
      <c r="C34" s="176">
        <f>data!C296</f>
        <v>463829879.71999997</v>
      </c>
    </row>
    <row r="35" spans="1:3" ht="20.100000000000001" customHeight="1" x14ac:dyDescent="0.25">
      <c r="A35" s="174">
        <v>31</v>
      </c>
      <c r="B35" s="176" t="s">
        <v>916</v>
      </c>
      <c r="C35" s="176">
        <f>data!D297</f>
        <v>320188398.91999918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917</v>
      </c>
      <c r="C37" s="175"/>
    </row>
    <row r="38" spans="1:3" ht="20.100000000000001" customHeight="1" x14ac:dyDescent="0.25">
      <c r="A38" s="174">
        <v>34</v>
      </c>
      <c r="B38" s="176" t="s">
        <v>918</v>
      </c>
      <c r="C38" s="176">
        <f>data!C299</f>
        <v>0</v>
      </c>
    </row>
    <row r="39" spans="1:3" ht="20.100000000000001" customHeight="1" x14ac:dyDescent="0.25">
      <c r="A39" s="174">
        <v>35</v>
      </c>
      <c r="B39" s="176" t="s">
        <v>919</v>
      </c>
      <c r="C39" s="176">
        <f>data!C300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data!C301</f>
        <v>0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data!C302</f>
        <v>51590297</v>
      </c>
    </row>
    <row r="42" spans="1:3" ht="20.100000000000001" customHeight="1" x14ac:dyDescent="0.25">
      <c r="A42" s="174">
        <v>38</v>
      </c>
      <c r="B42" s="176" t="s">
        <v>920</v>
      </c>
      <c r="C42" s="176">
        <f>data!D303</f>
        <v>51590297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921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data!C306</f>
        <v>0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data!C307</f>
        <v>0</v>
      </c>
    </row>
    <row r="47" spans="1:3" ht="20.100000000000001" customHeight="1" x14ac:dyDescent="0.25">
      <c r="A47" s="174">
        <v>43</v>
      </c>
      <c r="B47" s="176" t="s">
        <v>922</v>
      </c>
      <c r="C47" s="176">
        <f>data!C308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data!C309</f>
        <v>0</v>
      </c>
    </row>
    <row r="49" spans="1:3" ht="20.100000000000001" customHeight="1" x14ac:dyDescent="0.25">
      <c r="A49" s="174">
        <v>45</v>
      </c>
      <c r="B49" s="176" t="s">
        <v>923</v>
      </c>
      <c r="C49" s="176">
        <f>data!D310</f>
        <v>0</v>
      </c>
    </row>
    <row r="50" spans="1:3" ht="20.100000000000001" customHeight="1" x14ac:dyDescent="0.25">
      <c r="A50" s="179">
        <v>46</v>
      </c>
      <c r="B50" s="180" t="s">
        <v>924</v>
      </c>
      <c r="C50" s="176">
        <f>data!D312</f>
        <v>514359117.66669923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925</v>
      </c>
      <c r="B53" s="169"/>
      <c r="C53" s="169"/>
    </row>
    <row r="54" spans="1:3" ht="20.100000000000001" customHeight="1" x14ac:dyDescent="0.25">
      <c r="A54" s="168"/>
      <c r="B54" s="169"/>
      <c r="C54" s="94" t="s">
        <v>926</v>
      </c>
    </row>
    <row r="55" spans="1:3" ht="20.100000000000001" customHeight="1" x14ac:dyDescent="0.25">
      <c r="A55" s="120" t="str">
        <f>"Hospital: "&amp;data!C102</f>
        <v>Hospital: PeaceHealth Southwest Medical Center</v>
      </c>
      <c r="B55" s="170"/>
      <c r="C55" s="142" t="str">
        <f>"FYE: "&amp;data!C100</f>
        <v>FYE: 06/30/2024</v>
      </c>
    </row>
    <row r="56" spans="1:3" ht="20.100000000000001" customHeight="1" x14ac:dyDescent="0.25">
      <c r="A56" s="181"/>
      <c r="B56" s="182" t="s">
        <v>927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data!C318</f>
        <v>0</v>
      </c>
    </row>
    <row r="59" spans="1:3" ht="20.100000000000001" customHeight="1" x14ac:dyDescent="0.25">
      <c r="A59" s="174">
        <v>3</v>
      </c>
      <c r="B59" s="176" t="s">
        <v>928</v>
      </c>
      <c r="C59" s="176">
        <f>data!C319</f>
        <v>0</v>
      </c>
    </row>
    <row r="60" spans="1:3" ht="20.100000000000001" customHeight="1" x14ac:dyDescent="0.25">
      <c r="A60" s="174">
        <v>4</v>
      </c>
      <c r="B60" s="176" t="s">
        <v>929</v>
      </c>
      <c r="C60" s="176">
        <f>data!C320</f>
        <v>0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data!C321</f>
        <v>0</v>
      </c>
    </row>
    <row r="62" spans="1:3" ht="20.100000000000001" customHeight="1" x14ac:dyDescent="0.25">
      <c r="A62" s="174">
        <v>6</v>
      </c>
      <c r="B62" s="176" t="s">
        <v>930</v>
      </c>
      <c r="C62" s="176">
        <f>data!C322</f>
        <v>0</v>
      </c>
    </row>
    <row r="63" spans="1:3" ht="20.100000000000001" customHeight="1" x14ac:dyDescent="0.25">
      <c r="A63" s="174">
        <v>7</v>
      </c>
      <c r="B63" s="176" t="s">
        <v>931</v>
      </c>
      <c r="C63" s="176">
        <f>data!C323</f>
        <v>395737.20999999996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data!C324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data!C325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data!C326</f>
        <v>0</v>
      </c>
    </row>
    <row r="67" spans="1:3" ht="20.100000000000001" customHeight="1" x14ac:dyDescent="0.25">
      <c r="A67" s="174">
        <v>11</v>
      </c>
      <c r="B67" s="176" t="s">
        <v>932</v>
      </c>
      <c r="C67" s="176">
        <f>data!C327</f>
        <v>0</v>
      </c>
    </row>
    <row r="68" spans="1:3" ht="20.100000000000001" customHeight="1" x14ac:dyDescent="0.25">
      <c r="A68" s="174">
        <v>12</v>
      </c>
      <c r="B68" s="176" t="s">
        <v>933</v>
      </c>
      <c r="C68" s="176">
        <f>data!D328</f>
        <v>395737.20999999996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934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data!C330</f>
        <v>0</v>
      </c>
    </row>
    <row r="72" spans="1:3" ht="20.100000000000001" customHeight="1" x14ac:dyDescent="0.25">
      <c r="A72" s="174">
        <v>16</v>
      </c>
      <c r="B72" s="176" t="s">
        <v>935</v>
      </c>
      <c r="C72" s="176">
        <f>data!C331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data!C332</f>
        <v>0</v>
      </c>
    </row>
    <row r="74" spans="1:3" ht="20.100000000000001" customHeight="1" x14ac:dyDescent="0.25">
      <c r="A74" s="174">
        <v>18</v>
      </c>
      <c r="B74" s="176" t="s">
        <v>936</v>
      </c>
      <c r="C74" s="176">
        <f>data!D333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data!C335</f>
        <v>0</v>
      </c>
    </row>
    <row r="78" spans="1:3" ht="20.100000000000001" customHeight="1" x14ac:dyDescent="0.25">
      <c r="A78" s="174">
        <v>22</v>
      </c>
      <c r="B78" s="176" t="s">
        <v>937</v>
      </c>
      <c r="C78" s="176">
        <f>data!C336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data!C337</f>
        <v>0</v>
      </c>
    </row>
    <row r="80" spans="1:3" ht="20.100000000000001" customHeight="1" x14ac:dyDescent="0.25">
      <c r="A80" s="174">
        <v>24</v>
      </c>
      <c r="B80" s="176" t="s">
        <v>938</v>
      </c>
      <c r="C80" s="176">
        <f>data!C338</f>
        <v>0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data!C339</f>
        <v>0</v>
      </c>
    </row>
    <row r="82" spans="1:3" ht="20.100000000000001" customHeight="1" x14ac:dyDescent="0.25">
      <c r="A82" s="174">
        <v>26</v>
      </c>
      <c r="B82" s="176" t="s">
        <v>939</v>
      </c>
      <c r="C82" s="176">
        <f>data!C340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data!C341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data!C342</f>
        <v>0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data!D343</f>
        <v>0</v>
      </c>
    </row>
    <row r="86" spans="1:3" ht="20.100000000000001" customHeight="1" x14ac:dyDescent="0.25">
      <c r="A86" s="174">
        <v>30</v>
      </c>
      <c r="B86" s="176" t="s">
        <v>940</v>
      </c>
      <c r="C86" s="176">
        <f>data!D344</f>
        <v>0</v>
      </c>
    </row>
    <row r="87" spans="1:3" ht="20.100000000000001" customHeight="1" x14ac:dyDescent="0.25">
      <c r="A87" s="174">
        <v>31</v>
      </c>
      <c r="B87" s="176" t="s">
        <v>941</v>
      </c>
      <c r="C87" s="176">
        <f>data!D345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942</v>
      </c>
      <c r="C89" s="176">
        <f>data!C347</f>
        <v>513963380.45669931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943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data!C349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data!C350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944</v>
      </c>
      <c r="C96" s="176">
        <f>data!C351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945</v>
      </c>
      <c r="C98" s="176">
        <f>data!C352</f>
        <v>0</v>
      </c>
    </row>
    <row r="99" spans="1:3" ht="20.100000000000001" customHeight="1" x14ac:dyDescent="0.25">
      <c r="A99" s="174">
        <v>43</v>
      </c>
      <c r="B99" s="176" t="s">
        <v>946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947</v>
      </c>
      <c r="C101" s="176">
        <f>data!C353</f>
        <v>0</v>
      </c>
    </row>
    <row r="102" spans="1:3" ht="20.100000000000001" customHeight="1" x14ac:dyDescent="0.25">
      <c r="A102" s="174">
        <v>46</v>
      </c>
      <c r="B102" s="176" t="s">
        <v>948</v>
      </c>
      <c r="C102" s="176">
        <f>data!C347+data!C349+data!C350+data!C351+data!C352-data!C353</f>
        <v>513963380.45669931</v>
      </c>
    </row>
    <row r="103" spans="1:3" ht="20.100000000000001" customHeight="1" x14ac:dyDescent="0.25">
      <c r="A103" s="174">
        <v>47</v>
      </c>
      <c r="B103" s="176" t="s">
        <v>949</v>
      </c>
      <c r="C103" s="176">
        <f>data!D356</f>
        <v>514359117.66669923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950</v>
      </c>
      <c r="B106" s="169"/>
      <c r="C106" s="169"/>
    </row>
    <row r="107" spans="1:3" ht="20.100000000000001" customHeight="1" x14ac:dyDescent="0.25">
      <c r="A107" s="170"/>
      <c r="C107" s="94" t="s">
        <v>951</v>
      </c>
    </row>
    <row r="108" spans="1:3" ht="20.100000000000001" customHeight="1" x14ac:dyDescent="0.25">
      <c r="A108" s="120" t="str">
        <f>"Hospital: "&amp;data!C102</f>
        <v>Hospital: PeaceHealth Southwest Medical Center</v>
      </c>
      <c r="B108" s="170"/>
      <c r="C108" s="142" t="str">
        <f>"FYE: "&amp;data!C100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952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data!C362</f>
        <v>1725571042.1099999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data!C363</f>
        <v>1662882873.5599999</v>
      </c>
    </row>
    <row r="113" spans="1:3" ht="20.100000000000001" customHeight="1" x14ac:dyDescent="0.25">
      <c r="A113" s="174">
        <v>4</v>
      </c>
      <c r="B113" s="176" t="s">
        <v>953</v>
      </c>
      <c r="C113" s="176">
        <f>data!D364</f>
        <v>3388453915.6700001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954</v>
      </c>
      <c r="C115" s="175"/>
    </row>
    <row r="116" spans="1:3" ht="20.100000000000001" customHeight="1" x14ac:dyDescent="0.25">
      <c r="A116" s="174">
        <v>7</v>
      </c>
      <c r="B116" s="188" t="s">
        <v>955</v>
      </c>
      <c r="C116" s="189">
        <f>data!C366</f>
        <v>18476188.629999999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data!C367</f>
        <v>2437161509.27</v>
      </c>
    </row>
    <row r="118" spans="1:3" ht="20.100000000000001" customHeight="1" x14ac:dyDescent="0.25">
      <c r="A118" s="174">
        <v>9</v>
      </c>
      <c r="B118" s="176" t="s">
        <v>956</v>
      </c>
      <c r="C118" s="189">
        <f>data!C368</f>
        <v>73454352.349999994</v>
      </c>
    </row>
    <row r="119" spans="1:3" ht="20.100000000000001" customHeight="1" x14ac:dyDescent="0.25">
      <c r="A119" s="174">
        <v>10</v>
      </c>
      <c r="B119" s="176" t="s">
        <v>957</v>
      </c>
      <c r="C119" s="189">
        <f>data!C369</f>
        <v>1248366.32</v>
      </c>
    </row>
    <row r="120" spans="1:3" ht="20.100000000000001" customHeight="1" x14ac:dyDescent="0.25">
      <c r="A120" s="174">
        <v>11</v>
      </c>
      <c r="B120" s="176" t="s">
        <v>901</v>
      </c>
      <c r="C120" s="189">
        <f>data!D370</f>
        <v>2530340416.5700002</v>
      </c>
    </row>
    <row r="121" spans="1:3" ht="20.100000000000001" customHeight="1" x14ac:dyDescent="0.25">
      <c r="A121" s="174">
        <v>12</v>
      </c>
      <c r="B121" s="176" t="s">
        <v>958</v>
      </c>
      <c r="C121" s="189">
        <f>data!D371</f>
        <v>858113499.0999999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959</v>
      </c>
      <c r="B125" s="192" t="s">
        <v>507</v>
      </c>
      <c r="C125" s="191">
        <f>data!C374</f>
        <v>5445530.54</v>
      </c>
    </row>
    <row r="126" spans="1:3" ht="20.100000000000001" customHeight="1" x14ac:dyDescent="0.25">
      <c r="A126" s="195" t="s">
        <v>960</v>
      </c>
      <c r="B126" s="192" t="s">
        <v>508</v>
      </c>
      <c r="C126" s="191">
        <f>data!C375</f>
        <v>1833826.57</v>
      </c>
    </row>
    <row r="127" spans="1:3" ht="20.100000000000001" customHeight="1" x14ac:dyDescent="0.25">
      <c r="A127" s="195" t="s">
        <v>961</v>
      </c>
      <c r="B127" s="192" t="s">
        <v>509</v>
      </c>
      <c r="C127" s="191">
        <f>data!C376</f>
        <v>0</v>
      </c>
    </row>
    <row r="128" spans="1:3" ht="20.100000000000001" customHeight="1" x14ac:dyDescent="0.25">
      <c r="A128" s="195" t="s">
        <v>962</v>
      </c>
      <c r="B128" s="192" t="s">
        <v>510</v>
      </c>
      <c r="C128" s="191">
        <f>data!C377</f>
        <v>0</v>
      </c>
    </row>
    <row r="129" spans="1:3" ht="20.100000000000001" customHeight="1" x14ac:dyDescent="0.25">
      <c r="A129" s="195" t="s">
        <v>963</v>
      </c>
      <c r="B129" s="192" t="s">
        <v>511</v>
      </c>
      <c r="C129" s="191">
        <f>data!C378</f>
        <v>4333541.1100000003</v>
      </c>
    </row>
    <row r="130" spans="1:3" ht="20.100000000000001" customHeight="1" x14ac:dyDescent="0.25">
      <c r="A130" s="195" t="s">
        <v>964</v>
      </c>
      <c r="B130" s="192" t="s">
        <v>512</v>
      </c>
      <c r="C130" s="191">
        <f>data!C379</f>
        <v>38160.36</v>
      </c>
    </row>
    <row r="131" spans="1:3" ht="20.100000000000001" customHeight="1" x14ac:dyDescent="0.25">
      <c r="A131" s="195" t="s">
        <v>965</v>
      </c>
      <c r="B131" s="192" t="s">
        <v>513</v>
      </c>
      <c r="C131" s="191">
        <f>data!C380</f>
        <v>1545205.7</v>
      </c>
    </row>
    <row r="132" spans="1:3" ht="20.100000000000001" customHeight="1" x14ac:dyDescent="0.25">
      <c r="A132" s="195" t="s">
        <v>966</v>
      </c>
      <c r="B132" s="192" t="s">
        <v>514</v>
      </c>
      <c r="C132" s="191">
        <f>data!C381</f>
        <v>0</v>
      </c>
    </row>
    <row r="133" spans="1:3" ht="20.100000000000001" customHeight="1" x14ac:dyDescent="0.25">
      <c r="A133" s="195" t="s">
        <v>967</v>
      </c>
      <c r="B133" s="192" t="s">
        <v>515</v>
      </c>
      <c r="C133" s="191">
        <f>data!C382</f>
        <v>304142.46000000002</v>
      </c>
    </row>
    <row r="134" spans="1:3" ht="20.100000000000001" customHeight="1" x14ac:dyDescent="0.25">
      <c r="A134" s="195" t="s">
        <v>968</v>
      </c>
      <c r="B134" s="192" t="s">
        <v>516</v>
      </c>
      <c r="C134" s="191">
        <f>data!C383</f>
        <v>21.35</v>
      </c>
    </row>
    <row r="135" spans="1:3" ht="20.100000000000001" customHeight="1" x14ac:dyDescent="0.25">
      <c r="A135" s="195" t="s">
        <v>969</v>
      </c>
      <c r="B135" s="192" t="s">
        <v>517</v>
      </c>
      <c r="C135" s="191">
        <f>data!C384</f>
        <v>1359575.18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data!C385</f>
        <v>0</v>
      </c>
    </row>
    <row r="137" spans="1:3" ht="20.100000000000001" customHeight="1" x14ac:dyDescent="0.25">
      <c r="A137" s="174">
        <v>17</v>
      </c>
      <c r="B137" s="176" t="s">
        <v>970</v>
      </c>
      <c r="C137" s="189">
        <f>data!D387</f>
        <v>14860003.27</v>
      </c>
    </row>
    <row r="138" spans="1:3" ht="20.100000000000001" customHeight="1" x14ac:dyDescent="0.25">
      <c r="A138" s="174">
        <v>18</v>
      </c>
      <c r="B138" s="176" t="s">
        <v>971</v>
      </c>
      <c r="C138" s="189">
        <f>data!D388</f>
        <v>872973502.36999989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972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data!C393</f>
        <v>378462728.82999998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data!C394</f>
        <v>104605571.61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data!C395</f>
        <v>33006940.02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data!C396</f>
        <v>144566943.99000001</v>
      </c>
    </row>
    <row r="145" spans="1:3" ht="20.100000000000001" customHeight="1" x14ac:dyDescent="0.25">
      <c r="A145" s="174">
        <v>25</v>
      </c>
      <c r="B145" s="176" t="s">
        <v>973</v>
      </c>
      <c r="C145" s="189">
        <f>data!C397</f>
        <v>4406594.4000000004</v>
      </c>
    </row>
    <row r="146" spans="1:3" ht="20.100000000000001" customHeight="1" x14ac:dyDescent="0.25">
      <c r="A146" s="174">
        <v>26</v>
      </c>
      <c r="B146" s="176" t="s">
        <v>974</v>
      </c>
      <c r="C146" s="189">
        <f>data!C398</f>
        <v>30016669.27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data!C399</f>
        <v>51935349.149999999</v>
      </c>
    </row>
    <row r="148" spans="1:3" ht="20.100000000000001" customHeight="1" x14ac:dyDescent="0.25">
      <c r="A148" s="174">
        <v>28</v>
      </c>
      <c r="B148" s="176" t="s">
        <v>975</v>
      </c>
      <c r="C148" s="189">
        <f>data!C400</f>
        <v>15325751.24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data!C401</f>
        <v>9642068.7599999998</v>
      </c>
    </row>
    <row r="150" spans="1:3" ht="20.100000000000001" customHeight="1" x14ac:dyDescent="0.25">
      <c r="A150" s="174">
        <v>30</v>
      </c>
      <c r="B150" s="176" t="s">
        <v>976</v>
      </c>
      <c r="C150" s="189">
        <f>data!C402</f>
        <v>30553740.349999998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data!C403</f>
        <v>676258.95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977</v>
      </c>
      <c r="B153" s="193" t="s">
        <v>270</v>
      </c>
      <c r="C153" s="189">
        <f>data!C405</f>
        <v>5681397.1100000003</v>
      </c>
    </row>
    <row r="154" spans="1:3" ht="20.100000000000001" customHeight="1" x14ac:dyDescent="0.25">
      <c r="A154" s="195" t="s">
        <v>978</v>
      </c>
      <c r="B154" s="193" t="s">
        <v>271</v>
      </c>
      <c r="C154" s="189">
        <f>data!C406</f>
        <v>12839365.140000001</v>
      </c>
    </row>
    <row r="155" spans="1:3" ht="20.100000000000001" customHeight="1" x14ac:dyDescent="0.25">
      <c r="A155" s="195" t="s">
        <v>979</v>
      </c>
      <c r="B155" s="193" t="s">
        <v>980</v>
      </c>
      <c r="C155" s="189">
        <f>data!C407</f>
        <v>65387.98</v>
      </c>
    </row>
    <row r="156" spans="1:3" ht="20.100000000000001" customHeight="1" x14ac:dyDescent="0.25">
      <c r="A156" s="195" t="s">
        <v>981</v>
      </c>
      <c r="B156" s="193" t="s">
        <v>273</v>
      </c>
      <c r="C156" s="189">
        <f>data!C408</f>
        <v>0</v>
      </c>
    </row>
    <row r="157" spans="1:3" ht="20.100000000000001" customHeight="1" x14ac:dyDescent="0.25">
      <c r="A157" s="195" t="s">
        <v>982</v>
      </c>
      <c r="B157" s="193" t="s">
        <v>274</v>
      </c>
      <c r="C157" s="189">
        <f>data!C409</f>
        <v>2135335.0499999998</v>
      </c>
    </row>
    <row r="158" spans="1:3" ht="20.100000000000001" customHeight="1" x14ac:dyDescent="0.25">
      <c r="A158" s="195" t="s">
        <v>983</v>
      </c>
      <c r="B158" s="193" t="s">
        <v>275</v>
      </c>
      <c r="C158" s="189">
        <f>data!C410</f>
        <v>306.75</v>
      </c>
    </row>
    <row r="159" spans="1:3" ht="20.100000000000001" customHeight="1" x14ac:dyDescent="0.25">
      <c r="A159" s="195" t="s">
        <v>984</v>
      </c>
      <c r="B159" s="193" t="s">
        <v>276</v>
      </c>
      <c r="C159" s="189">
        <f>data!C411</f>
        <v>9256635</v>
      </c>
    </row>
    <row r="160" spans="1:3" ht="20.100000000000001" customHeight="1" x14ac:dyDescent="0.25">
      <c r="A160" s="195" t="s">
        <v>985</v>
      </c>
      <c r="B160" s="193" t="s">
        <v>277</v>
      </c>
      <c r="C160" s="189">
        <f>data!C412</f>
        <v>4353121.55</v>
      </c>
    </row>
    <row r="161" spans="1:3" ht="20.100000000000001" customHeight="1" x14ac:dyDescent="0.25">
      <c r="A161" s="195" t="s">
        <v>986</v>
      </c>
      <c r="B161" s="193" t="s">
        <v>278</v>
      </c>
      <c r="C161" s="189">
        <f>data!C413</f>
        <v>92991855.870000005</v>
      </c>
    </row>
    <row r="162" spans="1:3" ht="20.100000000000001" customHeight="1" x14ac:dyDescent="0.25">
      <c r="A162" s="195" t="s">
        <v>987</v>
      </c>
      <c r="B162" s="193" t="s">
        <v>279</v>
      </c>
      <c r="C162" s="189">
        <f>data!C414</f>
        <v>3668.15</v>
      </c>
    </row>
    <row r="163" spans="1:3" ht="20.100000000000001" customHeight="1" x14ac:dyDescent="0.25">
      <c r="A163" s="195" t="s">
        <v>988</v>
      </c>
      <c r="B163" s="193" t="s">
        <v>280</v>
      </c>
      <c r="C163" s="189">
        <f>data!C415</f>
        <v>123843.49</v>
      </c>
    </row>
    <row r="164" spans="1:3" ht="20.100000000000001" customHeight="1" x14ac:dyDescent="0.25">
      <c r="A164" s="195" t="s">
        <v>989</v>
      </c>
      <c r="B164" s="193" t="s">
        <v>281</v>
      </c>
      <c r="C164" s="189">
        <f>data!C416</f>
        <v>0</v>
      </c>
    </row>
    <row r="165" spans="1:3" ht="20.100000000000001" customHeight="1" x14ac:dyDescent="0.25">
      <c r="A165" s="195" t="s">
        <v>990</v>
      </c>
      <c r="B165" s="193" t="s">
        <v>282</v>
      </c>
      <c r="C165" s="189">
        <f>data!C417</f>
        <v>0</v>
      </c>
    </row>
    <row r="166" spans="1:3" ht="20.100000000000001" customHeight="1" x14ac:dyDescent="0.25">
      <c r="A166" s="195" t="s">
        <v>991</v>
      </c>
      <c r="B166" s="193" t="s">
        <v>992</v>
      </c>
      <c r="C166" s="189">
        <f>data!C418</f>
        <v>11262592.870000001</v>
      </c>
    </row>
    <row r="167" spans="1:3" ht="20.100000000000001" customHeight="1" x14ac:dyDescent="0.25">
      <c r="A167" s="174">
        <v>34</v>
      </c>
      <c r="B167" s="176" t="s">
        <v>993</v>
      </c>
      <c r="C167" s="189">
        <f>data!D420</f>
        <v>941912125.53000009</v>
      </c>
    </row>
    <row r="168" spans="1:3" ht="20.100000000000001" customHeight="1" x14ac:dyDescent="0.25">
      <c r="A168" s="174">
        <v>35</v>
      </c>
      <c r="B168" s="176" t="s">
        <v>994</v>
      </c>
      <c r="C168" s="189">
        <f>data!D421</f>
        <v>-68938623.160000205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995</v>
      </c>
      <c r="C170" s="189">
        <f>data!D424</f>
        <v>-703707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996</v>
      </c>
      <c r="C172" s="176">
        <f>data!D425</f>
        <v>-69642330.160000205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997</v>
      </c>
      <c r="C174" s="189">
        <f>data!C426</f>
        <v>0</v>
      </c>
    </row>
    <row r="175" spans="1:3" ht="20.100000000000001" customHeight="1" x14ac:dyDescent="0.25">
      <c r="A175" s="174">
        <v>42</v>
      </c>
      <c r="B175" s="176" t="s">
        <v>998</v>
      </c>
      <c r="C175" s="189">
        <f>data!C427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999</v>
      </c>
      <c r="C177" s="189">
        <f>data!D428</f>
        <v>-69642330.160000205</v>
      </c>
    </row>
    <row r="178" spans="1:3" ht="20.100000000000001" customHeight="1" x14ac:dyDescent="0.25">
      <c r="A178" s="179">
        <v>45</v>
      </c>
      <c r="B178" s="178" t="s">
        <v>1000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80" customWidth="1"/>
    <col min="2" max="2" width="22.44140625" style="280" customWidth="1"/>
    <col min="3" max="8" width="13.77734375" style="280" customWidth="1"/>
    <col min="9" max="9" width="15.77734375" style="280" customWidth="1"/>
    <col min="10" max="13" width="8.88671875" style="280" customWidth="1"/>
    <col min="14" max="16384" width="8.88671875" style="280"/>
  </cols>
  <sheetData>
    <row r="1" spans="1:9" customFormat="1" ht="20.100000000000001" customHeight="1" x14ac:dyDescent="0.2">
      <c r="A1" s="281" t="s">
        <v>1001</v>
      </c>
      <c r="B1" s="282"/>
      <c r="C1" s="282"/>
      <c r="D1" s="282"/>
      <c r="E1" s="282"/>
      <c r="F1" s="282"/>
      <c r="G1" s="282"/>
      <c r="H1" s="282"/>
    </row>
    <row r="2" spans="1:9" customFormat="1" ht="20.100000000000001" customHeight="1" x14ac:dyDescent="0.2">
      <c r="A2" s="283"/>
      <c r="I2" s="284" t="s">
        <v>1002</v>
      </c>
    </row>
    <row r="3" spans="1:9" customFormat="1" ht="20.100000000000001" customHeight="1" x14ac:dyDescent="0.2">
      <c r="A3" s="283"/>
      <c r="I3" s="283"/>
    </row>
    <row r="4" spans="1:9" customFormat="1" ht="20.100000000000001" customHeight="1" x14ac:dyDescent="0.2">
      <c r="A4" s="285" t="str">
        <f>"Hospital: "&amp;data!C102</f>
        <v>Hospital: PeaceHealth Southwest Medical Center</v>
      </c>
      <c r="G4" s="286"/>
      <c r="H4" s="285" t="str">
        <f>"FYE: "&amp;data!C100</f>
        <v>FYE: 06/30/2024</v>
      </c>
    </row>
    <row r="5" spans="1:9" customFormat="1" ht="20.100000000000001" customHeight="1" x14ac:dyDescent="0.2">
      <c r="A5" s="287">
        <v>1</v>
      </c>
      <c r="B5" s="288" t="s">
        <v>236</v>
      </c>
      <c r="C5" s="289" t="s">
        <v>36</v>
      </c>
      <c r="D5" s="290" t="s">
        <v>37</v>
      </c>
      <c r="E5" s="290" t="s">
        <v>38</v>
      </c>
      <c r="F5" s="290" t="s">
        <v>39</v>
      </c>
      <c r="G5" s="290" t="s">
        <v>40</v>
      </c>
      <c r="H5" s="290" t="s">
        <v>41</v>
      </c>
      <c r="I5" s="290" t="s">
        <v>42</v>
      </c>
    </row>
    <row r="6" spans="1:9" customFormat="1" ht="20.100000000000001" customHeight="1" x14ac:dyDescent="0.2">
      <c r="A6" s="291">
        <v>2</v>
      </c>
      <c r="B6" s="292" t="s">
        <v>1003</v>
      </c>
      <c r="C6" s="293" t="s">
        <v>118</v>
      </c>
      <c r="D6" s="294" t="s">
        <v>1004</v>
      </c>
      <c r="E6" s="294" t="s">
        <v>120</v>
      </c>
      <c r="F6" s="294" t="s">
        <v>121</v>
      </c>
      <c r="G6" s="294" t="s">
        <v>122</v>
      </c>
      <c r="H6" s="294" t="s">
        <v>123</v>
      </c>
      <c r="I6" s="294" t="s">
        <v>124</v>
      </c>
    </row>
    <row r="7" spans="1:9" customFormat="1" ht="20.100000000000001" customHeight="1" x14ac:dyDescent="0.2">
      <c r="A7" s="291"/>
      <c r="B7" s="292"/>
      <c r="C7" s="294" t="s">
        <v>190</v>
      </c>
      <c r="D7" s="294" t="s">
        <v>1005</v>
      </c>
      <c r="E7" s="294" t="s">
        <v>190</v>
      </c>
      <c r="F7" s="294" t="s">
        <v>1006</v>
      </c>
      <c r="G7" s="294" t="s">
        <v>192</v>
      </c>
      <c r="H7" s="294" t="s">
        <v>190</v>
      </c>
      <c r="I7" s="294" t="s">
        <v>193</v>
      </c>
    </row>
    <row r="8" spans="1:9" customFormat="1" ht="20.100000000000001" customHeight="1" x14ac:dyDescent="0.2">
      <c r="A8" s="287">
        <v>3</v>
      </c>
      <c r="B8" s="288" t="s">
        <v>1007</v>
      </c>
      <c r="C8" s="290" t="s">
        <v>242</v>
      </c>
      <c r="D8" s="290" t="s">
        <v>242</v>
      </c>
      <c r="E8" s="290" t="s">
        <v>242</v>
      </c>
      <c r="F8" s="290" t="s">
        <v>242</v>
      </c>
      <c r="G8" s="290" t="s">
        <v>242</v>
      </c>
      <c r="H8" s="290" t="s">
        <v>242</v>
      </c>
      <c r="I8" s="290" t="s">
        <v>242</v>
      </c>
    </row>
    <row r="9" spans="1:9" customFormat="1" ht="20.100000000000001" customHeight="1" x14ac:dyDescent="0.2">
      <c r="A9" s="287">
        <v>4</v>
      </c>
      <c r="B9" s="288" t="s">
        <v>261</v>
      </c>
      <c r="C9" s="288">
        <f>data!C63</f>
        <v>17868</v>
      </c>
      <c r="D9" s="288">
        <f>data!D63</f>
        <v>6612</v>
      </c>
      <c r="E9" s="288">
        <f>data!E63</f>
        <v>70945</v>
      </c>
      <c r="F9" s="288">
        <f>data!F63</f>
        <v>5718</v>
      </c>
      <c r="G9" s="288">
        <f>data!G63</f>
        <v>3826</v>
      </c>
      <c r="H9" s="288">
        <f>data!H63</f>
        <v>0</v>
      </c>
      <c r="I9" s="288">
        <f>data!I63</f>
        <v>0</v>
      </c>
    </row>
    <row r="10" spans="1:9" customFormat="1" ht="20.100000000000001" customHeight="1" x14ac:dyDescent="0.2">
      <c r="A10" s="287">
        <v>5</v>
      </c>
      <c r="B10" s="288" t="s">
        <v>262</v>
      </c>
      <c r="C10" s="295">
        <f>data!C64</f>
        <v>188.74648543318983</v>
      </c>
      <c r="D10" s="295">
        <f>data!D64</f>
        <v>55.301999529871502</v>
      </c>
      <c r="E10" s="295">
        <f>data!E64</f>
        <v>500.28676978184154</v>
      </c>
      <c r="F10" s="295">
        <f>data!F64</f>
        <v>97.130941332560795</v>
      </c>
      <c r="G10" s="295">
        <f>data!G64</f>
        <v>21.936753661945833</v>
      </c>
      <c r="H10" s="295">
        <f>data!H64</f>
        <v>0</v>
      </c>
      <c r="I10" s="295">
        <f>data!I64</f>
        <v>0</v>
      </c>
    </row>
    <row r="11" spans="1:9" customFormat="1" ht="20.100000000000001" customHeight="1" x14ac:dyDescent="0.2">
      <c r="A11" s="287">
        <v>6</v>
      </c>
      <c r="B11" s="288" t="s">
        <v>263</v>
      </c>
      <c r="C11" s="288">
        <f>data!C65</f>
        <v>23590879.539999999</v>
      </c>
      <c r="D11" s="288">
        <f>data!D65</f>
        <v>5959355.46</v>
      </c>
      <c r="E11" s="288">
        <f>data!E65</f>
        <v>49668425.280000001</v>
      </c>
      <c r="F11" s="288">
        <f>data!F65</f>
        <v>13436798.890124999</v>
      </c>
      <c r="G11" s="288">
        <f>data!G65</f>
        <v>2437575.12</v>
      </c>
      <c r="H11" s="288">
        <f>data!H65</f>
        <v>0</v>
      </c>
      <c r="I11" s="288">
        <f>data!I65</f>
        <v>0</v>
      </c>
    </row>
    <row r="12" spans="1:9" customFormat="1" ht="20.100000000000001" customHeight="1" x14ac:dyDescent="0.2">
      <c r="A12" s="287">
        <v>7</v>
      </c>
      <c r="B12" s="288" t="s">
        <v>11</v>
      </c>
      <c r="C12" s="288">
        <f>data!C66</f>
        <v>6409161</v>
      </c>
      <c r="D12" s="288">
        <f>data!D66</f>
        <v>1679743</v>
      </c>
      <c r="E12" s="288">
        <f>data!E66</f>
        <v>14906580</v>
      </c>
      <c r="F12" s="288">
        <f>data!F66</f>
        <v>3445933</v>
      </c>
      <c r="G12" s="288">
        <f>data!G66</f>
        <v>668604</v>
      </c>
      <c r="H12" s="288">
        <f>data!H66</f>
        <v>0</v>
      </c>
      <c r="I12" s="288">
        <f>data!I66</f>
        <v>0</v>
      </c>
    </row>
    <row r="13" spans="1:9" customFormat="1" ht="20.100000000000001" customHeight="1" x14ac:dyDescent="0.2">
      <c r="A13" s="287">
        <v>8</v>
      </c>
      <c r="B13" s="288" t="s">
        <v>264</v>
      </c>
      <c r="C13" s="288">
        <f>data!C67</f>
        <v>1881904.06</v>
      </c>
      <c r="D13" s="288">
        <f>data!D67</f>
        <v>0</v>
      </c>
      <c r="E13" s="288">
        <f>data!E67</f>
        <v>0</v>
      </c>
      <c r="F13" s="288">
        <f>data!F67</f>
        <v>801243.58600000001</v>
      </c>
      <c r="G13" s="288">
        <f>data!G67</f>
        <v>0</v>
      </c>
      <c r="H13" s="288">
        <f>data!H67</f>
        <v>0</v>
      </c>
      <c r="I13" s="288">
        <f>data!I67</f>
        <v>0</v>
      </c>
    </row>
    <row r="14" spans="1:9" customFormat="1" ht="20.100000000000001" customHeight="1" x14ac:dyDescent="0.2">
      <c r="A14" s="287">
        <v>9</v>
      </c>
      <c r="B14" s="288" t="s">
        <v>265</v>
      </c>
      <c r="C14" s="288">
        <f>data!C68</f>
        <v>2795301.64</v>
      </c>
      <c r="D14" s="288">
        <f>data!D68</f>
        <v>395229.65</v>
      </c>
      <c r="E14" s="288">
        <f>data!E68</f>
        <v>4495089.47</v>
      </c>
      <c r="F14" s="288">
        <f>data!F68</f>
        <v>1497351.59873</v>
      </c>
      <c r="G14" s="288">
        <f>data!G68</f>
        <v>117438.26</v>
      </c>
      <c r="H14" s="288">
        <f>data!H68</f>
        <v>0</v>
      </c>
      <c r="I14" s="288">
        <f>data!I68</f>
        <v>0</v>
      </c>
    </row>
    <row r="15" spans="1:9" customFormat="1" ht="20.100000000000001" customHeight="1" x14ac:dyDescent="0.2">
      <c r="A15" s="287">
        <v>10</v>
      </c>
      <c r="B15" s="288" t="s">
        <v>525</v>
      </c>
      <c r="C15" s="288">
        <f>data!C69</f>
        <v>0</v>
      </c>
      <c r="D15" s="288">
        <f>data!D69</f>
        <v>0</v>
      </c>
      <c r="E15" s="288">
        <f>data!E69</f>
        <v>0</v>
      </c>
      <c r="F15" s="288">
        <f>data!F69</f>
        <v>0</v>
      </c>
      <c r="G15" s="288">
        <f>data!G69</f>
        <v>0</v>
      </c>
      <c r="H15" s="288">
        <f>data!H69</f>
        <v>0</v>
      </c>
      <c r="I15" s="288">
        <f>data!I69</f>
        <v>0</v>
      </c>
    </row>
    <row r="16" spans="1:9" customFormat="1" ht="20.100000000000001" customHeight="1" x14ac:dyDescent="0.2">
      <c r="A16" s="287">
        <v>11</v>
      </c>
      <c r="B16" s="288" t="s">
        <v>526</v>
      </c>
      <c r="C16" s="288">
        <f>data!C70</f>
        <v>79071.75</v>
      </c>
      <c r="D16" s="288">
        <f>data!D70</f>
        <v>97.8</v>
      </c>
      <c r="E16" s="288">
        <f>data!E70</f>
        <v>28647.200000000001</v>
      </c>
      <c r="F16" s="288">
        <f>data!F70</f>
        <v>487129.45</v>
      </c>
      <c r="G16" s="288">
        <f>data!G70</f>
        <v>7971.53</v>
      </c>
      <c r="H16" s="288">
        <f>data!H70</f>
        <v>0</v>
      </c>
      <c r="I16" s="288">
        <f>data!I70</f>
        <v>0</v>
      </c>
    </row>
    <row r="17" spans="1:9" customFormat="1" ht="20.100000000000001" customHeight="1" x14ac:dyDescent="0.2">
      <c r="A17" s="287">
        <v>12</v>
      </c>
      <c r="B17" s="288" t="s">
        <v>16</v>
      </c>
      <c r="C17" s="288">
        <f>data!C71</f>
        <v>759822</v>
      </c>
      <c r="D17" s="288">
        <f>data!D71</f>
        <v>28572</v>
      </c>
      <c r="E17" s="288">
        <f>data!E71</f>
        <v>1506014</v>
      </c>
      <c r="F17" s="288">
        <f>data!F71</f>
        <v>519932</v>
      </c>
      <c r="G17" s="288">
        <f>data!G71</f>
        <v>130565</v>
      </c>
      <c r="H17" s="288">
        <f>data!H71</f>
        <v>0</v>
      </c>
      <c r="I17" s="288">
        <f>data!I71</f>
        <v>0</v>
      </c>
    </row>
    <row r="18" spans="1:9" customFormat="1" ht="20.100000000000001" customHeight="1" x14ac:dyDescent="0.2">
      <c r="A18" s="287">
        <v>13</v>
      </c>
      <c r="B18" s="288" t="s">
        <v>1008</v>
      </c>
      <c r="C18" s="288">
        <f>data!C72</f>
        <v>220832.58</v>
      </c>
      <c r="D18" s="288">
        <f>data!D72</f>
        <v>206168.74</v>
      </c>
      <c r="E18" s="288">
        <f>data!E72</f>
        <v>444658.48</v>
      </c>
      <c r="F18" s="288">
        <f>data!F72</f>
        <v>477049.1</v>
      </c>
      <c r="G18" s="288">
        <f>data!G72</f>
        <v>30338.36</v>
      </c>
      <c r="H18" s="288">
        <f>data!H72</f>
        <v>0</v>
      </c>
      <c r="I18" s="288">
        <f>data!I72</f>
        <v>0</v>
      </c>
    </row>
    <row r="19" spans="1:9" customFormat="1" ht="20.100000000000001" customHeight="1" x14ac:dyDescent="0.2">
      <c r="A19" s="287">
        <v>14</v>
      </c>
      <c r="B19" s="288" t="s">
        <v>1009</v>
      </c>
      <c r="C19" s="288">
        <f>data!C73</f>
        <v>155869.10999999999</v>
      </c>
      <c r="D19" s="288">
        <f>data!D73</f>
        <v>312519.79000000004</v>
      </c>
      <c r="E19" s="288">
        <f>data!E73</f>
        <v>353251.12</v>
      </c>
      <c r="F19" s="288">
        <f>data!F73</f>
        <v>558501.39</v>
      </c>
      <c r="G19" s="288">
        <f>data!G73</f>
        <v>8055.0300000000007</v>
      </c>
      <c r="H19" s="288">
        <f>data!H73</f>
        <v>0</v>
      </c>
      <c r="I19" s="288">
        <f>data!I73</f>
        <v>0</v>
      </c>
    </row>
    <row r="20" spans="1:9" customFormat="1" ht="20.100000000000001" customHeight="1" x14ac:dyDescent="0.2">
      <c r="A20" s="287">
        <v>15</v>
      </c>
      <c r="B20" s="288" t="s">
        <v>284</v>
      </c>
      <c r="C20" s="288">
        <f>-data!C88</f>
        <v>-311743.59000000003</v>
      </c>
      <c r="D20" s="288">
        <f>-data!D88</f>
        <v>0</v>
      </c>
      <c r="E20" s="288">
        <f>-data!E88</f>
        <v>-1075.56</v>
      </c>
      <c r="F20" s="288">
        <f>-data!F88</f>
        <v>-3599.07</v>
      </c>
      <c r="G20" s="288">
        <f>-data!G88</f>
        <v>0</v>
      </c>
      <c r="H20" s="288">
        <f>-data!H88</f>
        <v>0</v>
      </c>
      <c r="I20" s="288">
        <f>-data!I88</f>
        <v>0</v>
      </c>
    </row>
    <row r="21" spans="1:9" customFormat="1" ht="20.100000000000001" customHeight="1" x14ac:dyDescent="0.2">
      <c r="A21" s="287">
        <v>16</v>
      </c>
      <c r="B21" s="296" t="s">
        <v>1010</v>
      </c>
      <c r="C21" s="288">
        <f>data!C89</f>
        <v>35581098.089999989</v>
      </c>
      <c r="D21" s="288">
        <f>data!D89</f>
        <v>8581686.4400000013</v>
      </c>
      <c r="E21" s="288">
        <f>data!E89</f>
        <v>71401589.99000001</v>
      </c>
      <c r="F21" s="288">
        <f>data!F89</f>
        <v>21220339.944855001</v>
      </c>
      <c r="G21" s="288">
        <f>data!G89</f>
        <v>3400547.2999999993</v>
      </c>
      <c r="H21" s="288">
        <f>data!H89</f>
        <v>0</v>
      </c>
      <c r="I21" s="288">
        <f>data!I89</f>
        <v>0</v>
      </c>
    </row>
    <row r="22" spans="1:9" customFormat="1" ht="20.100000000000001" customHeight="1" x14ac:dyDescent="0.2">
      <c r="A22" s="287">
        <v>17</v>
      </c>
      <c r="B22" s="288" t="s">
        <v>286</v>
      </c>
      <c r="C22" s="297"/>
      <c r="D22" s="298"/>
      <c r="E22" s="298"/>
      <c r="F22" s="298"/>
      <c r="G22" s="298"/>
      <c r="H22" s="298"/>
      <c r="I22" s="298"/>
    </row>
    <row r="23" spans="1:9" customFormat="1" ht="20.100000000000001" customHeight="1" x14ac:dyDescent="0.2">
      <c r="A23" s="287">
        <v>18</v>
      </c>
      <c r="B23" s="288" t="s">
        <v>1011</v>
      </c>
      <c r="C23" s="296">
        <f>+data!M672</f>
        <v>18355850</v>
      </c>
      <c r="D23" s="296">
        <f>+data!M673</f>
        <v>3526331</v>
      </c>
      <c r="E23" s="296">
        <f>+data!M674</f>
        <v>41190185</v>
      </c>
      <c r="F23" s="296">
        <f>+data!M675</f>
        <v>10276519</v>
      </c>
      <c r="G23" s="296">
        <f>+data!M676</f>
        <v>2383038</v>
      </c>
      <c r="H23" s="296">
        <f>+data!M677</f>
        <v>0</v>
      </c>
      <c r="I23" s="296">
        <f>+data!M678</f>
        <v>0</v>
      </c>
    </row>
    <row r="24" spans="1:9" customFormat="1" ht="20.100000000000001" customHeight="1" x14ac:dyDescent="0.2">
      <c r="A24" s="287">
        <v>19</v>
      </c>
      <c r="B24" s="296" t="s">
        <v>1012</v>
      </c>
      <c r="C24" s="288">
        <f>data!C91</f>
        <v>147316269.55000001</v>
      </c>
      <c r="D24" s="288">
        <f>data!D91</f>
        <v>41183838.5</v>
      </c>
      <c r="E24" s="288">
        <f>data!E91</f>
        <v>294557040.23000002</v>
      </c>
      <c r="F24" s="288">
        <f>data!F91</f>
        <v>51770144.942099996</v>
      </c>
      <c r="G24" s="288">
        <f>data!G91</f>
        <v>10789316</v>
      </c>
      <c r="H24" s="288">
        <f>data!H91</f>
        <v>0</v>
      </c>
      <c r="I24" s="288">
        <f>data!I91</f>
        <v>0</v>
      </c>
    </row>
    <row r="25" spans="1:9" customFormat="1" ht="20.100000000000001" customHeight="1" x14ac:dyDescent="0.2">
      <c r="A25" s="287">
        <v>20</v>
      </c>
      <c r="B25" s="296" t="s">
        <v>1013</v>
      </c>
      <c r="C25" s="288">
        <f>data!C92</f>
        <v>3286995.75</v>
      </c>
      <c r="D25" s="288">
        <f>data!D92</f>
        <v>586706</v>
      </c>
      <c r="E25" s="288">
        <f>data!E92</f>
        <v>31016514.84</v>
      </c>
      <c r="F25" s="288">
        <f>data!F92</f>
        <v>12082110.871011999</v>
      </c>
      <c r="G25" s="288">
        <f>data!G92</f>
        <v>653630</v>
      </c>
      <c r="H25" s="288">
        <f>data!H92</f>
        <v>0</v>
      </c>
      <c r="I25" s="288">
        <f>data!I92</f>
        <v>0</v>
      </c>
    </row>
    <row r="26" spans="1:9" customFormat="1" ht="18" customHeight="1" x14ac:dyDescent="0.2">
      <c r="A26" s="287">
        <v>21</v>
      </c>
      <c r="B26" s="296" t="s">
        <v>1014</v>
      </c>
      <c r="C26" s="288">
        <f>data!C93</f>
        <v>150603265.30000001</v>
      </c>
      <c r="D26" s="288">
        <f>data!D93</f>
        <v>41770544.5</v>
      </c>
      <c r="E26" s="288">
        <f>data!E93</f>
        <v>325573555.06999999</v>
      </c>
      <c r="F26" s="288">
        <f>data!F93</f>
        <v>63852255.813111991</v>
      </c>
      <c r="G26" s="288">
        <f>data!G93</f>
        <v>11442946</v>
      </c>
      <c r="H26" s="288">
        <f>data!H93</f>
        <v>0</v>
      </c>
      <c r="I26" s="288">
        <f>data!I93</f>
        <v>0</v>
      </c>
    </row>
    <row r="27" spans="1:9" customFormat="1" ht="20.100000000000001" customHeight="1" x14ac:dyDescent="0.2">
      <c r="A27" s="287" t="s">
        <v>1015</v>
      </c>
      <c r="B27" s="288"/>
      <c r="C27" s="298"/>
      <c r="D27" s="298"/>
      <c r="E27" s="298"/>
      <c r="F27" s="298"/>
      <c r="G27" s="298"/>
      <c r="H27" s="298"/>
      <c r="I27" s="298"/>
    </row>
    <row r="28" spans="1:9" customFormat="1" ht="20.100000000000001" customHeight="1" x14ac:dyDescent="0.2">
      <c r="A28" s="287">
        <v>22</v>
      </c>
      <c r="B28" s="288" t="s">
        <v>1016</v>
      </c>
      <c r="C28" s="288">
        <f>data!C94</f>
        <v>27228</v>
      </c>
      <c r="D28" s="288">
        <f>data!D94</f>
        <v>0</v>
      </c>
      <c r="E28" s="288">
        <f>data!E94</f>
        <v>94434</v>
      </c>
      <c r="F28" s="288">
        <f>data!F94</f>
        <v>26319</v>
      </c>
      <c r="G28" s="288">
        <f>data!G94</f>
        <v>9497</v>
      </c>
      <c r="H28" s="288">
        <f>data!H94</f>
        <v>0</v>
      </c>
      <c r="I28" s="288">
        <f>data!I94</f>
        <v>0</v>
      </c>
    </row>
    <row r="29" spans="1:9" customFormat="1" ht="20.100000000000001" customHeight="1" x14ac:dyDescent="0.2">
      <c r="A29" s="287">
        <v>23</v>
      </c>
      <c r="B29" s="288" t="s">
        <v>1017</v>
      </c>
      <c r="C29" s="288">
        <f>data!C95</f>
        <v>64187</v>
      </c>
      <c r="D29" s="288">
        <f>data!D95</f>
        <v>11747</v>
      </c>
      <c r="E29" s="288">
        <f>data!E95</f>
        <v>136542</v>
      </c>
      <c r="F29" s="288">
        <f>data!F95</f>
        <v>23393</v>
      </c>
      <c r="G29" s="288">
        <f>data!G95</f>
        <v>4602</v>
      </c>
      <c r="H29" s="288">
        <f>data!H95</f>
        <v>0</v>
      </c>
      <c r="I29" s="288">
        <f>data!I95</f>
        <v>0</v>
      </c>
    </row>
    <row r="30" spans="1:9" customFormat="1" ht="20.100000000000001" customHeight="1" x14ac:dyDescent="0.2">
      <c r="A30" s="287">
        <v>24</v>
      </c>
      <c r="B30" s="288" t="s">
        <v>1018</v>
      </c>
      <c r="C30" s="288">
        <f>data!C96</f>
        <v>8211.3625448821858</v>
      </c>
      <c r="D30" s="288">
        <f>data!D96</f>
        <v>0</v>
      </c>
      <c r="E30" s="288">
        <f>data!E96</f>
        <v>28479.205617871474</v>
      </c>
      <c r="F30" s="288">
        <f>data!F96</f>
        <v>7937.2282510193281</v>
      </c>
      <c r="G30" s="288">
        <f>data!G96</f>
        <v>2864.0851362107437</v>
      </c>
      <c r="H30" s="288">
        <f>data!H96</f>
        <v>0</v>
      </c>
      <c r="I30" s="288">
        <f>data!I96</f>
        <v>0</v>
      </c>
    </row>
    <row r="31" spans="1:9" customFormat="1" ht="20.100000000000001" customHeight="1" x14ac:dyDescent="0.2">
      <c r="A31" s="287">
        <v>25</v>
      </c>
      <c r="B31" s="288" t="s">
        <v>1019</v>
      </c>
      <c r="C31" s="288">
        <f>data!C97</f>
        <v>375503.01848568564</v>
      </c>
      <c r="D31" s="288">
        <f>data!D97</f>
        <v>88529.061457975506</v>
      </c>
      <c r="E31" s="288">
        <f>data!E97</f>
        <v>672835.15073794383</v>
      </c>
      <c r="F31" s="288">
        <f>data!F97</f>
        <v>130681.97918745429</v>
      </c>
      <c r="G31" s="288">
        <f>data!G97</f>
        <v>25564.343233640509</v>
      </c>
      <c r="H31" s="288">
        <f>data!H97</f>
        <v>0</v>
      </c>
      <c r="I31" s="288">
        <f>data!I97</f>
        <v>0</v>
      </c>
    </row>
    <row r="32" spans="1:9" customFormat="1" ht="20.100000000000001" customHeight="1" x14ac:dyDescent="0.2">
      <c r="A32" s="287">
        <v>26</v>
      </c>
      <c r="B32" s="288" t="s">
        <v>294</v>
      </c>
      <c r="C32" s="295">
        <f>data!C98</f>
        <v>169.80658916408046</v>
      </c>
      <c r="D32" s="295">
        <f>data!D98</f>
        <v>40.03381391899287</v>
      </c>
      <c r="E32" s="295">
        <f>data!E98</f>
        <v>304.2634450110699</v>
      </c>
      <c r="F32" s="295">
        <f>data!F98</f>
        <v>59.09582628795534</v>
      </c>
      <c r="G32" s="295">
        <f>data!G98</f>
        <v>11.560476787192098</v>
      </c>
      <c r="H32" s="295">
        <f>data!H98</f>
        <v>0</v>
      </c>
      <c r="I32" s="295">
        <f>data!I98</f>
        <v>0</v>
      </c>
    </row>
    <row r="33" spans="1:9" customFormat="1" ht="20.100000000000001" customHeight="1" x14ac:dyDescent="0.2">
      <c r="A33" s="281" t="s">
        <v>1001</v>
      </c>
      <c r="B33" s="282"/>
      <c r="C33" s="282"/>
      <c r="D33" s="282"/>
      <c r="E33" s="282"/>
      <c r="F33" s="282"/>
      <c r="G33" s="282"/>
      <c r="H33" s="282"/>
      <c r="I33" s="281"/>
    </row>
    <row r="34" spans="1:9" customFormat="1" ht="20.100000000000001" customHeight="1" x14ac:dyDescent="0.2">
      <c r="A34" s="283"/>
      <c r="I34" s="284" t="s">
        <v>1020</v>
      </c>
    </row>
    <row r="35" spans="1:9" customFormat="1" ht="20.100000000000001" customHeight="1" x14ac:dyDescent="0.2">
      <c r="A35" s="283"/>
      <c r="I35" s="283"/>
    </row>
    <row r="36" spans="1:9" customFormat="1" ht="20.100000000000001" customHeight="1" x14ac:dyDescent="0.2">
      <c r="A36" s="285" t="str">
        <f>"Hospital: "&amp;data!C102</f>
        <v>Hospital: PeaceHealth Southwest Medical Center</v>
      </c>
      <c r="G36" s="286"/>
      <c r="H36" s="285" t="str">
        <f>"FYE: "&amp;data!C100</f>
        <v>FYE: 06/30/2024</v>
      </c>
    </row>
    <row r="37" spans="1:9" customFormat="1" ht="20.100000000000001" customHeight="1" x14ac:dyDescent="0.2">
      <c r="A37" s="287">
        <v>1</v>
      </c>
      <c r="B37" s="288" t="s">
        <v>236</v>
      </c>
      <c r="C37" s="290" t="s">
        <v>43</v>
      </c>
      <c r="D37" s="290" t="s">
        <v>44</v>
      </c>
      <c r="E37" s="290" t="s">
        <v>45</v>
      </c>
      <c r="F37" s="290" t="s">
        <v>46</v>
      </c>
      <c r="G37" s="290" t="s">
        <v>47</v>
      </c>
      <c r="H37" s="290" t="s">
        <v>48</v>
      </c>
      <c r="I37" s="290" t="s">
        <v>49</v>
      </c>
    </row>
    <row r="38" spans="1:9" customFormat="1" ht="20.100000000000001" customHeight="1" x14ac:dyDescent="0.2">
      <c r="A38" s="291">
        <v>2</v>
      </c>
      <c r="B38" s="292" t="s">
        <v>1003</v>
      </c>
      <c r="C38" s="294"/>
      <c r="D38" s="294" t="s">
        <v>126</v>
      </c>
      <c r="E38" s="294" t="s">
        <v>127</v>
      </c>
      <c r="F38" s="294" t="s">
        <v>1021</v>
      </c>
      <c r="G38" s="294" t="s">
        <v>129</v>
      </c>
      <c r="H38" s="294" t="s">
        <v>1022</v>
      </c>
      <c r="I38" s="294" t="s">
        <v>131</v>
      </c>
    </row>
    <row r="39" spans="1:9" customFormat="1" ht="20.100000000000001" customHeight="1" x14ac:dyDescent="0.2">
      <c r="A39" s="291"/>
      <c r="B39" s="292"/>
      <c r="C39" s="294" t="s">
        <v>125</v>
      </c>
      <c r="D39" s="294" t="s">
        <v>184</v>
      </c>
      <c r="E39" s="293" t="s">
        <v>194</v>
      </c>
      <c r="F39" s="294" t="s">
        <v>195</v>
      </c>
      <c r="G39" s="294" t="s">
        <v>196</v>
      </c>
      <c r="H39" s="294" t="s">
        <v>197</v>
      </c>
      <c r="I39" s="294" t="s">
        <v>196</v>
      </c>
    </row>
    <row r="40" spans="1:9" customFormat="1" ht="20.100000000000001" customHeight="1" x14ac:dyDescent="0.2">
      <c r="A40" s="287">
        <v>3</v>
      </c>
      <c r="B40" s="288" t="s">
        <v>1007</v>
      </c>
      <c r="C40" s="290" t="s">
        <v>243</v>
      </c>
      <c r="D40" s="290" t="s">
        <v>242</v>
      </c>
      <c r="E40" s="290" t="s">
        <v>242</v>
      </c>
      <c r="F40" s="290" t="s">
        <v>242</v>
      </c>
      <c r="G40" s="290" t="s">
        <v>242</v>
      </c>
      <c r="H40" s="290" t="s">
        <v>244</v>
      </c>
      <c r="I40" s="289" t="s">
        <v>245</v>
      </c>
    </row>
    <row r="41" spans="1:9" customFormat="1" ht="20.100000000000001" customHeight="1" x14ac:dyDescent="0.2">
      <c r="A41" s="287">
        <v>4</v>
      </c>
      <c r="B41" s="288" t="s">
        <v>261</v>
      </c>
      <c r="C41" s="288">
        <f>data!J63</f>
        <v>2142</v>
      </c>
      <c r="D41" s="288">
        <f>data!K63</f>
        <v>0</v>
      </c>
      <c r="E41" s="288">
        <f>data!L63</f>
        <v>0</v>
      </c>
      <c r="F41" s="288">
        <f>data!M63</f>
        <v>5478</v>
      </c>
      <c r="G41" s="288">
        <f>data!N63</f>
        <v>62432</v>
      </c>
      <c r="H41" s="288">
        <f>data!O63</f>
        <v>1944</v>
      </c>
      <c r="I41" s="288">
        <f>data!P63</f>
        <v>1355399</v>
      </c>
    </row>
    <row r="42" spans="1:9" customFormat="1" ht="20.100000000000001" customHeight="1" x14ac:dyDescent="0.2">
      <c r="A42" s="287">
        <v>5</v>
      </c>
      <c r="B42" s="288" t="s">
        <v>262</v>
      </c>
      <c r="C42" s="295">
        <f>data!J64</f>
        <v>19.068294619778957</v>
      </c>
      <c r="D42" s="295">
        <f>data!K64</f>
        <v>0</v>
      </c>
      <c r="E42" s="295">
        <f>data!L64</f>
        <v>0</v>
      </c>
      <c r="F42" s="295">
        <f>data!M64</f>
        <v>43.320129209174851</v>
      </c>
      <c r="G42" s="295">
        <f>data!N64</f>
        <v>15.408840904816653</v>
      </c>
      <c r="H42" s="295">
        <f>data!O64</f>
        <v>0</v>
      </c>
      <c r="I42" s="295">
        <f>data!P64</f>
        <v>120.78969939654488</v>
      </c>
    </row>
    <row r="43" spans="1:9" customFormat="1" ht="20.100000000000001" customHeight="1" x14ac:dyDescent="0.2">
      <c r="A43" s="287">
        <v>6</v>
      </c>
      <c r="B43" s="288" t="s">
        <v>263</v>
      </c>
      <c r="C43" s="288">
        <f>data!J65</f>
        <v>2637849.8598750005</v>
      </c>
      <c r="D43" s="288">
        <f>data!K65</f>
        <v>0</v>
      </c>
      <c r="E43" s="288">
        <f>data!L65</f>
        <v>0</v>
      </c>
      <c r="F43" s="288">
        <f>data!M65</f>
        <v>4497231.46</v>
      </c>
      <c r="G43" s="288">
        <f>data!N65</f>
        <v>5382447.6900000004</v>
      </c>
      <c r="H43" s="288">
        <f>data!O65</f>
        <v>0</v>
      </c>
      <c r="I43" s="288">
        <f>data!P65</f>
        <v>13470070.470000001</v>
      </c>
    </row>
    <row r="44" spans="1:9" customFormat="1" ht="20.100000000000001" customHeight="1" x14ac:dyDescent="0.2">
      <c r="A44" s="287">
        <v>7</v>
      </c>
      <c r="B44" s="288" t="s">
        <v>11</v>
      </c>
      <c r="C44" s="288">
        <f>data!J66</f>
        <v>676490</v>
      </c>
      <c r="D44" s="288">
        <f>data!K66</f>
        <v>0</v>
      </c>
      <c r="E44" s="288">
        <f>data!L66</f>
        <v>0</v>
      </c>
      <c r="F44" s="288">
        <f>data!M66</f>
        <v>1224526</v>
      </c>
      <c r="G44" s="288">
        <f>data!N66</f>
        <v>1071702</v>
      </c>
      <c r="H44" s="288">
        <f>data!O66</f>
        <v>0</v>
      </c>
      <c r="I44" s="288">
        <f>data!P66</f>
        <v>3733349</v>
      </c>
    </row>
    <row r="45" spans="1:9" customFormat="1" ht="20.100000000000001" customHeight="1" x14ac:dyDescent="0.2">
      <c r="A45" s="287">
        <v>8</v>
      </c>
      <c r="B45" s="288" t="s">
        <v>264</v>
      </c>
      <c r="C45" s="288">
        <f>data!J67</f>
        <v>157296.41400000002</v>
      </c>
      <c r="D45" s="288">
        <f>data!K67</f>
        <v>0</v>
      </c>
      <c r="E45" s="288">
        <f>data!L67</f>
        <v>0</v>
      </c>
      <c r="F45" s="288">
        <f>data!M67</f>
        <v>71680</v>
      </c>
      <c r="G45" s="288">
        <f>data!N67</f>
        <v>6583164.8399999999</v>
      </c>
      <c r="H45" s="288">
        <f>data!O67</f>
        <v>0</v>
      </c>
      <c r="I45" s="288">
        <f>data!P67</f>
        <v>1075386</v>
      </c>
    </row>
    <row r="46" spans="1:9" customFormat="1" ht="20.100000000000001" customHeight="1" x14ac:dyDescent="0.2">
      <c r="A46" s="287">
        <v>9</v>
      </c>
      <c r="B46" s="288" t="s">
        <v>265</v>
      </c>
      <c r="C46" s="288">
        <f>data!J68</f>
        <v>293953.10127000004</v>
      </c>
      <c r="D46" s="288">
        <f>data!K68</f>
        <v>0</v>
      </c>
      <c r="E46" s="288">
        <f>data!L68</f>
        <v>0</v>
      </c>
      <c r="F46" s="288">
        <f>data!M68</f>
        <v>212730.76</v>
      </c>
      <c r="G46" s="288">
        <f>data!N68</f>
        <v>8776.2800000000007</v>
      </c>
      <c r="H46" s="288">
        <f>data!O68</f>
        <v>0</v>
      </c>
      <c r="I46" s="288">
        <f>data!P68</f>
        <v>37084788.189999998</v>
      </c>
    </row>
    <row r="47" spans="1:9" customFormat="1" ht="20.100000000000001" customHeight="1" x14ac:dyDescent="0.2">
      <c r="A47" s="287">
        <v>10</v>
      </c>
      <c r="B47" s="288" t="s">
        <v>525</v>
      </c>
      <c r="C47" s="288">
        <f>data!J69</f>
        <v>0</v>
      </c>
      <c r="D47" s="288">
        <f>data!K69</f>
        <v>0</v>
      </c>
      <c r="E47" s="288">
        <f>data!L69</f>
        <v>0</v>
      </c>
      <c r="F47" s="288">
        <f>data!M69</f>
        <v>54020.15</v>
      </c>
      <c r="G47" s="288">
        <f>data!N69</f>
        <v>0</v>
      </c>
      <c r="H47" s="288">
        <f>data!O69</f>
        <v>0</v>
      </c>
      <c r="I47" s="288">
        <f>data!P69</f>
        <v>0</v>
      </c>
    </row>
    <row r="48" spans="1:9" customFormat="1" ht="20.100000000000001" customHeight="1" x14ac:dyDescent="0.2">
      <c r="A48" s="287">
        <v>11</v>
      </c>
      <c r="B48" s="288" t="s">
        <v>526</v>
      </c>
      <c r="C48" s="288">
        <f>data!J70</f>
        <v>0</v>
      </c>
      <c r="D48" s="288">
        <f>data!K70</f>
        <v>0</v>
      </c>
      <c r="E48" s="288">
        <f>data!L70</f>
        <v>0</v>
      </c>
      <c r="F48" s="288">
        <f>data!M70</f>
        <v>38639.370000000003</v>
      </c>
      <c r="G48" s="288">
        <f>data!N70</f>
        <v>706.55</v>
      </c>
      <c r="H48" s="288">
        <f>data!O70</f>
        <v>0</v>
      </c>
      <c r="I48" s="288">
        <f>data!P70</f>
        <v>1706574.01</v>
      </c>
    </row>
    <row r="49" spans="1:11" customFormat="1" ht="20.100000000000001" customHeight="1" x14ac:dyDescent="0.2">
      <c r="A49" s="287">
        <v>12</v>
      </c>
      <c r="B49" s="288" t="s">
        <v>16</v>
      </c>
      <c r="C49" s="288">
        <f>data!J71</f>
        <v>32379</v>
      </c>
      <c r="D49" s="288">
        <f>data!K71</f>
        <v>0</v>
      </c>
      <c r="E49" s="288">
        <f>data!L71</f>
        <v>0</v>
      </c>
      <c r="F49" s="288">
        <f>data!M71</f>
        <v>48107</v>
      </c>
      <c r="G49" s="288">
        <f>data!N71</f>
        <v>0</v>
      </c>
      <c r="H49" s="288">
        <f>data!O71</f>
        <v>0</v>
      </c>
      <c r="I49" s="288">
        <f>data!P71</f>
        <v>3852574</v>
      </c>
    </row>
    <row r="50" spans="1:11" customFormat="1" ht="20.100000000000001" customHeight="1" x14ac:dyDescent="0.2">
      <c r="A50" s="287">
        <v>13</v>
      </c>
      <c r="B50" s="288" t="s">
        <v>1008</v>
      </c>
      <c r="C50" s="288">
        <f>data!J72</f>
        <v>0</v>
      </c>
      <c r="D50" s="288">
        <f>data!K72</f>
        <v>0</v>
      </c>
      <c r="E50" s="288">
        <f>data!L72</f>
        <v>0</v>
      </c>
      <c r="F50" s="288">
        <f>data!M72</f>
        <v>4262.54</v>
      </c>
      <c r="G50" s="288">
        <f>data!N72</f>
        <v>0</v>
      </c>
      <c r="H50" s="288">
        <f>data!O72</f>
        <v>0</v>
      </c>
      <c r="I50" s="288">
        <f>data!P72</f>
        <v>20313.009999999998</v>
      </c>
    </row>
    <row r="51" spans="1:11" customFormat="1" ht="20.100000000000001" customHeight="1" x14ac:dyDescent="0.2">
      <c r="A51" s="287">
        <v>14</v>
      </c>
      <c r="B51" s="288" t="s">
        <v>1009</v>
      </c>
      <c r="C51" s="288">
        <f>data!J73</f>
        <v>0</v>
      </c>
      <c r="D51" s="288">
        <f>data!K73</f>
        <v>0</v>
      </c>
      <c r="E51" s="288">
        <f>data!L73</f>
        <v>0</v>
      </c>
      <c r="F51" s="288">
        <f>data!M73</f>
        <v>125526.61</v>
      </c>
      <c r="G51" s="288">
        <f>data!N73</f>
        <v>720746.17000000016</v>
      </c>
      <c r="H51" s="288">
        <f>data!O73</f>
        <v>0</v>
      </c>
      <c r="I51" s="288">
        <f>data!P73</f>
        <v>2043836.12</v>
      </c>
    </row>
    <row r="52" spans="1:11" customFormat="1" ht="20.100000000000001" customHeight="1" x14ac:dyDescent="0.2">
      <c r="A52" s="287">
        <v>15</v>
      </c>
      <c r="B52" s="288" t="s">
        <v>284</v>
      </c>
      <c r="C52" s="288">
        <f>-data!J88</f>
        <v>0</v>
      </c>
      <c r="D52" s="288">
        <f>-data!K88</f>
        <v>0</v>
      </c>
      <c r="E52" s="288">
        <f>-data!L88</f>
        <v>0</v>
      </c>
      <c r="F52" s="288">
        <f>-data!M88</f>
        <v>-355881.78</v>
      </c>
      <c r="G52" s="288">
        <f>-data!N88</f>
        <v>0</v>
      </c>
      <c r="H52" s="288">
        <f>-data!O88</f>
        <v>0</v>
      </c>
      <c r="I52" s="288">
        <f>-data!P88</f>
        <v>409.55999999999898</v>
      </c>
    </row>
    <row r="53" spans="1:11" customFormat="1" ht="20.100000000000001" customHeight="1" x14ac:dyDescent="0.2">
      <c r="A53" s="287">
        <v>16</v>
      </c>
      <c r="B53" s="296" t="s">
        <v>1010</v>
      </c>
      <c r="C53" s="288">
        <f>data!J89</f>
        <v>3797968.3751450004</v>
      </c>
      <c r="D53" s="288">
        <f>data!K89</f>
        <v>0</v>
      </c>
      <c r="E53" s="288">
        <f>data!L89</f>
        <v>0</v>
      </c>
      <c r="F53" s="288">
        <f>data!M89</f>
        <v>5920842.1100000003</v>
      </c>
      <c r="G53" s="288">
        <f>data!N89</f>
        <v>13767543.530000001</v>
      </c>
      <c r="H53" s="288">
        <f>data!O89</f>
        <v>0</v>
      </c>
      <c r="I53" s="288">
        <f>data!P89</f>
        <v>62987300.359999992</v>
      </c>
    </row>
    <row r="54" spans="1:11" customFormat="1" ht="20.100000000000001" customHeight="1" x14ac:dyDescent="0.2">
      <c r="A54" s="287">
        <v>17</v>
      </c>
      <c r="B54" s="288" t="s">
        <v>286</v>
      </c>
      <c r="C54" s="298"/>
      <c r="D54" s="298"/>
      <c r="E54" s="298"/>
      <c r="F54" s="298"/>
      <c r="G54" s="298"/>
      <c r="H54" s="298"/>
      <c r="I54" s="298"/>
    </row>
    <row r="55" spans="1:11" customFormat="1" ht="20.100000000000001" customHeight="1" x14ac:dyDescent="0.2">
      <c r="A55" s="287">
        <v>18</v>
      </c>
      <c r="B55" s="288" t="s">
        <v>1011</v>
      </c>
      <c r="C55" s="296">
        <f>+data!M679</f>
        <v>1158155</v>
      </c>
      <c r="D55" s="296">
        <f>+data!M680</f>
        <v>0</v>
      </c>
      <c r="E55" s="296">
        <f>+data!M695</f>
        <v>1684466</v>
      </c>
      <c r="F55" s="296">
        <f>+data!M696</f>
        <v>639466</v>
      </c>
      <c r="G55" s="296">
        <f>+data!M697</f>
        <v>12384968</v>
      </c>
      <c r="H55" s="296">
        <f>+data!M684</f>
        <v>0</v>
      </c>
      <c r="I55" s="296">
        <f>+data!M685</f>
        <v>25720816</v>
      </c>
    </row>
    <row r="56" spans="1:11" customFormat="1" ht="20.100000000000001" customHeight="1" x14ac:dyDescent="0.2">
      <c r="A56" s="287">
        <v>19</v>
      </c>
      <c r="B56" s="296" t="s">
        <v>1012</v>
      </c>
      <c r="C56" s="288">
        <f>data!J91</f>
        <v>10163274.057900002</v>
      </c>
      <c r="D56" s="288">
        <f>data!K91</f>
        <v>0</v>
      </c>
      <c r="E56" s="288">
        <f>data!L91</f>
        <v>0</v>
      </c>
      <c r="F56" s="288">
        <f>data!M91</f>
        <v>228</v>
      </c>
      <c r="G56" s="288">
        <f>data!N91</f>
        <v>0</v>
      </c>
      <c r="H56" s="288">
        <f>data!O91</f>
        <v>0</v>
      </c>
      <c r="I56" s="288">
        <f>data!P91</f>
        <v>248374729.86000001</v>
      </c>
    </row>
    <row r="57" spans="1:11" customFormat="1" ht="20.100000000000001" customHeight="1" x14ac:dyDescent="0.2">
      <c r="A57" s="287">
        <v>20</v>
      </c>
      <c r="B57" s="296" t="s">
        <v>1013</v>
      </c>
      <c r="C57" s="288">
        <f>data!J92</f>
        <v>2371903.8089880003</v>
      </c>
      <c r="D57" s="288">
        <f>data!K92</f>
        <v>0</v>
      </c>
      <c r="E57" s="288">
        <f>data!L92</f>
        <v>0</v>
      </c>
      <c r="F57" s="288">
        <f>data!M92</f>
        <v>5974774.8799999999</v>
      </c>
      <c r="G57" s="288">
        <f>data!N92</f>
        <v>6713555.5</v>
      </c>
      <c r="H57" s="288">
        <f>data!O92</f>
        <v>0</v>
      </c>
      <c r="I57" s="288">
        <f>data!P92</f>
        <v>186861201.72999999</v>
      </c>
    </row>
    <row r="58" spans="1:11" customFormat="1" ht="20.100000000000001" customHeight="1" x14ac:dyDescent="0.2">
      <c r="A58" s="287">
        <v>21</v>
      </c>
      <c r="B58" s="296" t="s">
        <v>1014</v>
      </c>
      <c r="C58" s="288">
        <f>data!J93</f>
        <v>12535177.866888002</v>
      </c>
      <c r="D58" s="288">
        <f>data!K93</f>
        <v>0</v>
      </c>
      <c r="E58" s="288">
        <f>data!L93</f>
        <v>0</v>
      </c>
      <c r="F58" s="288">
        <f>data!M93</f>
        <v>5975002.8799999999</v>
      </c>
      <c r="G58" s="288">
        <f>data!N93</f>
        <v>6713555.5</v>
      </c>
      <c r="H58" s="288">
        <f>data!O93</f>
        <v>0</v>
      </c>
      <c r="I58" s="288">
        <f>data!P93</f>
        <v>435235931.59000003</v>
      </c>
    </row>
    <row r="59" spans="1:11" customFormat="1" ht="20.100000000000001" customHeight="1" x14ac:dyDescent="0.2">
      <c r="A59" s="287" t="s">
        <v>1015</v>
      </c>
      <c r="B59" s="288"/>
      <c r="C59" s="298"/>
      <c r="D59" s="298"/>
      <c r="E59" s="298"/>
      <c r="F59" s="298"/>
      <c r="G59" s="298"/>
      <c r="H59" s="298"/>
      <c r="I59" s="298"/>
    </row>
    <row r="60" spans="1:11" customFormat="1" ht="20.100000000000001" customHeight="1" x14ac:dyDescent="0.25">
      <c r="A60" s="287">
        <v>22</v>
      </c>
      <c r="B60" s="288" t="s">
        <v>1016</v>
      </c>
      <c r="C60" s="288">
        <f>data!J94</f>
        <v>0</v>
      </c>
      <c r="D60" s="288">
        <f>data!K94</f>
        <v>0</v>
      </c>
      <c r="E60" s="288">
        <f>data!L94</f>
        <v>0</v>
      </c>
      <c r="F60" s="288">
        <f>data!M94</f>
        <v>0</v>
      </c>
      <c r="G60" s="288">
        <f>data!N94</f>
        <v>0</v>
      </c>
      <c r="H60" s="288">
        <f>data!O94</f>
        <v>0</v>
      </c>
      <c r="I60" s="288">
        <f>data!P94</f>
        <v>67669</v>
      </c>
      <c r="K60" s="299"/>
    </row>
    <row r="61" spans="1:11" customFormat="1" ht="20.100000000000001" customHeight="1" x14ac:dyDescent="0.2">
      <c r="A61" s="287">
        <v>23</v>
      </c>
      <c r="B61" s="288" t="s">
        <v>1017</v>
      </c>
      <c r="C61" s="288">
        <f>data!J95</f>
        <v>0</v>
      </c>
      <c r="D61" s="288">
        <f>data!K95</f>
        <v>0</v>
      </c>
      <c r="E61" s="288">
        <f>data!L95</f>
        <v>0</v>
      </c>
      <c r="F61" s="288">
        <f>data!M95</f>
        <v>7715</v>
      </c>
      <c r="G61" s="288">
        <f>data!N95</f>
        <v>0</v>
      </c>
      <c r="H61" s="288">
        <f>data!O95</f>
        <v>0</v>
      </c>
      <c r="I61" s="288">
        <f>data!P95</f>
        <v>0</v>
      </c>
    </row>
    <row r="62" spans="1:11" customFormat="1" ht="20.100000000000001" customHeight="1" x14ac:dyDescent="0.2">
      <c r="A62" s="287">
        <v>24</v>
      </c>
      <c r="B62" s="288" t="s">
        <v>1018</v>
      </c>
      <c r="C62" s="288">
        <f>data!J96</f>
        <v>0</v>
      </c>
      <c r="D62" s="288">
        <f>data!K96</f>
        <v>0</v>
      </c>
      <c r="E62" s="288">
        <f>data!L96</f>
        <v>0</v>
      </c>
      <c r="F62" s="288">
        <f>data!M96</f>
        <v>0</v>
      </c>
      <c r="G62" s="288">
        <f>data!N96</f>
        <v>0</v>
      </c>
      <c r="H62" s="288">
        <f>data!O96</f>
        <v>0</v>
      </c>
      <c r="I62" s="288">
        <f>data!P96</f>
        <v>20407.473631909528</v>
      </c>
    </row>
    <row r="63" spans="1:11" customFormat="1" ht="20.100000000000001" customHeight="1" x14ac:dyDescent="0.2">
      <c r="A63" s="287">
        <v>25</v>
      </c>
      <c r="B63" s="288" t="s">
        <v>1019</v>
      </c>
      <c r="C63" s="288">
        <f>data!J97</f>
        <v>25654.87831637905</v>
      </c>
      <c r="D63" s="288">
        <f>data!K97</f>
        <v>0</v>
      </c>
      <c r="E63" s="288">
        <f>data!L97</f>
        <v>0</v>
      </c>
      <c r="F63" s="288">
        <f>data!M97</f>
        <v>39712.282670540066</v>
      </c>
      <c r="G63" s="288">
        <f>data!N97</f>
        <v>0</v>
      </c>
      <c r="H63" s="288">
        <f>data!O97</f>
        <v>0</v>
      </c>
      <c r="I63" s="288">
        <f>data!P97</f>
        <v>150187.36650537656</v>
      </c>
    </row>
    <row r="64" spans="1:11" customFormat="1" ht="20.100000000000001" customHeight="1" x14ac:dyDescent="0.2">
      <c r="A64" s="287">
        <v>26</v>
      </c>
      <c r="B64" s="288" t="s">
        <v>294</v>
      </c>
      <c r="C64" s="295">
        <f>data!J98</f>
        <v>11.601417745966589</v>
      </c>
      <c r="D64" s="295">
        <f>data!K98</f>
        <v>0</v>
      </c>
      <c r="E64" s="295">
        <f>data!L98</f>
        <v>0</v>
      </c>
      <c r="F64" s="295">
        <f>data!M98</f>
        <v>17.958330389456751</v>
      </c>
      <c r="G64" s="295">
        <f>data!N98</f>
        <v>0</v>
      </c>
      <c r="H64" s="295">
        <f>data!O98</f>
        <v>0</v>
      </c>
      <c r="I64" s="295">
        <f>data!P98</f>
        <v>67.916376663656123</v>
      </c>
    </row>
    <row r="65" spans="1:9" customFormat="1" ht="20.100000000000001" customHeight="1" x14ac:dyDescent="0.2">
      <c r="A65" s="281" t="s">
        <v>1001</v>
      </c>
      <c r="B65" s="282"/>
      <c r="C65" s="282"/>
      <c r="D65" s="282"/>
      <c r="E65" s="282"/>
      <c r="F65" s="282"/>
      <c r="G65" s="282"/>
      <c r="H65" s="282"/>
      <c r="I65" s="281"/>
    </row>
    <row r="66" spans="1:9" customFormat="1" ht="20.100000000000001" customHeight="1" x14ac:dyDescent="0.2">
      <c r="D66" s="283"/>
      <c r="I66" s="284" t="s">
        <v>1023</v>
      </c>
    </row>
    <row r="67" spans="1:9" customFormat="1" ht="20.100000000000001" customHeight="1" x14ac:dyDescent="0.2">
      <c r="A67" s="283"/>
    </row>
    <row r="68" spans="1:9" customFormat="1" ht="20.100000000000001" customHeight="1" x14ac:dyDescent="0.2">
      <c r="A68" s="285" t="str">
        <f>"Hospital: "&amp;data!C102</f>
        <v>Hospital: PeaceHealth Southwest Medical Center</v>
      </c>
      <c r="G68" s="286"/>
      <c r="H68" s="285" t="str">
        <f>"FYE: "&amp;data!C100</f>
        <v>FYE: 06/30/2024</v>
      </c>
    </row>
    <row r="69" spans="1:9" customFormat="1" ht="20.100000000000001" customHeight="1" x14ac:dyDescent="0.2">
      <c r="A69" s="287">
        <v>1</v>
      </c>
      <c r="B69" s="288" t="s">
        <v>236</v>
      </c>
      <c r="C69" s="290" t="s">
        <v>50</v>
      </c>
      <c r="D69" s="290" t="s">
        <v>51</v>
      </c>
      <c r="E69" s="290" t="s">
        <v>52</v>
      </c>
      <c r="F69" s="290" t="s">
        <v>53</v>
      </c>
      <c r="G69" s="290" t="s">
        <v>54</v>
      </c>
      <c r="H69" s="290" t="s">
        <v>55</v>
      </c>
      <c r="I69" s="290" t="s">
        <v>56</v>
      </c>
    </row>
    <row r="70" spans="1:9" customFormat="1" ht="20.100000000000001" customHeight="1" x14ac:dyDescent="0.2">
      <c r="A70" s="291">
        <v>2</v>
      </c>
      <c r="B70" s="292" t="s">
        <v>1003</v>
      </c>
      <c r="C70" s="294" t="s">
        <v>132</v>
      </c>
      <c r="D70" s="294"/>
      <c r="E70" s="294" t="s">
        <v>134</v>
      </c>
      <c r="F70" s="294" t="s">
        <v>135</v>
      </c>
      <c r="G70" s="294"/>
      <c r="H70" s="294" t="s">
        <v>137</v>
      </c>
      <c r="I70" s="294" t="s">
        <v>138</v>
      </c>
    </row>
    <row r="71" spans="1:9" customFormat="1" ht="20.100000000000001" customHeight="1" x14ac:dyDescent="0.2">
      <c r="A71" s="291"/>
      <c r="B71" s="292"/>
      <c r="C71" s="294" t="s">
        <v>198</v>
      </c>
      <c r="D71" s="294" t="s">
        <v>1024</v>
      </c>
      <c r="E71" s="294" t="s">
        <v>196</v>
      </c>
      <c r="F71" s="294" t="s">
        <v>199</v>
      </c>
      <c r="G71" s="294" t="s">
        <v>136</v>
      </c>
      <c r="H71" s="294" t="s">
        <v>200</v>
      </c>
      <c r="I71" s="294" t="s">
        <v>201</v>
      </c>
    </row>
    <row r="72" spans="1:9" customFormat="1" ht="20.100000000000001" customHeight="1" x14ac:dyDescent="0.2">
      <c r="A72" s="287">
        <v>3</v>
      </c>
      <c r="B72" s="288" t="s">
        <v>1007</v>
      </c>
      <c r="C72" s="290" t="s">
        <v>1025</v>
      </c>
      <c r="D72" s="289" t="s">
        <v>1026</v>
      </c>
      <c r="E72" s="300"/>
      <c r="F72" s="300"/>
      <c r="G72" s="289" t="s">
        <v>1027</v>
      </c>
      <c r="H72" s="289" t="s">
        <v>1027</v>
      </c>
      <c r="I72" s="290" t="s">
        <v>250</v>
      </c>
    </row>
    <row r="73" spans="1:9" customFormat="1" ht="20.100000000000001" customHeight="1" x14ac:dyDescent="0.2">
      <c r="A73" s="287">
        <v>4</v>
      </c>
      <c r="B73" s="288" t="s">
        <v>261</v>
      </c>
      <c r="C73" s="288">
        <f>data!Q63</f>
        <v>772775</v>
      </c>
      <c r="D73" s="296">
        <f>data!R63</f>
        <v>2577862</v>
      </c>
      <c r="E73" s="300"/>
      <c r="F73" s="300"/>
      <c r="G73" s="288">
        <f>data!U63</f>
        <v>1229855</v>
      </c>
      <c r="H73" s="288">
        <f>data!V63</f>
        <v>57502</v>
      </c>
      <c r="I73" s="288">
        <f>data!W63</f>
        <v>10335</v>
      </c>
    </row>
    <row r="74" spans="1:9" customFormat="1" ht="20.100000000000001" customHeight="1" x14ac:dyDescent="0.2">
      <c r="A74" s="287">
        <v>5</v>
      </c>
      <c r="B74" s="288" t="s">
        <v>262</v>
      </c>
      <c r="C74" s="295">
        <f>data!Q64</f>
        <v>22.721160752531461</v>
      </c>
      <c r="D74" s="295">
        <f>data!R64</f>
        <v>21.712897900697861</v>
      </c>
      <c r="E74" s="295">
        <f>data!S64</f>
        <v>38.631357774411583</v>
      </c>
      <c r="F74" s="295">
        <f>data!T64</f>
        <v>35.70073058994258</v>
      </c>
      <c r="G74" s="295">
        <f>data!U64</f>
        <v>87.509937270251726</v>
      </c>
      <c r="H74" s="295">
        <f>data!V64</f>
        <v>20.032180950834718</v>
      </c>
      <c r="I74" s="295">
        <f>data!W64</f>
        <v>7.8840084947591711</v>
      </c>
    </row>
    <row r="75" spans="1:9" customFormat="1" ht="20.100000000000001" customHeight="1" x14ac:dyDescent="0.2">
      <c r="A75" s="287">
        <v>6</v>
      </c>
      <c r="B75" s="288" t="s">
        <v>263</v>
      </c>
      <c r="C75" s="288">
        <f>data!Q65</f>
        <v>3235966.87</v>
      </c>
      <c r="D75" s="288">
        <f>data!R65</f>
        <v>2002963.55</v>
      </c>
      <c r="E75" s="288">
        <f>data!S65</f>
        <v>2530077.38</v>
      </c>
      <c r="F75" s="288">
        <f>data!T65</f>
        <v>4454851.6100000003</v>
      </c>
      <c r="G75" s="288">
        <f>data!U65</f>
        <v>6710018.9100000001</v>
      </c>
      <c r="H75" s="288">
        <f>data!V65</f>
        <v>1228317.04</v>
      </c>
      <c r="I75" s="288">
        <f>data!W65</f>
        <v>851628.84</v>
      </c>
    </row>
    <row r="76" spans="1:9" customFormat="1" ht="20.100000000000001" customHeight="1" x14ac:dyDescent="0.2">
      <c r="A76" s="287">
        <v>7</v>
      </c>
      <c r="B76" s="288" t="s">
        <v>11</v>
      </c>
      <c r="C76" s="288">
        <f>data!Q66</f>
        <v>790466</v>
      </c>
      <c r="D76" s="288">
        <f>data!R66</f>
        <v>618589</v>
      </c>
      <c r="E76" s="288">
        <f>data!S66</f>
        <v>908122</v>
      </c>
      <c r="F76" s="288">
        <f>data!T66</f>
        <v>1196212</v>
      </c>
      <c r="G76" s="288">
        <f>data!U66</f>
        <v>2361349</v>
      </c>
      <c r="H76" s="288">
        <f>data!V66</f>
        <v>430155</v>
      </c>
      <c r="I76" s="288">
        <f>data!W66</f>
        <v>239423</v>
      </c>
    </row>
    <row r="77" spans="1:9" customFormat="1" ht="20.100000000000001" customHeight="1" x14ac:dyDescent="0.2">
      <c r="A77" s="287">
        <v>8</v>
      </c>
      <c r="B77" s="288" t="s">
        <v>264</v>
      </c>
      <c r="C77" s="288">
        <f>data!Q67</f>
        <v>0</v>
      </c>
      <c r="D77" s="288">
        <f>data!R67</f>
        <v>9141011.4800000004</v>
      </c>
      <c r="E77" s="288">
        <f>data!S67</f>
        <v>0</v>
      </c>
      <c r="F77" s="288">
        <f>data!T67</f>
        <v>0</v>
      </c>
      <c r="G77" s="288">
        <f>data!U67</f>
        <v>430.8</v>
      </c>
      <c r="H77" s="288">
        <f>data!V67</f>
        <v>50740</v>
      </c>
      <c r="I77" s="288">
        <f>data!W67</f>
        <v>0</v>
      </c>
    </row>
    <row r="78" spans="1:9" customFormat="1" ht="20.100000000000001" customHeight="1" x14ac:dyDescent="0.2">
      <c r="A78" s="287">
        <v>9</v>
      </c>
      <c r="B78" s="288" t="s">
        <v>265</v>
      </c>
      <c r="C78" s="288">
        <f>data!Q68</f>
        <v>62459.56</v>
      </c>
      <c r="D78" s="288">
        <f>data!R68</f>
        <v>1122147.52</v>
      </c>
      <c r="E78" s="288">
        <f>data!S68</f>
        <v>1006647.85</v>
      </c>
      <c r="F78" s="288">
        <f>data!T68</f>
        <v>881768.9</v>
      </c>
      <c r="G78" s="288">
        <f>data!U68</f>
        <v>542853.85</v>
      </c>
      <c r="H78" s="288">
        <f>data!V68</f>
        <v>50215.519999999997</v>
      </c>
      <c r="I78" s="288">
        <f>data!W68</f>
        <v>157574.68</v>
      </c>
    </row>
    <row r="79" spans="1:9" customFormat="1" ht="20.100000000000001" customHeight="1" x14ac:dyDescent="0.2">
      <c r="A79" s="287">
        <v>10</v>
      </c>
      <c r="B79" s="288" t="s">
        <v>525</v>
      </c>
      <c r="C79" s="288">
        <f>data!Q69</f>
        <v>0</v>
      </c>
      <c r="D79" s="288">
        <f>data!R69</f>
        <v>0</v>
      </c>
      <c r="E79" s="288">
        <f>data!S69</f>
        <v>0</v>
      </c>
      <c r="F79" s="288">
        <f>data!T69</f>
        <v>3252.41</v>
      </c>
      <c r="G79" s="288">
        <f>data!U69</f>
        <v>0</v>
      </c>
      <c r="H79" s="288">
        <f>data!V69</f>
        <v>0</v>
      </c>
      <c r="I79" s="288">
        <f>data!W69</f>
        <v>0</v>
      </c>
    </row>
    <row r="80" spans="1:9" customFormat="1" ht="20.100000000000001" customHeight="1" x14ac:dyDescent="0.2">
      <c r="A80" s="287">
        <v>11</v>
      </c>
      <c r="B80" s="288" t="s">
        <v>526</v>
      </c>
      <c r="C80" s="288">
        <f>data!Q70</f>
        <v>0</v>
      </c>
      <c r="D80" s="288">
        <f>data!R70</f>
        <v>722.08</v>
      </c>
      <c r="E80" s="288">
        <f>data!S70</f>
        <v>35788.75</v>
      </c>
      <c r="F80" s="288">
        <f>data!T70</f>
        <v>4110.84</v>
      </c>
      <c r="G80" s="288">
        <f>data!U70</f>
        <v>240996</v>
      </c>
      <c r="H80" s="288">
        <f>data!V70</f>
        <v>285050.68</v>
      </c>
      <c r="I80" s="288">
        <f>data!W70</f>
        <v>774.76</v>
      </c>
    </row>
    <row r="81" spans="1:9" customFormat="1" ht="20.100000000000001" customHeight="1" x14ac:dyDescent="0.2">
      <c r="A81" s="287">
        <v>12</v>
      </c>
      <c r="B81" s="288" t="s">
        <v>16</v>
      </c>
      <c r="C81" s="288">
        <f>data!Q71</f>
        <v>297425</v>
      </c>
      <c r="D81" s="288">
        <f>data!R71</f>
        <v>76101</v>
      </c>
      <c r="E81" s="288">
        <f>data!S71</f>
        <v>541673</v>
      </c>
      <c r="F81" s="288">
        <f>data!T71</f>
        <v>47481</v>
      </c>
      <c r="G81" s="288">
        <f>data!U71</f>
        <v>160160</v>
      </c>
      <c r="H81" s="288">
        <f>data!V71</f>
        <v>10013</v>
      </c>
      <c r="I81" s="288">
        <f>data!W71</f>
        <v>556521</v>
      </c>
    </row>
    <row r="82" spans="1:9" customFormat="1" ht="20.100000000000001" customHeight="1" x14ac:dyDescent="0.2">
      <c r="A82" s="287">
        <v>13</v>
      </c>
      <c r="B82" s="288" t="s">
        <v>1008</v>
      </c>
      <c r="C82" s="288">
        <f>data!Q72</f>
        <v>0</v>
      </c>
      <c r="D82" s="288">
        <f>data!R72</f>
        <v>0</v>
      </c>
      <c r="E82" s="288">
        <f>data!S72</f>
        <v>0</v>
      </c>
      <c r="F82" s="288">
        <f>data!T72</f>
        <v>260078.15</v>
      </c>
      <c r="G82" s="288">
        <f>data!U72</f>
        <v>14806.89</v>
      </c>
      <c r="H82" s="288">
        <f>data!V72</f>
        <v>0</v>
      </c>
      <c r="I82" s="288">
        <f>data!W72</f>
        <v>0</v>
      </c>
    </row>
    <row r="83" spans="1:9" customFormat="1" ht="20.100000000000001" customHeight="1" x14ac:dyDescent="0.2">
      <c r="A83" s="287">
        <v>14</v>
      </c>
      <c r="B83" s="288" t="s">
        <v>1009</v>
      </c>
      <c r="C83" s="288">
        <f>data!Q73</f>
        <v>1749.85</v>
      </c>
      <c r="D83" s="288">
        <f>data!R73</f>
        <v>3906.9</v>
      </c>
      <c r="E83" s="288">
        <f>data!S73</f>
        <v>-69846.600000000006</v>
      </c>
      <c r="F83" s="288">
        <f>data!T73</f>
        <v>58047.6</v>
      </c>
      <c r="G83" s="288">
        <f>data!U73</f>
        <v>10849336.149999999</v>
      </c>
      <c r="H83" s="288">
        <f>data!V73</f>
        <v>1688.23</v>
      </c>
      <c r="I83" s="288">
        <f>data!W73</f>
        <v>182591.5</v>
      </c>
    </row>
    <row r="84" spans="1:9" customFormat="1" ht="20.100000000000001" customHeight="1" x14ac:dyDescent="0.2">
      <c r="A84" s="287">
        <v>15</v>
      </c>
      <c r="B84" s="288" t="s">
        <v>284</v>
      </c>
      <c r="C84" s="288">
        <f>-data!Q88</f>
        <v>0</v>
      </c>
      <c r="D84" s="288">
        <f>-data!R88</f>
        <v>0</v>
      </c>
      <c r="E84" s="288">
        <f>-data!S88</f>
        <v>0</v>
      </c>
      <c r="F84" s="288">
        <f>-data!T88</f>
        <v>-88202.159999999989</v>
      </c>
      <c r="G84" s="288">
        <f>-data!U88</f>
        <v>-3122.72</v>
      </c>
      <c r="H84" s="288">
        <f>-data!V88</f>
        <v>0</v>
      </c>
      <c r="I84" s="288">
        <f>-data!W88</f>
        <v>-5.79</v>
      </c>
    </row>
    <row r="85" spans="1:9" customFormat="1" ht="20.100000000000001" customHeight="1" x14ac:dyDescent="0.2">
      <c r="A85" s="287">
        <v>16</v>
      </c>
      <c r="B85" s="296" t="s">
        <v>1010</v>
      </c>
      <c r="C85" s="288">
        <f>data!Q89</f>
        <v>4388067.2799999993</v>
      </c>
      <c r="D85" s="288">
        <f>data!R89</f>
        <v>12965441.530000001</v>
      </c>
      <c r="E85" s="288">
        <f>data!S89</f>
        <v>4952462.38</v>
      </c>
      <c r="F85" s="288">
        <f>data!T89</f>
        <v>6817600.3500000006</v>
      </c>
      <c r="G85" s="288">
        <f>data!U89</f>
        <v>20876828.880000003</v>
      </c>
      <c r="H85" s="288">
        <f>data!V89</f>
        <v>2056179.47</v>
      </c>
      <c r="I85" s="288">
        <f>data!W89</f>
        <v>1988507.9899999998</v>
      </c>
    </row>
    <row r="86" spans="1:9" customFormat="1" ht="20.100000000000001" customHeight="1" x14ac:dyDescent="0.2">
      <c r="A86" s="287">
        <v>17</v>
      </c>
      <c r="B86" s="288" t="s">
        <v>286</v>
      </c>
      <c r="C86" s="298"/>
      <c r="D86" s="298"/>
      <c r="E86" s="298"/>
      <c r="F86" s="298"/>
      <c r="G86" s="298"/>
      <c r="H86" s="298"/>
      <c r="I86" s="298"/>
    </row>
    <row r="87" spans="1:9" customFormat="1" ht="20.100000000000001" customHeight="1" x14ac:dyDescent="0.2">
      <c r="A87" s="287">
        <v>18</v>
      </c>
      <c r="B87" s="288" t="s">
        <v>1011</v>
      </c>
      <c r="C87" s="296">
        <f>+data!M686</f>
        <v>4159289</v>
      </c>
      <c r="D87" s="296">
        <f>+data!M687</f>
        <v>3651447</v>
      </c>
      <c r="E87" s="296">
        <f>+data!M688</f>
        <v>4395820</v>
      </c>
      <c r="F87" s="296">
        <f>+data!M689</f>
        <v>2324583</v>
      </c>
      <c r="G87" s="296">
        <f>+data!M690</f>
        <v>7142780</v>
      </c>
      <c r="H87" s="296">
        <f>+data!M691</f>
        <v>609857</v>
      </c>
      <c r="I87" s="296">
        <f>+data!M692</f>
        <v>944880</v>
      </c>
    </row>
    <row r="88" spans="1:9" customFormat="1" ht="20.100000000000001" customHeight="1" x14ac:dyDescent="0.2">
      <c r="A88" s="287">
        <v>19</v>
      </c>
      <c r="B88" s="296" t="s">
        <v>1012</v>
      </c>
      <c r="C88" s="288">
        <f>data!Q91</f>
        <v>8086979</v>
      </c>
      <c r="D88" s="288">
        <f>data!R91</f>
        <v>55793589</v>
      </c>
      <c r="E88" s="288">
        <f>data!S91</f>
        <v>0</v>
      </c>
      <c r="F88" s="288">
        <f>data!T91</f>
        <v>4672077</v>
      </c>
      <c r="G88" s="288">
        <f>data!U91</f>
        <v>136562609.61000001</v>
      </c>
      <c r="H88" s="288">
        <f>data!V91</f>
        <v>10976901</v>
      </c>
      <c r="I88" s="288">
        <f>data!W91</f>
        <v>15263025.85</v>
      </c>
    </row>
    <row r="89" spans="1:9" customFormat="1" ht="20.100000000000001" customHeight="1" x14ac:dyDescent="0.2">
      <c r="A89" s="287">
        <v>20</v>
      </c>
      <c r="B89" s="296" t="s">
        <v>1013</v>
      </c>
      <c r="C89" s="288">
        <f>data!Q92</f>
        <v>14388617</v>
      </c>
      <c r="D89" s="288">
        <f>data!R92</f>
        <v>53163700</v>
      </c>
      <c r="E89" s="288">
        <f>data!S92</f>
        <v>0</v>
      </c>
      <c r="F89" s="288">
        <f>data!T92</f>
        <v>17487278</v>
      </c>
      <c r="G89" s="288">
        <f>data!U92</f>
        <v>98384381.579999998</v>
      </c>
      <c r="H89" s="288">
        <f>data!V92</f>
        <v>13813115</v>
      </c>
      <c r="I89" s="288">
        <f>data!W92</f>
        <v>30632362.550000001</v>
      </c>
    </row>
    <row r="90" spans="1:9" customFormat="1" ht="20.100000000000001" customHeight="1" x14ac:dyDescent="0.2">
      <c r="A90" s="287">
        <v>21</v>
      </c>
      <c r="B90" s="296" t="s">
        <v>1014</v>
      </c>
      <c r="C90" s="288">
        <f>data!Q93</f>
        <v>22475596</v>
      </c>
      <c r="D90" s="288">
        <f>data!R93</f>
        <v>108957289</v>
      </c>
      <c r="E90" s="288">
        <f>data!S93</f>
        <v>0</v>
      </c>
      <c r="F90" s="288">
        <f>data!T93</f>
        <v>22159355</v>
      </c>
      <c r="G90" s="288">
        <f>data!U93</f>
        <v>234946991.19</v>
      </c>
      <c r="H90" s="288">
        <f>data!V93</f>
        <v>24790016</v>
      </c>
      <c r="I90" s="288">
        <f>data!W93</f>
        <v>45895388.399999999</v>
      </c>
    </row>
    <row r="91" spans="1:9" customFormat="1" ht="20.100000000000001" customHeight="1" x14ac:dyDescent="0.2">
      <c r="A91" s="287" t="s">
        <v>1015</v>
      </c>
      <c r="B91" s="288"/>
      <c r="C91" s="298"/>
      <c r="D91" s="298"/>
      <c r="E91" s="298"/>
      <c r="F91" s="298"/>
      <c r="G91" s="298"/>
      <c r="H91" s="298"/>
      <c r="I91" s="298"/>
    </row>
    <row r="92" spans="1:9" customFormat="1" ht="20.100000000000001" customHeight="1" x14ac:dyDescent="0.2">
      <c r="A92" s="287">
        <v>22</v>
      </c>
      <c r="B92" s="288" t="s">
        <v>1016</v>
      </c>
      <c r="C92" s="288">
        <f>data!Q94</f>
        <v>18375</v>
      </c>
      <c r="D92" s="288">
        <f>data!R94</f>
        <v>0</v>
      </c>
      <c r="E92" s="288">
        <f>data!S94</f>
        <v>28331</v>
      </c>
      <c r="F92" s="288">
        <f>data!T94</f>
        <v>373</v>
      </c>
      <c r="G92" s="288">
        <f>data!U94</f>
        <v>9666</v>
      </c>
      <c r="H92" s="288">
        <f>data!V94</f>
        <v>0</v>
      </c>
      <c r="I92" s="288">
        <f>data!W94</f>
        <v>1559</v>
      </c>
    </row>
    <row r="93" spans="1:9" customFormat="1" ht="20.100000000000001" customHeight="1" x14ac:dyDescent="0.2">
      <c r="A93" s="287">
        <v>23</v>
      </c>
      <c r="B93" s="288" t="s">
        <v>1017</v>
      </c>
      <c r="C93" s="288">
        <f>data!Q95</f>
        <v>8888</v>
      </c>
      <c r="D93" s="288">
        <f>data!R95</f>
        <v>0</v>
      </c>
      <c r="E93" s="288">
        <f>data!S95</f>
        <v>0</v>
      </c>
      <c r="F93" s="288">
        <f>data!T95</f>
        <v>0</v>
      </c>
      <c r="G93" s="288">
        <f>data!U95</f>
        <v>0</v>
      </c>
      <c r="H93" s="288">
        <f>data!V95</f>
        <v>0</v>
      </c>
      <c r="I93" s="288">
        <f>data!W95</f>
        <v>0</v>
      </c>
    </row>
    <row r="94" spans="1:9" customFormat="1" ht="20.100000000000001" customHeight="1" x14ac:dyDescent="0.2">
      <c r="A94" s="287">
        <v>24</v>
      </c>
      <c r="B94" s="288" t="s">
        <v>1018</v>
      </c>
      <c r="C94" s="288">
        <f>data!Q96</f>
        <v>5541.4935640594304</v>
      </c>
      <c r="D94" s="288">
        <f>data!R96</f>
        <v>0</v>
      </c>
      <c r="E94" s="288">
        <f>data!S96</f>
        <v>8544.0029476662712</v>
      </c>
      <c r="F94" s="288">
        <f>data!T96</f>
        <v>112.48854962689349</v>
      </c>
      <c r="G94" s="288">
        <f>data!U96</f>
        <v>2915.0517981060389</v>
      </c>
      <c r="H94" s="288">
        <f>data!V96</f>
        <v>0</v>
      </c>
      <c r="I94" s="288">
        <f>data!W96</f>
        <v>470.15991653706953</v>
      </c>
    </row>
    <row r="95" spans="1:9" customFormat="1" ht="20.100000000000001" customHeight="1" x14ac:dyDescent="0.2">
      <c r="A95" s="287">
        <v>25</v>
      </c>
      <c r="B95" s="288" t="s">
        <v>1019</v>
      </c>
      <c r="C95" s="288">
        <f>data!Q97</f>
        <v>48037.334030118582</v>
      </c>
      <c r="D95" s="288">
        <f>data!R97</f>
        <v>21144.057018854692</v>
      </c>
      <c r="E95" s="288">
        <f>data!S97</f>
        <v>106.83990005944761</v>
      </c>
      <c r="F95" s="288">
        <f>data!T97</f>
        <v>62764.15878482144</v>
      </c>
      <c r="G95" s="288">
        <f>data!U97</f>
        <v>298.02485999929183</v>
      </c>
      <c r="H95" s="288">
        <f>data!V97</f>
        <v>100.27360961170203</v>
      </c>
      <c r="I95" s="288">
        <f>data!W97</f>
        <v>10.675532623848065</v>
      </c>
    </row>
    <row r="96" spans="1:9" customFormat="1" ht="20.100000000000001" customHeight="1" x14ac:dyDescent="0.2">
      <c r="A96" s="287">
        <v>26</v>
      </c>
      <c r="B96" s="288" t="s">
        <v>294</v>
      </c>
      <c r="C96" s="295">
        <f>data!Q98</f>
        <v>21.723010049521072</v>
      </c>
      <c r="D96" s="295">
        <f>data!R98</f>
        <v>9.561574812212644</v>
      </c>
      <c r="E96" s="295">
        <f>data!S98</f>
        <v>4.8314176245210727E-2</v>
      </c>
      <c r="F96" s="295">
        <f>data!T98</f>
        <v>28.382641950478927</v>
      </c>
      <c r="G96" s="295">
        <f>data!U98</f>
        <v>0.13477011494252872</v>
      </c>
      <c r="H96" s="295">
        <f>data!V98</f>
        <v>4.53448275862069E-2</v>
      </c>
      <c r="I96" s="295">
        <f>data!W98</f>
        <v>4.8275931034482758E-3</v>
      </c>
    </row>
    <row r="97" spans="1:9" customFormat="1" ht="20.100000000000001" customHeight="1" x14ac:dyDescent="0.2">
      <c r="A97" s="281" t="s">
        <v>1001</v>
      </c>
      <c r="B97" s="282"/>
      <c r="C97" s="282"/>
      <c r="D97" s="282"/>
      <c r="E97" s="282"/>
      <c r="F97" s="282"/>
      <c r="G97" s="282"/>
      <c r="H97" s="282"/>
      <c r="I97" s="281"/>
    </row>
    <row r="98" spans="1:9" customFormat="1" ht="20.100000000000001" customHeight="1" x14ac:dyDescent="0.2">
      <c r="D98" s="283"/>
      <c r="I98" s="284" t="s">
        <v>1028</v>
      </c>
    </row>
    <row r="99" spans="1:9" customFormat="1" ht="20.100000000000001" customHeight="1" x14ac:dyDescent="0.2">
      <c r="A99" s="283"/>
    </row>
    <row r="100" spans="1:9" customFormat="1" ht="20.100000000000001" customHeight="1" x14ac:dyDescent="0.2">
      <c r="A100" s="285" t="str">
        <f>"Hospital: "&amp;data!C102</f>
        <v>Hospital: PeaceHealth Southwest Medical Center</v>
      </c>
      <c r="G100" s="286"/>
      <c r="H100" s="285" t="str">
        <f>"FYE: "&amp;data!C100</f>
        <v>FYE: 06/30/2024</v>
      </c>
    </row>
    <row r="101" spans="1:9" customFormat="1" ht="20.100000000000001" customHeight="1" x14ac:dyDescent="0.2">
      <c r="A101" s="287">
        <v>1</v>
      </c>
      <c r="B101" s="288" t="s">
        <v>236</v>
      </c>
      <c r="C101" s="290" t="s">
        <v>57</v>
      </c>
      <c r="D101" s="290" t="s">
        <v>58</v>
      </c>
      <c r="E101" s="290" t="s">
        <v>59</v>
      </c>
      <c r="F101" s="290" t="s">
        <v>60</v>
      </c>
      <c r="G101" s="290" t="s">
        <v>61</v>
      </c>
      <c r="H101" s="290" t="s">
        <v>62</v>
      </c>
      <c r="I101" s="290" t="s">
        <v>63</v>
      </c>
    </row>
    <row r="102" spans="1:9" customFormat="1" ht="20.100000000000001" customHeight="1" x14ac:dyDescent="0.2">
      <c r="A102" s="291">
        <v>2</v>
      </c>
      <c r="B102" s="292" t="s">
        <v>1003</v>
      </c>
      <c r="C102" s="294" t="s">
        <v>1029</v>
      </c>
      <c r="D102" s="294" t="s">
        <v>1030</v>
      </c>
      <c r="E102" s="294" t="s">
        <v>1030</v>
      </c>
      <c r="F102" s="294" t="s">
        <v>141</v>
      </c>
      <c r="G102" s="294"/>
      <c r="H102" s="294" t="s">
        <v>143</v>
      </c>
      <c r="I102" s="294"/>
    </row>
    <row r="103" spans="1:9" customFormat="1" ht="20.100000000000001" customHeight="1" x14ac:dyDescent="0.2">
      <c r="A103" s="291"/>
      <c r="B103" s="292"/>
      <c r="C103" s="294" t="s">
        <v>202</v>
      </c>
      <c r="D103" s="294" t="s">
        <v>203</v>
      </c>
      <c r="E103" s="294" t="s">
        <v>204</v>
      </c>
      <c r="F103" s="294" t="s">
        <v>205</v>
      </c>
      <c r="G103" s="294" t="s">
        <v>142</v>
      </c>
      <c r="H103" s="294" t="s">
        <v>199</v>
      </c>
      <c r="I103" s="294" t="s">
        <v>144</v>
      </c>
    </row>
    <row r="104" spans="1:9" customFormat="1" ht="20.100000000000001" customHeight="1" x14ac:dyDescent="0.2">
      <c r="A104" s="287">
        <v>3</v>
      </c>
      <c r="B104" s="288" t="s">
        <v>1007</v>
      </c>
      <c r="C104" s="289" t="s">
        <v>251</v>
      </c>
      <c r="D104" s="290" t="s">
        <v>1031</v>
      </c>
      <c r="E104" s="290" t="s">
        <v>1031</v>
      </c>
      <c r="F104" s="290" t="s">
        <v>1031</v>
      </c>
      <c r="G104" s="300"/>
      <c r="H104" s="290" t="s">
        <v>253</v>
      </c>
      <c r="I104" s="290" t="s">
        <v>254</v>
      </c>
    </row>
    <row r="105" spans="1:9" customFormat="1" ht="20.100000000000001" customHeight="1" x14ac:dyDescent="0.2">
      <c r="A105" s="287">
        <v>4</v>
      </c>
      <c r="B105" s="288" t="s">
        <v>261</v>
      </c>
      <c r="C105" s="288">
        <f>data!X63</f>
        <v>61244</v>
      </c>
      <c r="D105" s="288">
        <f>data!Y63</f>
        <v>158207</v>
      </c>
      <c r="E105" s="288">
        <f>data!Z63</f>
        <v>6681</v>
      </c>
      <c r="F105" s="288">
        <f>data!AA63</f>
        <v>2525</v>
      </c>
      <c r="G105" s="300"/>
      <c r="H105" s="288">
        <f>data!AC63</f>
        <v>111229</v>
      </c>
      <c r="I105" s="288">
        <f>data!AD63</f>
        <v>2870</v>
      </c>
    </row>
    <row r="106" spans="1:9" customFormat="1" ht="20.100000000000001" customHeight="1" x14ac:dyDescent="0.2">
      <c r="A106" s="287">
        <v>5</v>
      </c>
      <c r="B106" s="288" t="s">
        <v>262</v>
      </c>
      <c r="C106" s="295">
        <f>data!X64</f>
        <v>17.945175287842087</v>
      </c>
      <c r="D106" s="295">
        <f>data!Y64</f>
        <v>129.92306950078017</v>
      </c>
      <c r="E106" s="295">
        <f>data!Z64</f>
        <v>8.4131673013272987</v>
      </c>
      <c r="F106" s="295">
        <f>data!AA64</f>
        <v>3.831594059913793</v>
      </c>
      <c r="G106" s="295">
        <f>data!AB64</f>
        <v>97.102487146647704</v>
      </c>
      <c r="H106" s="295">
        <f>data!AC64</f>
        <v>68.031529107485156</v>
      </c>
      <c r="I106" s="295">
        <f>data!AD64</f>
        <v>0</v>
      </c>
    </row>
    <row r="107" spans="1:9" customFormat="1" ht="20.100000000000001" customHeight="1" x14ac:dyDescent="0.2">
      <c r="A107" s="287">
        <v>6</v>
      </c>
      <c r="B107" s="288" t="s">
        <v>263</v>
      </c>
      <c r="C107" s="288">
        <f>data!X65</f>
        <v>1762155.98</v>
      </c>
      <c r="D107" s="288">
        <f>data!Y65</f>
        <v>14368304.890000001</v>
      </c>
      <c r="E107" s="288">
        <f>data!Z65</f>
        <v>1087691.5900000001</v>
      </c>
      <c r="F107" s="288">
        <f>data!AA65</f>
        <v>551491.36</v>
      </c>
      <c r="G107" s="288">
        <f>data!AB65</f>
        <v>11652439.74</v>
      </c>
      <c r="H107" s="288">
        <f>data!AC65</f>
        <v>7434543.0700000003</v>
      </c>
      <c r="I107" s="288">
        <f>data!AD65</f>
        <v>0</v>
      </c>
    </row>
    <row r="108" spans="1:9" customFormat="1" ht="20.100000000000001" customHeight="1" x14ac:dyDescent="0.2">
      <c r="A108" s="287">
        <v>7</v>
      </c>
      <c r="B108" s="288" t="s">
        <v>11</v>
      </c>
      <c r="C108" s="288">
        <f>data!X66</f>
        <v>490831</v>
      </c>
      <c r="D108" s="288">
        <f>data!Y66</f>
        <v>3749727</v>
      </c>
      <c r="E108" s="288">
        <f>data!Z66</f>
        <v>258353</v>
      </c>
      <c r="F108" s="288">
        <f>data!AA66</f>
        <v>126842</v>
      </c>
      <c r="G108" s="288">
        <f>data!AB66</f>
        <v>2962153</v>
      </c>
      <c r="H108" s="288">
        <f>data!AC66</f>
        <v>2014282</v>
      </c>
      <c r="I108" s="288">
        <f>data!AD66</f>
        <v>0</v>
      </c>
    </row>
    <row r="109" spans="1:9" customFormat="1" ht="20.100000000000001" customHeight="1" x14ac:dyDescent="0.2">
      <c r="A109" s="287">
        <v>8</v>
      </c>
      <c r="B109" s="288" t="s">
        <v>264</v>
      </c>
      <c r="C109" s="288">
        <f>data!X67</f>
        <v>1850</v>
      </c>
      <c r="D109" s="288">
        <f>data!Y67</f>
        <v>555996.01</v>
      </c>
      <c r="E109" s="288">
        <f>data!Z67</f>
        <v>0</v>
      </c>
      <c r="F109" s="288">
        <f>data!AA67</f>
        <v>0</v>
      </c>
      <c r="G109" s="288">
        <f>data!AB67</f>
        <v>0</v>
      </c>
      <c r="H109" s="288">
        <f>data!AC67</f>
        <v>0</v>
      </c>
      <c r="I109" s="288">
        <f>data!AD67</f>
        <v>0</v>
      </c>
    </row>
    <row r="110" spans="1:9" customFormat="1" ht="20.100000000000001" customHeight="1" x14ac:dyDescent="0.2">
      <c r="A110" s="287">
        <v>9</v>
      </c>
      <c r="B110" s="288" t="s">
        <v>265</v>
      </c>
      <c r="C110" s="288">
        <f>data!X68</f>
        <v>827618.63</v>
      </c>
      <c r="D110" s="288">
        <f>data!Y68</f>
        <v>35386977.850000001</v>
      </c>
      <c r="E110" s="288">
        <f>data!Z68</f>
        <v>29213.64</v>
      </c>
      <c r="F110" s="288">
        <f>data!AA68</f>
        <v>474047.14</v>
      </c>
      <c r="G110" s="288">
        <f>data!AB68</f>
        <v>33984472.770000003</v>
      </c>
      <c r="H110" s="288">
        <f>data!AC68</f>
        <v>1486018.28</v>
      </c>
      <c r="I110" s="288">
        <f>data!AD68</f>
        <v>47579.09</v>
      </c>
    </row>
    <row r="111" spans="1:9" customFormat="1" ht="20.100000000000001" customHeight="1" x14ac:dyDescent="0.2">
      <c r="A111" s="287">
        <v>10</v>
      </c>
      <c r="B111" s="288" t="s">
        <v>525</v>
      </c>
      <c r="C111" s="288">
        <f>data!X69</f>
        <v>0</v>
      </c>
      <c r="D111" s="288">
        <f>data!Y69</f>
        <v>150</v>
      </c>
      <c r="E111" s="288">
        <f>data!Z69</f>
        <v>0</v>
      </c>
      <c r="F111" s="288">
        <f>data!AA69</f>
        <v>0</v>
      </c>
      <c r="G111" s="288">
        <f>data!AB69</f>
        <v>0</v>
      </c>
      <c r="H111" s="288">
        <f>data!AC69</f>
        <v>0</v>
      </c>
      <c r="I111" s="288">
        <f>data!AD69</f>
        <v>0</v>
      </c>
    </row>
    <row r="112" spans="1:9" customFormat="1" ht="20.100000000000001" customHeight="1" x14ac:dyDescent="0.2">
      <c r="A112" s="287">
        <v>11</v>
      </c>
      <c r="B112" s="288" t="s">
        <v>526</v>
      </c>
      <c r="C112" s="288">
        <f>data!X70</f>
        <v>12532.2</v>
      </c>
      <c r="D112" s="288">
        <f>data!Y70</f>
        <v>675228.52</v>
      </c>
      <c r="E112" s="288">
        <f>data!Z70</f>
        <v>1476.41</v>
      </c>
      <c r="F112" s="288">
        <f>data!AA70</f>
        <v>488243.12</v>
      </c>
      <c r="G112" s="288">
        <f>data!AB70</f>
        <v>1484780.76</v>
      </c>
      <c r="H112" s="288">
        <f>data!AC70</f>
        <v>5710.24</v>
      </c>
      <c r="I112" s="288">
        <f>data!AD70</f>
        <v>1627959.78</v>
      </c>
    </row>
    <row r="113" spans="1:9" customFormat="1" ht="20.100000000000001" customHeight="1" x14ac:dyDescent="0.2">
      <c r="A113" s="287">
        <v>12</v>
      </c>
      <c r="B113" s="288" t="s">
        <v>16</v>
      </c>
      <c r="C113" s="288">
        <f>data!X71</f>
        <v>672734</v>
      </c>
      <c r="D113" s="288">
        <f>data!Y71</f>
        <v>2652836</v>
      </c>
      <c r="E113" s="288">
        <f>data!Z71</f>
        <v>492913</v>
      </c>
      <c r="F113" s="288">
        <f>data!AA71</f>
        <v>96793</v>
      </c>
      <c r="G113" s="288">
        <f>data!AB71</f>
        <v>327376</v>
      </c>
      <c r="H113" s="288">
        <f>data!AC71</f>
        <v>271198</v>
      </c>
      <c r="I113" s="288">
        <f>data!AD71</f>
        <v>34611</v>
      </c>
    </row>
    <row r="114" spans="1:9" customFormat="1" ht="20.100000000000001" customHeight="1" x14ac:dyDescent="0.2">
      <c r="A114" s="287">
        <v>13</v>
      </c>
      <c r="B114" s="288" t="s">
        <v>1008</v>
      </c>
      <c r="C114" s="288">
        <f>data!X72</f>
        <v>0</v>
      </c>
      <c r="D114" s="288">
        <f>data!Y72</f>
        <v>1023552.42</v>
      </c>
      <c r="E114" s="288">
        <f>data!Z72</f>
        <v>0</v>
      </c>
      <c r="F114" s="288">
        <f>data!AA72</f>
        <v>0</v>
      </c>
      <c r="G114" s="288">
        <f>data!AB72</f>
        <v>978801.14</v>
      </c>
      <c r="H114" s="288">
        <f>data!AC72</f>
        <v>0</v>
      </c>
      <c r="I114" s="288">
        <f>data!AD72</f>
        <v>0</v>
      </c>
    </row>
    <row r="115" spans="1:9" customFormat="1" ht="20.100000000000001" customHeight="1" x14ac:dyDescent="0.2">
      <c r="A115" s="287">
        <v>14</v>
      </c>
      <c r="B115" s="288" t="s">
        <v>1009</v>
      </c>
      <c r="C115" s="288">
        <f>data!X73</f>
        <v>841435.58</v>
      </c>
      <c r="D115" s="288">
        <f>data!Y73</f>
        <v>3354873.5100000002</v>
      </c>
      <c r="E115" s="288">
        <f>data!Z73</f>
        <v>12844.59</v>
      </c>
      <c r="F115" s="288">
        <f>data!AA73</f>
        <v>10363.77</v>
      </c>
      <c r="G115" s="288">
        <f>data!AB73</f>
        <v>4285790.03</v>
      </c>
      <c r="H115" s="288">
        <f>data!AC73</f>
        <v>74252.479999999996</v>
      </c>
      <c r="I115" s="288">
        <f>data!AD73</f>
        <v>16.68</v>
      </c>
    </row>
    <row r="116" spans="1:9" customFormat="1" ht="20.100000000000001" customHeight="1" x14ac:dyDescent="0.2">
      <c r="A116" s="287">
        <v>15</v>
      </c>
      <c r="B116" s="288" t="s">
        <v>284</v>
      </c>
      <c r="C116" s="288">
        <f>-data!X88</f>
        <v>0</v>
      </c>
      <c r="D116" s="288">
        <f>-data!Y88</f>
        <v>-18895.810000000001</v>
      </c>
      <c r="E116" s="288">
        <f>-data!Z88</f>
        <v>0</v>
      </c>
      <c r="F116" s="288">
        <f>-data!AA88</f>
        <v>0</v>
      </c>
      <c r="G116" s="288">
        <f>-data!AB88</f>
        <v>-4356315.46</v>
      </c>
      <c r="H116" s="288">
        <f>-data!AC88</f>
        <v>-9941.64</v>
      </c>
      <c r="I116" s="288">
        <f>-data!AD88</f>
        <v>0</v>
      </c>
    </row>
    <row r="117" spans="1:9" customFormat="1" ht="20.100000000000001" customHeight="1" x14ac:dyDescent="0.2">
      <c r="A117" s="287">
        <v>16</v>
      </c>
      <c r="B117" s="296" t="s">
        <v>1010</v>
      </c>
      <c r="C117" s="288">
        <f>data!X89</f>
        <v>4609157.3899999997</v>
      </c>
      <c r="D117" s="288">
        <f>data!Y89</f>
        <v>61748750.390000001</v>
      </c>
      <c r="E117" s="288">
        <f>data!Z89</f>
        <v>1882492.23</v>
      </c>
      <c r="F117" s="288">
        <f>data!AA89</f>
        <v>1747780.3900000001</v>
      </c>
      <c r="G117" s="288">
        <f>data!AB89</f>
        <v>51319497.980000004</v>
      </c>
      <c r="H117" s="288">
        <f>data!AC89</f>
        <v>11276062.43</v>
      </c>
      <c r="I117" s="288">
        <f>data!AD89</f>
        <v>1710166.55</v>
      </c>
    </row>
    <row r="118" spans="1:9" customFormat="1" ht="20.100000000000001" customHeight="1" x14ac:dyDescent="0.2">
      <c r="A118" s="287">
        <v>17</v>
      </c>
      <c r="B118" s="288" t="s">
        <v>286</v>
      </c>
      <c r="C118" s="298"/>
      <c r="D118" s="298"/>
      <c r="E118" s="298"/>
      <c r="F118" s="298"/>
      <c r="G118" s="298"/>
      <c r="H118" s="298"/>
      <c r="I118" s="298"/>
    </row>
    <row r="119" spans="1:9" customFormat="1" ht="20.100000000000001" customHeight="1" x14ac:dyDescent="0.2">
      <c r="A119" s="287">
        <v>18</v>
      </c>
      <c r="B119" s="288" t="s">
        <v>1011</v>
      </c>
      <c r="C119" s="296">
        <f>+data!M693</f>
        <v>2966840</v>
      </c>
      <c r="D119" s="296">
        <f>+data!M694</f>
        <v>19654388</v>
      </c>
      <c r="E119" s="296">
        <f>+data!M695</f>
        <v>1684466</v>
      </c>
      <c r="F119" s="296">
        <f>+data!M696</f>
        <v>639466</v>
      </c>
      <c r="G119" s="296">
        <f>+data!M697</f>
        <v>12384968</v>
      </c>
      <c r="H119" s="296">
        <f>+data!M698</f>
        <v>2952429</v>
      </c>
      <c r="I119" s="296">
        <f>+data!M699</f>
        <v>722522</v>
      </c>
    </row>
    <row r="120" spans="1:9" customFormat="1" ht="20.100000000000001" customHeight="1" x14ac:dyDescent="0.2">
      <c r="A120" s="287">
        <v>19</v>
      </c>
      <c r="B120" s="296" t="s">
        <v>1012</v>
      </c>
      <c r="C120" s="288">
        <f>data!X91</f>
        <v>76592006.900000006</v>
      </c>
      <c r="D120" s="288">
        <f>data!Y91</f>
        <v>284127210.32999998</v>
      </c>
      <c r="E120" s="288">
        <f>data!Z91</f>
        <v>1140426</v>
      </c>
      <c r="F120" s="288">
        <f>data!AA91</f>
        <v>2709352.75</v>
      </c>
      <c r="G120" s="288">
        <f>data!AB91</f>
        <v>93840033.950000003</v>
      </c>
      <c r="H120" s="288">
        <f>data!AC91</f>
        <v>69448138</v>
      </c>
      <c r="I120" s="288">
        <f>data!AD91</f>
        <v>8897043</v>
      </c>
    </row>
    <row r="121" spans="1:9" customFormat="1" ht="20.100000000000001" customHeight="1" x14ac:dyDescent="0.2">
      <c r="A121" s="287">
        <v>20</v>
      </c>
      <c r="B121" s="296" t="s">
        <v>1013</v>
      </c>
      <c r="C121" s="288">
        <f>data!X92</f>
        <v>131008369.09</v>
      </c>
      <c r="D121" s="288">
        <f>data!Y92</f>
        <v>272284334.60000002</v>
      </c>
      <c r="E121" s="288">
        <f>data!Z92</f>
        <v>17077943</v>
      </c>
      <c r="F121" s="288">
        <f>data!AA92</f>
        <v>11101861.75</v>
      </c>
      <c r="G121" s="288">
        <f>data!AB92</f>
        <v>110972388.19</v>
      </c>
      <c r="H121" s="288">
        <f>data!AC92</f>
        <v>4509158</v>
      </c>
      <c r="I121" s="288">
        <f>data!AD92</f>
        <v>1398738</v>
      </c>
    </row>
    <row r="122" spans="1:9" customFormat="1" ht="20.100000000000001" customHeight="1" x14ac:dyDescent="0.2">
      <c r="A122" s="287">
        <v>21</v>
      </c>
      <c r="B122" s="296" t="s">
        <v>1014</v>
      </c>
      <c r="C122" s="288">
        <f>data!X93</f>
        <v>207600375.99000001</v>
      </c>
      <c r="D122" s="288">
        <f>data!Y93</f>
        <v>556411544.93000007</v>
      </c>
      <c r="E122" s="288">
        <f>data!Z93</f>
        <v>18218369</v>
      </c>
      <c r="F122" s="288">
        <f>data!AA93</f>
        <v>13811214.5</v>
      </c>
      <c r="G122" s="288">
        <f>data!AB93</f>
        <v>204812422.13999999</v>
      </c>
      <c r="H122" s="288">
        <f>data!AC93</f>
        <v>73957296</v>
      </c>
      <c r="I122" s="288">
        <f>data!AD93</f>
        <v>10295781</v>
      </c>
    </row>
    <row r="123" spans="1:9" customFormat="1" ht="20.100000000000001" customHeight="1" x14ac:dyDescent="0.2">
      <c r="A123" s="287" t="s">
        <v>1015</v>
      </c>
      <c r="B123" s="288"/>
      <c r="C123" s="298"/>
      <c r="D123" s="298"/>
      <c r="E123" s="298"/>
      <c r="F123" s="298"/>
      <c r="G123" s="298"/>
      <c r="H123" s="298"/>
      <c r="I123" s="298"/>
    </row>
    <row r="124" spans="1:9" customFormat="1" ht="20.100000000000001" customHeight="1" x14ac:dyDescent="0.2">
      <c r="A124" s="287">
        <v>22</v>
      </c>
      <c r="B124" s="288" t="s">
        <v>1016</v>
      </c>
      <c r="C124" s="288">
        <f>data!X94</f>
        <v>2635</v>
      </c>
      <c r="D124" s="288">
        <f>data!Y94</f>
        <v>22619</v>
      </c>
      <c r="E124" s="288">
        <f>data!Z94</f>
        <v>9571</v>
      </c>
      <c r="F124" s="288">
        <f>data!AA94</f>
        <v>1563</v>
      </c>
      <c r="G124" s="288">
        <f>data!AB94</f>
        <v>6234</v>
      </c>
      <c r="H124" s="288">
        <f>data!AC94</f>
        <v>1130</v>
      </c>
      <c r="I124" s="288">
        <f>data!AD94</f>
        <v>2566</v>
      </c>
    </row>
    <row r="125" spans="1:9" customFormat="1" ht="20.100000000000001" customHeight="1" x14ac:dyDescent="0.2">
      <c r="A125" s="287">
        <v>23</v>
      </c>
      <c r="B125" s="288" t="s">
        <v>1017</v>
      </c>
      <c r="C125" s="288">
        <f>data!X95</f>
        <v>0</v>
      </c>
      <c r="D125" s="288">
        <f>data!Y95</f>
        <v>0</v>
      </c>
      <c r="E125" s="288">
        <f>data!Z95</f>
        <v>0</v>
      </c>
      <c r="F125" s="288">
        <f>data!AA95</f>
        <v>0</v>
      </c>
      <c r="G125" s="288">
        <f>data!AB95</f>
        <v>0</v>
      </c>
      <c r="H125" s="288">
        <f>data!AC95</f>
        <v>0</v>
      </c>
      <c r="I125" s="288">
        <f>data!AD95</f>
        <v>0</v>
      </c>
    </row>
    <row r="126" spans="1:9" customFormat="1" ht="20.100000000000001" customHeight="1" x14ac:dyDescent="0.2">
      <c r="A126" s="287">
        <v>24</v>
      </c>
      <c r="B126" s="288" t="s">
        <v>1018</v>
      </c>
      <c r="C126" s="288">
        <f>data!X96</f>
        <v>794.65771653314823</v>
      </c>
      <c r="D126" s="288">
        <f>data!Y96</f>
        <v>6821.3900911815117</v>
      </c>
      <c r="E126" s="288">
        <f>data!Z96</f>
        <v>2886.4018994075</v>
      </c>
      <c r="F126" s="288">
        <f>data!AA96</f>
        <v>471.36622806121858</v>
      </c>
      <c r="G126" s="288">
        <f>data!AB96</f>
        <v>1880.0365103862039</v>
      </c>
      <c r="H126" s="288">
        <f>data!AC96</f>
        <v>340.78300557209019</v>
      </c>
      <c r="I126" s="288">
        <f>data!AD96</f>
        <v>773.84884274157821</v>
      </c>
    </row>
    <row r="127" spans="1:9" customFormat="1" ht="20.100000000000001" customHeight="1" x14ac:dyDescent="0.2">
      <c r="A127" s="287">
        <v>25</v>
      </c>
      <c r="B127" s="288" t="s">
        <v>1019</v>
      </c>
      <c r="C127" s="288">
        <f>data!X97</f>
        <v>7035.3195044101813</v>
      </c>
      <c r="D127" s="288">
        <f>data!Y97</f>
        <v>36653.547197421045</v>
      </c>
      <c r="E127" s="288">
        <f>data!Z97</f>
        <v>1353.2005741118951</v>
      </c>
      <c r="F127" s="288">
        <f>data!AA97</f>
        <v>0</v>
      </c>
      <c r="G127" s="288">
        <f>data!AB97</f>
        <v>28.828133223812095</v>
      </c>
      <c r="H127" s="288">
        <f>data!AC97</f>
        <v>0</v>
      </c>
      <c r="I127" s="288">
        <f>data!AD97</f>
        <v>0</v>
      </c>
    </row>
    <row r="128" spans="1:9" customFormat="1" ht="20.100000000000001" customHeight="1" x14ac:dyDescent="0.2">
      <c r="A128" s="287">
        <v>26</v>
      </c>
      <c r="B128" s="288" t="s">
        <v>294</v>
      </c>
      <c r="C128" s="295">
        <f>data!X98</f>
        <v>3.1814487498426387</v>
      </c>
      <c r="D128" s="295">
        <f>data!Y98</f>
        <v>16.575136613970976</v>
      </c>
      <c r="E128" s="295">
        <f>data!Z98</f>
        <v>0.61193216201423373</v>
      </c>
      <c r="F128" s="295">
        <f>data!AA98</f>
        <v>0</v>
      </c>
      <c r="G128" s="295">
        <f>data!AB98</f>
        <v>1.3036398467432949E-2</v>
      </c>
      <c r="H128" s="295">
        <f>data!AC98</f>
        <v>0</v>
      </c>
      <c r="I128" s="295">
        <f>data!AD98</f>
        <v>0</v>
      </c>
    </row>
    <row r="129" spans="1:14" customFormat="1" ht="20.100000000000001" customHeight="1" x14ac:dyDescent="0.2">
      <c r="A129" s="281" t="s">
        <v>1001</v>
      </c>
      <c r="B129" s="282"/>
      <c r="C129" s="282"/>
      <c r="D129" s="282"/>
      <c r="E129" s="282"/>
      <c r="F129" s="282"/>
      <c r="G129" s="282"/>
      <c r="H129" s="282"/>
      <c r="I129" s="281"/>
    </row>
    <row r="130" spans="1:14" customFormat="1" ht="20.100000000000001" customHeight="1" x14ac:dyDescent="0.2">
      <c r="D130" s="283"/>
      <c r="I130" s="284" t="s">
        <v>1032</v>
      </c>
    </row>
    <row r="131" spans="1:14" customFormat="1" ht="20.100000000000001" customHeight="1" x14ac:dyDescent="0.2">
      <c r="A131" s="283"/>
    </row>
    <row r="132" spans="1:14" customFormat="1" ht="20.100000000000001" customHeight="1" x14ac:dyDescent="0.2">
      <c r="A132" s="285" t="str">
        <f>"Hospital: "&amp;data!C102</f>
        <v>Hospital: PeaceHealth Southwest Medical Center</v>
      </c>
      <c r="G132" s="286"/>
      <c r="H132" s="285" t="str">
        <f>"FYE: "&amp;data!C100</f>
        <v>FYE: 06/30/2024</v>
      </c>
    </row>
    <row r="133" spans="1:14" customFormat="1" ht="20.100000000000001" customHeight="1" x14ac:dyDescent="0.2">
      <c r="A133" s="287">
        <v>1</v>
      </c>
      <c r="B133" s="288" t="s">
        <v>236</v>
      </c>
      <c r="C133" s="290" t="s">
        <v>64</v>
      </c>
      <c r="D133" s="290" t="s">
        <v>65</v>
      </c>
      <c r="E133" s="290" t="s">
        <v>66</v>
      </c>
      <c r="F133" s="290" t="s">
        <v>67</v>
      </c>
      <c r="G133" s="290" t="s">
        <v>68</v>
      </c>
      <c r="H133" s="290" t="s">
        <v>69</v>
      </c>
      <c r="I133" s="290" t="s">
        <v>70</v>
      </c>
    </row>
    <row r="134" spans="1:14" customFormat="1" ht="20.100000000000001" customHeight="1" x14ac:dyDescent="0.2">
      <c r="A134" s="291">
        <v>2</v>
      </c>
      <c r="B134" s="292" t="s">
        <v>1003</v>
      </c>
      <c r="C134" s="294" t="s">
        <v>122</v>
      </c>
      <c r="D134" s="294" t="s">
        <v>123</v>
      </c>
      <c r="E134" s="294" t="s">
        <v>145</v>
      </c>
      <c r="F134" s="294"/>
      <c r="G134" s="294" t="s">
        <v>1033</v>
      </c>
      <c r="H134" s="294"/>
      <c r="I134" s="294" t="s">
        <v>149</v>
      </c>
    </row>
    <row r="135" spans="1:14" customFormat="1" ht="20.100000000000001" customHeight="1" x14ac:dyDescent="0.2">
      <c r="A135" s="291"/>
      <c r="B135" s="292"/>
      <c r="C135" s="294" t="s">
        <v>199</v>
      </c>
      <c r="D135" s="294" t="s">
        <v>206</v>
      </c>
      <c r="E135" s="294" t="s">
        <v>198</v>
      </c>
      <c r="F135" s="294" t="s">
        <v>146</v>
      </c>
      <c r="G135" s="294" t="s">
        <v>207</v>
      </c>
      <c r="H135" s="294" t="s">
        <v>148</v>
      </c>
      <c r="I135" s="294" t="s">
        <v>199</v>
      </c>
    </row>
    <row r="136" spans="1:14" customFormat="1" ht="20.100000000000001" customHeight="1" x14ac:dyDescent="0.2">
      <c r="A136" s="287">
        <v>3</v>
      </c>
      <c r="B136" s="288" t="s">
        <v>1007</v>
      </c>
      <c r="C136" s="290" t="s">
        <v>253</v>
      </c>
      <c r="D136" s="290" t="s">
        <v>255</v>
      </c>
      <c r="E136" s="290" t="s">
        <v>255</v>
      </c>
      <c r="F136" s="290" t="s">
        <v>256</v>
      </c>
      <c r="G136" s="289" t="s">
        <v>1034</v>
      </c>
      <c r="H136" s="290" t="s">
        <v>255</v>
      </c>
      <c r="I136" s="290" t="s">
        <v>253</v>
      </c>
    </row>
    <row r="137" spans="1:14" customFormat="1" ht="20.100000000000001" customHeight="1" x14ac:dyDescent="0.25">
      <c r="A137" s="287">
        <v>4</v>
      </c>
      <c r="B137" s="288" t="s">
        <v>261</v>
      </c>
      <c r="C137" s="288">
        <f>data!AE63</f>
        <v>231647</v>
      </c>
      <c r="D137" s="288">
        <f>data!AF63</f>
        <v>9533.18</v>
      </c>
      <c r="E137" s="288">
        <f>data!AG63</f>
        <v>78928</v>
      </c>
      <c r="F137" s="288">
        <f>data!AH63</f>
        <v>0</v>
      </c>
      <c r="G137" s="288">
        <f>data!AI63</f>
        <v>16986</v>
      </c>
      <c r="H137" s="288">
        <f>data!AJ63</f>
        <v>178955</v>
      </c>
      <c r="I137" s="288">
        <f>data!AK63</f>
        <v>0</v>
      </c>
      <c r="K137" s="299"/>
      <c r="L137" s="301"/>
      <c r="M137" s="301"/>
      <c r="N137" s="301"/>
    </row>
    <row r="138" spans="1:14" customFormat="1" ht="20.100000000000001" customHeight="1" x14ac:dyDescent="0.2">
      <c r="A138" s="287">
        <v>5</v>
      </c>
      <c r="B138" s="288" t="s">
        <v>262</v>
      </c>
      <c r="C138" s="295">
        <f>data!AE64</f>
        <v>95.091304353154214</v>
      </c>
      <c r="D138" s="295">
        <f>data!AF64</f>
        <v>18.181620938129448</v>
      </c>
      <c r="E138" s="295">
        <f>data!AG64</f>
        <v>181.24576553653526</v>
      </c>
      <c r="F138" s="295">
        <f>data!AH64</f>
        <v>0</v>
      </c>
      <c r="G138" s="295">
        <f>data!AI64</f>
        <v>50.08666719002467</v>
      </c>
      <c r="H138" s="295">
        <f>data!AJ64</f>
        <v>303.87953950767627</v>
      </c>
      <c r="I138" s="295">
        <f>data!AK64</f>
        <v>0</v>
      </c>
    </row>
    <row r="139" spans="1:14" customFormat="1" ht="20.100000000000001" customHeight="1" x14ac:dyDescent="0.2">
      <c r="A139" s="287">
        <v>6</v>
      </c>
      <c r="B139" s="288" t="s">
        <v>263</v>
      </c>
      <c r="C139" s="288">
        <f>data!AE65</f>
        <v>9972818.5099999998</v>
      </c>
      <c r="D139" s="288">
        <f>data!AF65</f>
        <v>2739385.84</v>
      </c>
      <c r="E139" s="288">
        <f>data!AG65</f>
        <v>23996783.399999999</v>
      </c>
      <c r="F139" s="288">
        <f>data!AH65</f>
        <v>0</v>
      </c>
      <c r="G139" s="288">
        <f>data!AI65</f>
        <v>6109499.4100000001</v>
      </c>
      <c r="H139" s="288">
        <f>data!AJ65</f>
        <v>48640359.079999998</v>
      </c>
      <c r="I139" s="288">
        <f>data!AK65</f>
        <v>0</v>
      </c>
    </row>
    <row r="140" spans="1:14" customFormat="1" ht="20.100000000000001" customHeight="1" x14ac:dyDescent="0.2">
      <c r="A140" s="287">
        <v>7</v>
      </c>
      <c r="B140" s="288" t="s">
        <v>11</v>
      </c>
      <c r="C140" s="288">
        <f>data!AE66</f>
        <v>2744005</v>
      </c>
      <c r="D140" s="288">
        <f>data!AF66</f>
        <v>602130</v>
      </c>
      <c r="E140" s="288">
        <f>data!AG66</f>
        <v>6397042</v>
      </c>
      <c r="F140" s="288">
        <f>data!AH66</f>
        <v>0</v>
      </c>
      <c r="G140" s="288">
        <f>data!AI66</f>
        <v>1654048</v>
      </c>
      <c r="H140" s="288">
        <f>data!AJ66</f>
        <v>11994788</v>
      </c>
      <c r="I140" s="288">
        <f>data!AK66</f>
        <v>0</v>
      </c>
    </row>
    <row r="141" spans="1:14" customFormat="1" ht="20.100000000000001" customHeight="1" x14ac:dyDescent="0.2">
      <c r="A141" s="287">
        <v>8</v>
      </c>
      <c r="B141" s="288" t="s">
        <v>264</v>
      </c>
      <c r="C141" s="288">
        <f>data!AE67</f>
        <v>0</v>
      </c>
      <c r="D141" s="288">
        <f>data!AF67</f>
        <v>0</v>
      </c>
      <c r="E141" s="288">
        <f>data!AG67</f>
        <v>3299549.43</v>
      </c>
      <c r="F141" s="288">
        <f>data!AH67</f>
        <v>0</v>
      </c>
      <c r="G141" s="288">
        <f>data!AI67</f>
        <v>0</v>
      </c>
      <c r="H141" s="288">
        <f>data!AJ67</f>
        <v>7688008.0800000001</v>
      </c>
      <c r="I141" s="288">
        <f>data!AK67</f>
        <v>0</v>
      </c>
    </row>
    <row r="142" spans="1:14" customFormat="1" ht="20.100000000000001" customHeight="1" x14ac:dyDescent="0.2">
      <c r="A142" s="287">
        <v>9</v>
      </c>
      <c r="B142" s="288" t="s">
        <v>265</v>
      </c>
      <c r="C142" s="288">
        <f>data!AE68</f>
        <v>115723.94</v>
      </c>
      <c r="D142" s="288">
        <f>data!AF68</f>
        <v>50428.03</v>
      </c>
      <c r="E142" s="288">
        <f>data!AG68</f>
        <v>5121183.51</v>
      </c>
      <c r="F142" s="288">
        <f>data!AH68</f>
        <v>0</v>
      </c>
      <c r="G142" s="288">
        <f>data!AI68</f>
        <v>1874201.46</v>
      </c>
      <c r="H142" s="288">
        <f>data!AJ68</f>
        <v>4593600.34</v>
      </c>
      <c r="I142" s="288">
        <f>data!AK68</f>
        <v>0</v>
      </c>
    </row>
    <row r="143" spans="1:14" customFormat="1" ht="20.100000000000001" customHeight="1" x14ac:dyDescent="0.2">
      <c r="A143" s="287">
        <v>10</v>
      </c>
      <c r="B143" s="288" t="s">
        <v>525</v>
      </c>
      <c r="C143" s="288">
        <f>data!AE69</f>
        <v>746.38</v>
      </c>
      <c r="D143" s="288">
        <f>data!AF69</f>
        <v>0</v>
      </c>
      <c r="E143" s="288">
        <f>data!AG69</f>
        <v>0</v>
      </c>
      <c r="F143" s="288">
        <f>data!AH69</f>
        <v>0</v>
      </c>
      <c r="G143" s="288">
        <f>data!AI69</f>
        <v>0</v>
      </c>
      <c r="H143" s="288">
        <f>data!AJ69</f>
        <v>18326.669999999998</v>
      </c>
      <c r="I143" s="288">
        <f>data!AK69</f>
        <v>0</v>
      </c>
    </row>
    <row r="144" spans="1:14" customFormat="1" ht="20.100000000000001" customHeight="1" x14ac:dyDescent="0.2">
      <c r="A144" s="287">
        <v>11</v>
      </c>
      <c r="B144" s="288" t="s">
        <v>526</v>
      </c>
      <c r="C144" s="288">
        <f>data!AE70</f>
        <v>8679.73</v>
      </c>
      <c r="D144" s="288">
        <f>data!AF70</f>
        <v>30596.61</v>
      </c>
      <c r="E144" s="288">
        <f>data!AG70</f>
        <v>1996007.14</v>
      </c>
      <c r="F144" s="288">
        <f>data!AH70</f>
        <v>0</v>
      </c>
      <c r="G144" s="288">
        <f>data!AI70</f>
        <v>487548.74</v>
      </c>
      <c r="H144" s="288">
        <f>data!AJ70</f>
        <v>592726.25</v>
      </c>
      <c r="I144" s="288">
        <f>data!AK70</f>
        <v>0</v>
      </c>
    </row>
    <row r="145" spans="1:9" customFormat="1" ht="20.100000000000001" customHeight="1" x14ac:dyDescent="0.2">
      <c r="A145" s="287">
        <v>12</v>
      </c>
      <c r="B145" s="288" t="s">
        <v>16</v>
      </c>
      <c r="C145" s="288">
        <f>data!AE71</f>
        <v>140374</v>
      </c>
      <c r="D145" s="288">
        <f>data!AF71</f>
        <v>68</v>
      </c>
      <c r="E145" s="288">
        <f>data!AG71</f>
        <v>540008</v>
      </c>
      <c r="F145" s="288">
        <f>data!AH71</f>
        <v>0</v>
      </c>
      <c r="G145" s="288">
        <f>data!AI71</f>
        <v>710379</v>
      </c>
      <c r="H145" s="288">
        <f>data!AJ71</f>
        <v>4340904</v>
      </c>
      <c r="I145" s="288">
        <f>data!AK71</f>
        <v>0</v>
      </c>
    </row>
    <row r="146" spans="1:9" customFormat="1" ht="20.100000000000001" customHeight="1" x14ac:dyDescent="0.2">
      <c r="A146" s="287">
        <v>13</v>
      </c>
      <c r="B146" s="288" t="s">
        <v>1008</v>
      </c>
      <c r="C146" s="288">
        <f>data!AE72</f>
        <v>502986.58</v>
      </c>
      <c r="D146" s="288">
        <f>data!AF72</f>
        <v>0</v>
      </c>
      <c r="E146" s="288">
        <f>data!AG72</f>
        <v>389806.01</v>
      </c>
      <c r="F146" s="288">
        <f>data!AH72</f>
        <v>0</v>
      </c>
      <c r="G146" s="288">
        <f>data!AI72</f>
        <v>0</v>
      </c>
      <c r="H146" s="288">
        <f>data!AJ72</f>
        <v>3724343.14</v>
      </c>
      <c r="I146" s="288">
        <f>data!AK72</f>
        <v>0</v>
      </c>
    </row>
    <row r="147" spans="1:9" customFormat="1" ht="20.100000000000001" customHeight="1" x14ac:dyDescent="0.2">
      <c r="A147" s="287">
        <v>14</v>
      </c>
      <c r="B147" s="288" t="s">
        <v>1009</v>
      </c>
      <c r="C147" s="288">
        <f>data!AE73</f>
        <v>38622.29</v>
      </c>
      <c r="D147" s="288">
        <f>data!AF73</f>
        <v>46516.100000000006</v>
      </c>
      <c r="E147" s="288">
        <f>data!AG73</f>
        <v>1219997.4400000002</v>
      </c>
      <c r="F147" s="288">
        <f>data!AH73</f>
        <v>0</v>
      </c>
      <c r="G147" s="288">
        <f>data!AI73</f>
        <v>113322.93</v>
      </c>
      <c r="H147" s="288">
        <f>data!AJ73</f>
        <v>2485421.7600000007</v>
      </c>
      <c r="I147" s="288">
        <f>data!AK73</f>
        <v>0</v>
      </c>
    </row>
    <row r="148" spans="1:9" customFormat="1" ht="20.100000000000001" customHeight="1" x14ac:dyDescent="0.2">
      <c r="A148" s="287">
        <v>15</v>
      </c>
      <c r="B148" s="288" t="s">
        <v>284</v>
      </c>
      <c r="C148" s="288">
        <f>-data!AE88</f>
        <v>-2269.06</v>
      </c>
      <c r="D148" s="288">
        <f>-data!AF88</f>
        <v>-1099778.75</v>
      </c>
      <c r="E148" s="288">
        <f>-data!AG88</f>
        <v>-3533502.62</v>
      </c>
      <c r="F148" s="288">
        <f>-data!AH88</f>
        <v>0</v>
      </c>
      <c r="G148" s="288">
        <f>-data!AI88</f>
        <v>0</v>
      </c>
      <c r="H148" s="288">
        <f>-data!AJ88</f>
        <v>-473947.35000000003</v>
      </c>
      <c r="I148" s="288">
        <f>-data!AK88</f>
        <v>0</v>
      </c>
    </row>
    <row r="149" spans="1:9" customFormat="1" ht="20.100000000000001" customHeight="1" x14ac:dyDescent="0.2">
      <c r="A149" s="287">
        <v>16</v>
      </c>
      <c r="B149" s="296" t="s">
        <v>1010</v>
      </c>
      <c r="C149" s="288">
        <f>data!AE89</f>
        <v>13521687.369999999</v>
      </c>
      <c r="D149" s="288">
        <f>data!AF89</f>
        <v>2369345.8299999996</v>
      </c>
      <c r="E149" s="288">
        <f>data!AG89</f>
        <v>39426874.309999995</v>
      </c>
      <c r="F149" s="288">
        <f>data!AH89</f>
        <v>0</v>
      </c>
      <c r="G149" s="288">
        <f>data!AI89</f>
        <v>10948999.540000001</v>
      </c>
      <c r="H149" s="288">
        <f>data!AJ89</f>
        <v>83604529.970000014</v>
      </c>
      <c r="I149" s="288">
        <f>data!AK89</f>
        <v>0</v>
      </c>
    </row>
    <row r="150" spans="1:9" customFormat="1" ht="20.100000000000001" customHeight="1" x14ac:dyDescent="0.2">
      <c r="A150" s="287">
        <v>17</v>
      </c>
      <c r="B150" s="288" t="s">
        <v>286</v>
      </c>
      <c r="C150" s="298"/>
      <c r="D150" s="298"/>
      <c r="E150" s="298"/>
      <c r="F150" s="298"/>
      <c r="G150" s="298"/>
      <c r="H150" s="298"/>
      <c r="I150" s="298"/>
    </row>
    <row r="151" spans="1:9" customFormat="1" ht="20.100000000000001" customHeight="1" x14ac:dyDescent="0.2">
      <c r="A151" s="287">
        <v>18</v>
      </c>
      <c r="B151" s="288" t="s">
        <v>1011</v>
      </c>
      <c r="C151" s="296">
        <f>+data!M700</f>
        <v>3808073</v>
      </c>
      <c r="D151" s="296">
        <f>+data!M701</f>
        <v>560467</v>
      </c>
      <c r="E151" s="296">
        <f>+data!M702</f>
        <v>17868626</v>
      </c>
      <c r="F151" s="296">
        <f>+data!M703</f>
        <v>0</v>
      </c>
      <c r="G151" s="296">
        <f>+data!M704</f>
        <v>4158087</v>
      </c>
      <c r="H151" s="296">
        <f>+data!M705</f>
        <v>53927710</v>
      </c>
      <c r="I151" s="296">
        <f>+data!M706</f>
        <v>0</v>
      </c>
    </row>
    <row r="152" spans="1:9" customFormat="1" ht="20.100000000000001" customHeight="1" x14ac:dyDescent="0.2">
      <c r="A152" s="287">
        <v>19</v>
      </c>
      <c r="B152" s="296" t="s">
        <v>1012</v>
      </c>
      <c r="C152" s="288">
        <f>data!AE91</f>
        <v>30880928</v>
      </c>
      <c r="D152" s="288">
        <f>data!AF91</f>
        <v>0</v>
      </c>
      <c r="E152" s="288">
        <f>data!AG91</f>
        <v>105041066</v>
      </c>
      <c r="F152" s="288">
        <f>data!AH91</f>
        <v>0</v>
      </c>
      <c r="G152" s="288">
        <f>data!AI91</f>
        <v>12027808.4</v>
      </c>
      <c r="H152" s="288">
        <f>data!AJ91</f>
        <v>123139.36</v>
      </c>
      <c r="I152" s="288">
        <f>data!AK91</f>
        <v>0</v>
      </c>
    </row>
    <row r="153" spans="1:9" customFormat="1" ht="20.100000000000001" customHeight="1" x14ac:dyDescent="0.2">
      <c r="A153" s="287">
        <v>20</v>
      </c>
      <c r="B153" s="296" t="s">
        <v>1013</v>
      </c>
      <c r="C153" s="288">
        <f>data!AE92</f>
        <v>19924507</v>
      </c>
      <c r="D153" s="288">
        <f>data!AF92</f>
        <v>4780725</v>
      </c>
      <c r="E153" s="288">
        <f>data!AG92</f>
        <v>264023152.19</v>
      </c>
      <c r="F153" s="288">
        <f>data!AH92</f>
        <v>0</v>
      </c>
      <c r="G153" s="288">
        <f>data!AI92</f>
        <v>30031516.420000002</v>
      </c>
      <c r="H153" s="288">
        <f>data!AJ92</f>
        <v>103690584.43000001</v>
      </c>
      <c r="I153" s="288">
        <f>data!AK92</f>
        <v>0</v>
      </c>
    </row>
    <row r="154" spans="1:9" customFormat="1" ht="20.100000000000001" customHeight="1" x14ac:dyDescent="0.2">
      <c r="A154" s="287">
        <v>21</v>
      </c>
      <c r="B154" s="296" t="s">
        <v>1014</v>
      </c>
      <c r="C154" s="288">
        <f>data!AE93</f>
        <v>50805435</v>
      </c>
      <c r="D154" s="288">
        <f>data!AF93</f>
        <v>4780725</v>
      </c>
      <c r="E154" s="288">
        <f>data!AG93</f>
        <v>369064218.19</v>
      </c>
      <c r="F154" s="288">
        <f>data!AH93</f>
        <v>0</v>
      </c>
      <c r="G154" s="288">
        <f>data!AI93</f>
        <v>42059324.82</v>
      </c>
      <c r="H154" s="288">
        <f>data!AJ93</f>
        <v>103813723.79000001</v>
      </c>
      <c r="I154" s="288">
        <f>data!AK93</f>
        <v>0</v>
      </c>
    </row>
    <row r="155" spans="1:9" customFormat="1" ht="20.100000000000001" customHeight="1" x14ac:dyDescent="0.2">
      <c r="A155" s="287" t="s">
        <v>1015</v>
      </c>
      <c r="B155" s="288"/>
      <c r="C155" s="298"/>
      <c r="D155" s="298"/>
      <c r="E155" s="298"/>
      <c r="F155" s="298"/>
      <c r="G155" s="298"/>
      <c r="H155" s="298"/>
      <c r="I155" s="298"/>
    </row>
    <row r="156" spans="1:9" customFormat="1" ht="20.100000000000001" customHeight="1" x14ac:dyDescent="0.2">
      <c r="A156" s="287">
        <v>22</v>
      </c>
      <c r="B156" s="288" t="s">
        <v>1016</v>
      </c>
      <c r="C156" s="288">
        <f>data!AE94</f>
        <v>5824</v>
      </c>
      <c r="D156" s="288">
        <f>data!AF94</f>
        <v>0</v>
      </c>
      <c r="E156" s="288">
        <f>data!AG94</f>
        <v>27580</v>
      </c>
      <c r="F156" s="288">
        <f>data!AH94</f>
        <v>0</v>
      </c>
      <c r="G156" s="288">
        <f>data!AI94</f>
        <v>0</v>
      </c>
      <c r="H156" s="288">
        <f>data!AJ94</f>
        <v>301745</v>
      </c>
      <c r="I156" s="288">
        <f>data!AK94</f>
        <v>0</v>
      </c>
    </row>
    <row r="157" spans="1:9" customFormat="1" ht="20.100000000000001" customHeight="1" x14ac:dyDescent="0.2">
      <c r="A157" s="287">
        <v>23</v>
      </c>
      <c r="B157" s="288" t="s">
        <v>1017</v>
      </c>
      <c r="C157" s="288">
        <f>data!AE95</f>
        <v>0</v>
      </c>
      <c r="D157" s="288">
        <f>data!AF95</f>
        <v>776</v>
      </c>
      <c r="E157" s="288">
        <f>data!AG95</f>
        <v>35063</v>
      </c>
      <c r="F157" s="288">
        <f>data!AH95</f>
        <v>0</v>
      </c>
      <c r="G157" s="288">
        <f>data!AI95</f>
        <v>19544</v>
      </c>
      <c r="H157" s="288">
        <f>data!AJ95</f>
        <v>0</v>
      </c>
      <c r="I157" s="288">
        <f>data!AK95</f>
        <v>0</v>
      </c>
    </row>
    <row r="158" spans="1:9" customFormat="1" ht="20.100000000000001" customHeight="1" x14ac:dyDescent="0.2">
      <c r="A158" s="287">
        <v>24</v>
      </c>
      <c r="B158" s="288" t="s">
        <v>1018</v>
      </c>
      <c r="C158" s="288">
        <f>data!AE96</f>
        <v>1756.389579160932</v>
      </c>
      <c r="D158" s="288">
        <f>data!AF96</f>
        <v>0</v>
      </c>
      <c r="E158" s="288">
        <f>data!AG96</f>
        <v>8317.5179590072985</v>
      </c>
      <c r="F158" s="288">
        <f>data!AH96</f>
        <v>0</v>
      </c>
      <c r="G158" s="288">
        <f>data!AI96</f>
        <v>0</v>
      </c>
      <c r="H158" s="288">
        <f>data!AJ96</f>
        <v>90999.617713584375</v>
      </c>
      <c r="I158" s="288">
        <f>data!AK96</f>
        <v>0</v>
      </c>
    </row>
    <row r="159" spans="1:9" customFormat="1" ht="20.100000000000001" customHeight="1" x14ac:dyDescent="0.2">
      <c r="A159" s="287">
        <v>25</v>
      </c>
      <c r="B159" s="288" t="s">
        <v>1019</v>
      </c>
      <c r="C159" s="288">
        <f>data!AE97</f>
        <v>2001.9623193554821</v>
      </c>
      <c r="D159" s="288">
        <f>data!AF97</f>
        <v>2012.7990132570371</v>
      </c>
      <c r="E159" s="288">
        <f>data!AG97</f>
        <v>213268.88530735948</v>
      </c>
      <c r="F159" s="288">
        <f>data!AH97</f>
        <v>0</v>
      </c>
      <c r="G159" s="288">
        <f>data!AI97</f>
        <v>79687.011426730838</v>
      </c>
      <c r="H159" s="288">
        <f>data!AJ97</f>
        <v>31655.351872948151</v>
      </c>
      <c r="I159" s="288">
        <f>data!AK97</f>
        <v>0</v>
      </c>
    </row>
    <row r="160" spans="1:9" customFormat="1" ht="20.100000000000001" customHeight="1" x14ac:dyDescent="0.2">
      <c r="A160" s="287">
        <v>26</v>
      </c>
      <c r="B160" s="288" t="s">
        <v>294</v>
      </c>
      <c r="C160" s="295">
        <f>data!AE98</f>
        <v>0.90530934865900381</v>
      </c>
      <c r="D160" s="295">
        <f>data!AF98</f>
        <v>0.91020982066228928</v>
      </c>
      <c r="E160" s="295">
        <f>data!AG98</f>
        <v>96.442532299507192</v>
      </c>
      <c r="F160" s="295">
        <f>data!AH98</f>
        <v>0</v>
      </c>
      <c r="G160" s="295">
        <f>data!AI98</f>
        <v>36.03534178132869</v>
      </c>
      <c r="H160" s="295">
        <f>data!AJ98</f>
        <v>14.314897792330315</v>
      </c>
      <c r="I160" s="295">
        <f>data!AK98</f>
        <v>0</v>
      </c>
    </row>
    <row r="161" spans="1:9" customFormat="1" ht="20.100000000000001" customHeight="1" x14ac:dyDescent="0.2">
      <c r="A161" s="281" t="s">
        <v>1001</v>
      </c>
      <c r="B161" s="282"/>
      <c r="C161" s="282"/>
      <c r="D161" s="282"/>
      <c r="E161" s="282"/>
      <c r="F161" s="282"/>
      <c r="G161" s="282"/>
      <c r="H161" s="282"/>
      <c r="I161" s="281"/>
    </row>
    <row r="162" spans="1:9" customFormat="1" ht="20.100000000000001" customHeight="1" x14ac:dyDescent="0.2">
      <c r="D162" s="283"/>
      <c r="I162" s="284" t="s">
        <v>1035</v>
      </c>
    </row>
    <row r="163" spans="1:9" customFormat="1" ht="20.100000000000001" customHeight="1" x14ac:dyDescent="0.2">
      <c r="A163" s="283"/>
    </row>
    <row r="164" spans="1:9" customFormat="1" ht="20.100000000000001" customHeight="1" x14ac:dyDescent="0.2">
      <c r="A164" s="285" t="str">
        <f>"Hospital: "&amp;data!C102</f>
        <v>Hospital: PeaceHealth Southwest Medical Center</v>
      </c>
      <c r="G164" s="286"/>
      <c r="H164" s="285" t="str">
        <f>"FYE: "&amp;data!C100</f>
        <v>FYE: 06/30/2024</v>
      </c>
    </row>
    <row r="165" spans="1:9" customFormat="1" ht="20.100000000000001" customHeight="1" x14ac:dyDescent="0.2">
      <c r="A165" s="287">
        <v>1</v>
      </c>
      <c r="B165" s="288" t="s">
        <v>236</v>
      </c>
      <c r="C165" s="290" t="s">
        <v>71</v>
      </c>
      <c r="D165" s="290" t="s">
        <v>72</v>
      </c>
      <c r="E165" s="290" t="s">
        <v>73</v>
      </c>
      <c r="F165" s="290" t="s">
        <v>74</v>
      </c>
      <c r="G165" s="290" t="s">
        <v>75</v>
      </c>
      <c r="H165" s="290" t="s">
        <v>76</v>
      </c>
      <c r="I165" s="290" t="s">
        <v>77</v>
      </c>
    </row>
    <row r="166" spans="1:9" customFormat="1" ht="20.100000000000001" customHeight="1" x14ac:dyDescent="0.2">
      <c r="A166" s="291">
        <v>2</v>
      </c>
      <c r="B166" s="292" t="s">
        <v>1003</v>
      </c>
      <c r="C166" s="294" t="s">
        <v>150</v>
      </c>
      <c r="D166" s="294" t="s">
        <v>151</v>
      </c>
      <c r="E166" s="294" t="s">
        <v>137</v>
      </c>
      <c r="F166" s="294" t="s">
        <v>152</v>
      </c>
      <c r="G166" s="294" t="s">
        <v>1036</v>
      </c>
      <c r="H166" s="294" t="s">
        <v>154</v>
      </c>
      <c r="I166" s="294" t="s">
        <v>155</v>
      </c>
    </row>
    <row r="167" spans="1:9" customFormat="1" ht="20.100000000000001" customHeight="1" x14ac:dyDescent="0.2">
      <c r="A167" s="291"/>
      <c r="B167" s="292"/>
      <c r="C167" s="294" t="s">
        <v>199</v>
      </c>
      <c r="D167" s="294" t="s">
        <v>199</v>
      </c>
      <c r="E167" s="294" t="s">
        <v>1037</v>
      </c>
      <c r="F167" s="294" t="s">
        <v>209</v>
      </c>
      <c r="G167" s="294" t="s">
        <v>148</v>
      </c>
      <c r="H167" s="293" t="s">
        <v>1038</v>
      </c>
      <c r="I167" s="294" t="s">
        <v>196</v>
      </c>
    </row>
    <row r="168" spans="1:9" customFormat="1" ht="20.100000000000001" customHeight="1" x14ac:dyDescent="0.2">
      <c r="A168" s="287">
        <v>3</v>
      </c>
      <c r="B168" s="288" t="s">
        <v>1007</v>
      </c>
      <c r="C168" s="290" t="s">
        <v>253</v>
      </c>
      <c r="D168" s="290" t="s">
        <v>253</v>
      </c>
      <c r="E168" s="290" t="s">
        <v>244</v>
      </c>
      <c r="F168" s="290" t="s">
        <v>254</v>
      </c>
      <c r="G168" s="290" t="s">
        <v>255</v>
      </c>
      <c r="H168" s="290" t="s">
        <v>256</v>
      </c>
      <c r="I168" s="290" t="s">
        <v>255</v>
      </c>
    </row>
    <row r="169" spans="1:9" customFormat="1" ht="20.100000000000001" customHeight="1" x14ac:dyDescent="0.2">
      <c r="A169" s="287">
        <v>4</v>
      </c>
      <c r="B169" s="288" t="s">
        <v>261</v>
      </c>
      <c r="C169" s="288">
        <f>data!AL63</f>
        <v>0</v>
      </c>
      <c r="D169" s="288">
        <f>data!AM63</f>
        <v>0</v>
      </c>
      <c r="E169" s="288">
        <f>data!AN63</f>
        <v>0</v>
      </c>
      <c r="F169" s="288">
        <f>data!AO63</f>
        <v>31920</v>
      </c>
      <c r="G169" s="288">
        <f>data!AP63</f>
        <v>133575</v>
      </c>
      <c r="H169" s="288">
        <f>data!AQ63</f>
        <v>0</v>
      </c>
      <c r="I169" s="288">
        <f>data!AR63</f>
        <v>136080</v>
      </c>
    </row>
    <row r="170" spans="1:9" customFormat="1" ht="20.100000000000001" customHeight="1" x14ac:dyDescent="0.2">
      <c r="A170" s="287">
        <v>5</v>
      </c>
      <c r="B170" s="288" t="s">
        <v>262</v>
      </c>
      <c r="C170" s="295">
        <f>data!AL64</f>
        <v>0</v>
      </c>
      <c r="D170" s="295">
        <f>data!AM64</f>
        <v>0</v>
      </c>
      <c r="E170" s="295">
        <f>data!AN64</f>
        <v>0</v>
      </c>
      <c r="F170" s="295">
        <f>data!AO64</f>
        <v>15.785264461494236</v>
      </c>
      <c r="G170" s="295">
        <f>data!AP64</f>
        <v>191.16972361523688</v>
      </c>
      <c r="H170" s="295">
        <f>data!AQ64</f>
        <v>0</v>
      </c>
      <c r="I170" s="295">
        <f>data!AR64</f>
        <v>225.93265816318424</v>
      </c>
    </row>
    <row r="171" spans="1:9" customFormat="1" ht="20.100000000000001" customHeight="1" x14ac:dyDescent="0.2">
      <c r="A171" s="287">
        <v>6</v>
      </c>
      <c r="B171" s="288" t="s">
        <v>263</v>
      </c>
      <c r="C171" s="288">
        <f>data!AL65</f>
        <v>0</v>
      </c>
      <c r="D171" s="288">
        <f>data!AM65</f>
        <v>0</v>
      </c>
      <c r="E171" s="288">
        <f>data!AN65</f>
        <v>0</v>
      </c>
      <c r="F171" s="288">
        <f>data!AO65</f>
        <v>1967552.6</v>
      </c>
      <c r="G171" s="288">
        <f>data!AP65</f>
        <v>27631568.280000001</v>
      </c>
      <c r="H171" s="288">
        <f>data!AQ65</f>
        <v>0</v>
      </c>
      <c r="I171" s="288">
        <f>data!AR65</f>
        <v>24947008.73</v>
      </c>
    </row>
    <row r="172" spans="1:9" customFormat="1" ht="20.100000000000001" customHeight="1" x14ac:dyDescent="0.2">
      <c r="A172" s="287">
        <v>7</v>
      </c>
      <c r="B172" s="288" t="s">
        <v>11</v>
      </c>
      <c r="C172" s="288">
        <f>data!AL66</f>
        <v>0</v>
      </c>
      <c r="D172" s="288">
        <f>data!AM66</f>
        <v>0</v>
      </c>
      <c r="E172" s="288">
        <f>data!AN66</f>
        <v>0</v>
      </c>
      <c r="F172" s="288">
        <f>data!AO66</f>
        <v>547381</v>
      </c>
      <c r="G172" s="288">
        <f>data!AP66</f>
        <v>7582655</v>
      </c>
      <c r="H172" s="288">
        <f>data!AQ66</f>
        <v>0</v>
      </c>
      <c r="I172" s="288">
        <f>data!AR66</f>
        <v>6805071</v>
      </c>
    </row>
    <row r="173" spans="1:9" customFormat="1" ht="20.100000000000001" customHeight="1" x14ac:dyDescent="0.2">
      <c r="A173" s="287">
        <v>8</v>
      </c>
      <c r="B173" s="288" t="s">
        <v>264</v>
      </c>
      <c r="C173" s="288">
        <f>data!AL67</f>
        <v>0</v>
      </c>
      <c r="D173" s="288">
        <f>data!AM67</f>
        <v>0</v>
      </c>
      <c r="E173" s="288">
        <f>data!AN67</f>
        <v>0</v>
      </c>
      <c r="F173" s="288">
        <f>data!AO67</f>
        <v>0</v>
      </c>
      <c r="G173" s="288">
        <f>data!AP67</f>
        <v>0</v>
      </c>
      <c r="H173" s="288">
        <f>data!AQ67</f>
        <v>0</v>
      </c>
      <c r="I173" s="288">
        <f>data!AR67</f>
        <v>259899.72</v>
      </c>
    </row>
    <row r="174" spans="1:9" customFormat="1" ht="20.100000000000001" customHeight="1" x14ac:dyDescent="0.2">
      <c r="A174" s="287">
        <v>9</v>
      </c>
      <c r="B174" s="288" t="s">
        <v>265</v>
      </c>
      <c r="C174" s="288">
        <f>data!AL68</f>
        <v>0</v>
      </c>
      <c r="D174" s="288">
        <f>data!AM68</f>
        <v>0</v>
      </c>
      <c r="E174" s="288">
        <f>data!AN68</f>
        <v>0</v>
      </c>
      <c r="F174" s="288">
        <f>data!AO68</f>
        <v>114618.96</v>
      </c>
      <c r="G174" s="288">
        <f>data!AP68</f>
        <v>4839969.76</v>
      </c>
      <c r="H174" s="288">
        <f>data!AQ68</f>
        <v>0</v>
      </c>
      <c r="I174" s="288">
        <f>data!AR68</f>
        <v>1965447.41</v>
      </c>
    </row>
    <row r="175" spans="1:9" customFormat="1" ht="20.100000000000001" customHeight="1" x14ac:dyDescent="0.2">
      <c r="A175" s="287">
        <v>10</v>
      </c>
      <c r="B175" s="288" t="s">
        <v>525</v>
      </c>
      <c r="C175" s="288">
        <f>data!AL69</f>
        <v>0</v>
      </c>
      <c r="D175" s="288">
        <f>data!AM69</f>
        <v>0</v>
      </c>
      <c r="E175" s="288">
        <f>data!AN69</f>
        <v>0</v>
      </c>
      <c r="F175" s="288">
        <f>data!AO69</f>
        <v>0</v>
      </c>
      <c r="G175" s="288">
        <f>data!AP69</f>
        <v>30434.86</v>
      </c>
      <c r="H175" s="288">
        <f>data!AQ69</f>
        <v>0</v>
      </c>
      <c r="I175" s="288">
        <f>data!AR69</f>
        <v>3627.59</v>
      </c>
    </row>
    <row r="176" spans="1:9" customFormat="1" ht="20.100000000000001" customHeight="1" x14ac:dyDescent="0.2">
      <c r="A176" s="287">
        <v>11</v>
      </c>
      <c r="B176" s="288" t="s">
        <v>526</v>
      </c>
      <c r="C176" s="288">
        <f>data!AL70</f>
        <v>0</v>
      </c>
      <c r="D176" s="288">
        <f>data!AM70</f>
        <v>0</v>
      </c>
      <c r="E176" s="288">
        <f>data!AN70</f>
        <v>0</v>
      </c>
      <c r="F176" s="288">
        <f>data!AO70</f>
        <v>491.33</v>
      </c>
      <c r="G176" s="288">
        <f>data!AP70</f>
        <v>597011.13</v>
      </c>
      <c r="H176" s="288">
        <f>data!AQ70</f>
        <v>0</v>
      </c>
      <c r="I176" s="288">
        <f>data!AR70</f>
        <v>2537116.38</v>
      </c>
    </row>
    <row r="177" spans="1:9" customFormat="1" ht="20.100000000000001" customHeight="1" x14ac:dyDescent="0.2">
      <c r="A177" s="287">
        <v>12</v>
      </c>
      <c r="B177" s="288" t="s">
        <v>16</v>
      </c>
      <c r="C177" s="288">
        <f>data!AL71</f>
        <v>0</v>
      </c>
      <c r="D177" s="288">
        <f>data!AM71</f>
        <v>0</v>
      </c>
      <c r="E177" s="288">
        <f>data!AN71</f>
        <v>0</v>
      </c>
      <c r="F177" s="288">
        <f>data!AO71</f>
        <v>86605</v>
      </c>
      <c r="G177" s="288">
        <f>data!AP71</f>
        <v>693563</v>
      </c>
      <c r="H177" s="288">
        <f>data!AQ71</f>
        <v>0</v>
      </c>
      <c r="I177" s="288">
        <f>data!AR71</f>
        <v>24851</v>
      </c>
    </row>
    <row r="178" spans="1:9" customFormat="1" ht="20.100000000000001" customHeight="1" x14ac:dyDescent="0.2">
      <c r="A178" s="287">
        <v>13</v>
      </c>
      <c r="B178" s="288" t="s">
        <v>1008</v>
      </c>
      <c r="C178" s="288">
        <f>data!AL72</f>
        <v>0</v>
      </c>
      <c r="D178" s="288">
        <f>data!AM72</f>
        <v>0</v>
      </c>
      <c r="E178" s="288">
        <f>data!AN72</f>
        <v>0</v>
      </c>
      <c r="F178" s="288">
        <f>data!AO72</f>
        <v>0</v>
      </c>
      <c r="G178" s="288">
        <f>data!AP72</f>
        <v>3127748.48</v>
      </c>
      <c r="H178" s="288">
        <f>data!AQ72</f>
        <v>0</v>
      </c>
      <c r="I178" s="288">
        <f>data!AR72</f>
        <v>1584275.75</v>
      </c>
    </row>
    <row r="179" spans="1:9" customFormat="1" ht="20.100000000000001" customHeight="1" x14ac:dyDescent="0.2">
      <c r="A179" s="287">
        <v>14</v>
      </c>
      <c r="B179" s="288" t="s">
        <v>1009</v>
      </c>
      <c r="C179" s="288">
        <f>data!AL73</f>
        <v>0</v>
      </c>
      <c r="D179" s="288">
        <f>data!AM73</f>
        <v>0</v>
      </c>
      <c r="E179" s="288">
        <f>data!AN73</f>
        <v>0</v>
      </c>
      <c r="F179" s="288">
        <f>data!AO73</f>
        <v>4766.28</v>
      </c>
      <c r="G179" s="288">
        <f>data!AP73</f>
        <v>1270068.7800000003</v>
      </c>
      <c r="H179" s="288">
        <f>data!AQ73</f>
        <v>0</v>
      </c>
      <c r="I179" s="288">
        <f>data!AR73</f>
        <v>820835.10000000009</v>
      </c>
    </row>
    <row r="180" spans="1:9" customFormat="1" ht="20.100000000000001" customHeight="1" x14ac:dyDescent="0.2">
      <c r="A180" s="287">
        <v>15</v>
      </c>
      <c r="B180" s="288" t="s">
        <v>284</v>
      </c>
      <c r="C180" s="288">
        <f>-data!AL88</f>
        <v>0</v>
      </c>
      <c r="D180" s="288">
        <f>-data!AM88</f>
        <v>0</v>
      </c>
      <c r="E180" s="288">
        <f>-data!AN88</f>
        <v>0</v>
      </c>
      <c r="F180" s="288">
        <f>-data!AO88</f>
        <v>0</v>
      </c>
      <c r="G180" s="288">
        <f>-data!AP88</f>
        <v>-783733.96</v>
      </c>
      <c r="H180" s="288">
        <f>-data!AQ88</f>
        <v>0</v>
      </c>
      <c r="I180" s="288">
        <f>-data!AR88</f>
        <v>-166149.20000000001</v>
      </c>
    </row>
    <row r="181" spans="1:9" customFormat="1" ht="20.100000000000001" customHeight="1" x14ac:dyDescent="0.2">
      <c r="A181" s="287">
        <v>16</v>
      </c>
      <c r="B181" s="296" t="s">
        <v>1010</v>
      </c>
      <c r="C181" s="288">
        <f>data!AL89</f>
        <v>0</v>
      </c>
      <c r="D181" s="288">
        <f>data!AM89</f>
        <v>0</v>
      </c>
      <c r="E181" s="288">
        <f>data!AN89</f>
        <v>0</v>
      </c>
      <c r="F181" s="288">
        <f>data!AO89</f>
        <v>2721415.17</v>
      </c>
      <c r="G181" s="288">
        <f>data!AP89</f>
        <v>44989285.329999998</v>
      </c>
      <c r="H181" s="288">
        <f>data!AQ89</f>
        <v>0</v>
      </c>
      <c r="I181" s="288">
        <f>data!AR89</f>
        <v>38781983.480000004</v>
      </c>
    </row>
    <row r="182" spans="1:9" customFormat="1" ht="20.100000000000001" customHeight="1" x14ac:dyDescent="0.2">
      <c r="A182" s="287">
        <v>17</v>
      </c>
      <c r="B182" s="288" t="s">
        <v>286</v>
      </c>
      <c r="C182" s="298"/>
      <c r="D182" s="298"/>
      <c r="E182" s="298"/>
      <c r="F182" s="298"/>
      <c r="G182" s="298"/>
      <c r="H182" s="298"/>
      <c r="I182" s="298"/>
    </row>
    <row r="183" spans="1:9" customFormat="1" ht="20.100000000000001" customHeight="1" x14ac:dyDescent="0.2">
      <c r="A183" s="287">
        <v>18</v>
      </c>
      <c r="B183" s="288" t="s">
        <v>1011</v>
      </c>
      <c r="C183" s="296">
        <f>+data!M707</f>
        <v>0</v>
      </c>
      <c r="D183" s="296">
        <f>+data!M708</f>
        <v>0</v>
      </c>
      <c r="E183" s="296">
        <f>+data!M709</f>
        <v>0</v>
      </c>
      <c r="F183" s="296">
        <f>+data!M710</f>
        <v>929260</v>
      </c>
      <c r="G183" s="296">
        <f>+data!M711</f>
        <v>10465696</v>
      </c>
      <c r="H183" s="296">
        <f>+data!M712</f>
        <v>0</v>
      </c>
      <c r="I183" s="296">
        <f>+data!M713</f>
        <v>10900594</v>
      </c>
    </row>
    <row r="184" spans="1:9" customFormat="1" ht="20.100000000000001" customHeight="1" x14ac:dyDescent="0.2">
      <c r="A184" s="287">
        <v>19</v>
      </c>
      <c r="B184" s="296" t="s">
        <v>1012</v>
      </c>
      <c r="C184" s="288">
        <f>data!AL91</f>
        <v>0</v>
      </c>
      <c r="D184" s="288">
        <f>data!AM91</f>
        <v>0</v>
      </c>
      <c r="E184" s="288">
        <f>data!AN91</f>
        <v>0</v>
      </c>
      <c r="F184" s="288">
        <f>data!AO91</f>
        <v>5139931.45</v>
      </c>
      <c r="G184" s="288">
        <f>data!AP91</f>
        <v>91467.37</v>
      </c>
      <c r="H184" s="288">
        <f>data!AQ91</f>
        <v>0</v>
      </c>
      <c r="I184" s="288">
        <f>data!AR91</f>
        <v>0</v>
      </c>
    </row>
    <row r="185" spans="1:9" customFormat="1" ht="20.100000000000001" customHeight="1" x14ac:dyDescent="0.2">
      <c r="A185" s="287">
        <v>20</v>
      </c>
      <c r="B185" s="296" t="s">
        <v>1013</v>
      </c>
      <c r="C185" s="288">
        <f>data!AL92</f>
        <v>0</v>
      </c>
      <c r="D185" s="288">
        <f>data!AM92</f>
        <v>0</v>
      </c>
      <c r="E185" s="288">
        <f>data!AN92</f>
        <v>0</v>
      </c>
      <c r="F185" s="288">
        <f>data!AO92</f>
        <v>237346</v>
      </c>
      <c r="G185" s="288">
        <f>data!AP92</f>
        <v>130981200.08</v>
      </c>
      <c r="H185" s="288">
        <f>data!AQ92</f>
        <v>0</v>
      </c>
      <c r="I185" s="288">
        <f>data!AR92</f>
        <v>76738885.299999997</v>
      </c>
    </row>
    <row r="186" spans="1:9" customFormat="1" ht="20.100000000000001" customHeight="1" x14ac:dyDescent="0.2">
      <c r="A186" s="287">
        <v>21</v>
      </c>
      <c r="B186" s="296" t="s">
        <v>1014</v>
      </c>
      <c r="C186" s="288">
        <f>data!AL93</f>
        <v>0</v>
      </c>
      <c r="D186" s="288">
        <f>data!AM93</f>
        <v>0</v>
      </c>
      <c r="E186" s="288">
        <f>data!AN93</f>
        <v>0</v>
      </c>
      <c r="F186" s="288">
        <f>data!AO93</f>
        <v>5377277.4500000002</v>
      </c>
      <c r="G186" s="288">
        <f>data!AP93</f>
        <v>131072667.45</v>
      </c>
      <c r="H186" s="288">
        <f>data!AQ93</f>
        <v>0</v>
      </c>
      <c r="I186" s="288">
        <f>data!AR93</f>
        <v>76738885.299999997</v>
      </c>
    </row>
    <row r="187" spans="1:9" customFormat="1" ht="20.100000000000001" customHeight="1" x14ac:dyDescent="0.2">
      <c r="A187" s="287" t="s">
        <v>1015</v>
      </c>
      <c r="B187" s="288"/>
      <c r="C187" s="298"/>
      <c r="D187" s="298"/>
      <c r="E187" s="298"/>
      <c r="F187" s="298"/>
      <c r="G187" s="298"/>
      <c r="H187" s="298"/>
      <c r="I187" s="298"/>
    </row>
    <row r="188" spans="1:9" customFormat="1" ht="20.100000000000001" customHeight="1" x14ac:dyDescent="0.2">
      <c r="A188" s="287">
        <v>22</v>
      </c>
      <c r="B188" s="288" t="s">
        <v>1016</v>
      </c>
      <c r="C188" s="288">
        <f>data!AL94</f>
        <v>0</v>
      </c>
      <c r="D188" s="288">
        <f>data!AM94</f>
        <v>0</v>
      </c>
      <c r="E188" s="288">
        <f>data!AN94</f>
        <v>0</v>
      </c>
      <c r="F188" s="288">
        <f>data!AO94</f>
        <v>0</v>
      </c>
      <c r="G188" s="288">
        <f>data!AP94</f>
        <v>0</v>
      </c>
      <c r="H188" s="288">
        <f>data!AQ94</f>
        <v>0</v>
      </c>
      <c r="I188" s="288">
        <f>data!AR94</f>
        <v>0</v>
      </c>
    </row>
    <row r="189" spans="1:9" customFormat="1" ht="20.100000000000001" customHeight="1" x14ac:dyDescent="0.2">
      <c r="A189" s="287">
        <v>23</v>
      </c>
      <c r="B189" s="288" t="s">
        <v>1017</v>
      </c>
      <c r="C189" s="288">
        <f>data!AL95</f>
        <v>0</v>
      </c>
      <c r="D189" s="288">
        <f>data!AM95</f>
        <v>0</v>
      </c>
      <c r="E189" s="288">
        <f>data!AN95</f>
        <v>0</v>
      </c>
      <c r="F189" s="288">
        <f>data!AO95</f>
        <v>0</v>
      </c>
      <c r="G189" s="288">
        <f>data!AP95</f>
        <v>0</v>
      </c>
      <c r="H189" s="288">
        <f>data!AQ95</f>
        <v>0</v>
      </c>
      <c r="I189" s="288">
        <f>data!AR95</f>
        <v>0</v>
      </c>
    </row>
    <row r="190" spans="1:9" customFormat="1" ht="20.100000000000001" customHeight="1" x14ac:dyDescent="0.2">
      <c r="A190" s="287">
        <v>24</v>
      </c>
      <c r="B190" s="288" t="s">
        <v>1018</v>
      </c>
      <c r="C190" s="288">
        <f>data!AL96</f>
        <v>0</v>
      </c>
      <c r="D190" s="288">
        <f>data!AM96</f>
        <v>0</v>
      </c>
      <c r="E190" s="288">
        <f>data!AN96</f>
        <v>0</v>
      </c>
      <c r="F190" s="288">
        <f>data!AO96</f>
        <v>0</v>
      </c>
      <c r="G190" s="288">
        <f>data!AP96</f>
        <v>0</v>
      </c>
      <c r="H190" s="288">
        <f>data!AQ96</f>
        <v>0</v>
      </c>
      <c r="I190" s="288">
        <f>data!AR96</f>
        <v>0</v>
      </c>
    </row>
    <row r="191" spans="1:9" customFormat="1" ht="20.100000000000001" customHeight="1" x14ac:dyDescent="0.2">
      <c r="A191" s="287">
        <v>25</v>
      </c>
      <c r="B191" s="288" t="s">
        <v>1019</v>
      </c>
      <c r="C191" s="288">
        <f>data!AL97</f>
        <v>0</v>
      </c>
      <c r="D191" s="288">
        <f>data!AM97</f>
        <v>0</v>
      </c>
      <c r="E191" s="288">
        <f>data!AN97</f>
        <v>0</v>
      </c>
      <c r="F191" s="288">
        <f>data!AO97</f>
        <v>28856.84480356488</v>
      </c>
      <c r="G191" s="288">
        <f>data!AP97</f>
        <v>48691.299247811105</v>
      </c>
      <c r="H191" s="288">
        <f>data!AQ97</f>
        <v>0</v>
      </c>
      <c r="I191" s="288">
        <f>data!AR97</f>
        <v>217861.70894986947</v>
      </c>
    </row>
    <row r="192" spans="1:9" customFormat="1" ht="20.100000000000001" customHeight="1" x14ac:dyDescent="0.2">
      <c r="A192" s="287">
        <v>26</v>
      </c>
      <c r="B192" s="288" t="s">
        <v>294</v>
      </c>
      <c r="C192" s="295">
        <f>data!AL98</f>
        <v>0</v>
      </c>
      <c r="D192" s="295">
        <f>data!AM98</f>
        <v>0</v>
      </c>
      <c r="E192" s="295">
        <f>data!AN98</f>
        <v>0</v>
      </c>
      <c r="F192" s="295">
        <f>data!AO98</f>
        <v>13.049382159140661</v>
      </c>
      <c r="G192" s="295">
        <f>data!AP98</f>
        <v>22.01874030355776</v>
      </c>
      <c r="H192" s="295">
        <f>data!AQ98</f>
        <v>0</v>
      </c>
      <c r="I192" s="295">
        <f>data!AR98</f>
        <v>98.519457594307468</v>
      </c>
    </row>
    <row r="193" spans="1:9" customFormat="1" ht="20.100000000000001" customHeight="1" x14ac:dyDescent="0.2">
      <c r="A193" s="281" t="s">
        <v>1001</v>
      </c>
      <c r="B193" s="282"/>
      <c r="C193" s="282"/>
      <c r="D193" s="282"/>
      <c r="E193" s="282"/>
      <c r="F193" s="282"/>
      <c r="G193" s="282"/>
      <c r="H193" s="282"/>
      <c r="I193" s="281"/>
    </row>
    <row r="194" spans="1:9" customFormat="1" ht="20.100000000000001" customHeight="1" x14ac:dyDescent="0.2">
      <c r="D194" s="283"/>
      <c r="I194" s="284" t="s">
        <v>1039</v>
      </c>
    </row>
    <row r="195" spans="1:9" customFormat="1" ht="20.100000000000001" customHeight="1" x14ac:dyDescent="0.2">
      <c r="A195" s="283"/>
    </row>
    <row r="196" spans="1:9" customFormat="1" ht="20.100000000000001" customHeight="1" x14ac:dyDescent="0.2">
      <c r="A196" s="285" t="str">
        <f>"Hospital: "&amp;data!C102</f>
        <v>Hospital: PeaceHealth Southwest Medical Center</v>
      </c>
      <c r="G196" s="286"/>
      <c r="H196" s="285" t="str">
        <f>"FYE: "&amp;data!C100</f>
        <v>FYE: 06/30/2024</v>
      </c>
    </row>
    <row r="197" spans="1:9" customFormat="1" ht="20.100000000000001" customHeight="1" x14ac:dyDescent="0.2">
      <c r="A197" s="287">
        <v>1</v>
      </c>
      <c r="B197" s="288" t="s">
        <v>236</v>
      </c>
      <c r="C197" s="290" t="s">
        <v>78</v>
      </c>
      <c r="D197" s="290" t="s">
        <v>79</v>
      </c>
      <c r="E197" s="290" t="s">
        <v>80</v>
      </c>
      <c r="F197" s="290" t="s">
        <v>81</v>
      </c>
      <c r="G197" s="290" t="s">
        <v>82</v>
      </c>
      <c r="H197" s="290" t="s">
        <v>83</v>
      </c>
      <c r="I197" s="290" t="s">
        <v>84</v>
      </c>
    </row>
    <row r="198" spans="1:9" customFormat="1" ht="20.100000000000001" customHeight="1" x14ac:dyDescent="0.2">
      <c r="A198" s="291">
        <v>2</v>
      </c>
      <c r="B198" s="292" t="s">
        <v>1003</v>
      </c>
      <c r="C198" s="294"/>
      <c r="D198" s="294" t="s">
        <v>157</v>
      </c>
      <c r="E198" s="294" t="s">
        <v>158</v>
      </c>
      <c r="F198" s="294" t="s">
        <v>159</v>
      </c>
      <c r="G198" s="294" t="s">
        <v>1040</v>
      </c>
      <c r="H198" s="294" t="s">
        <v>161</v>
      </c>
      <c r="I198" s="294"/>
    </row>
    <row r="199" spans="1:9" customFormat="1" ht="20.100000000000001" customHeight="1" x14ac:dyDescent="0.2">
      <c r="A199" s="291"/>
      <c r="B199" s="292"/>
      <c r="C199" s="294" t="s">
        <v>156</v>
      </c>
      <c r="D199" s="294" t="s">
        <v>258</v>
      </c>
      <c r="E199" s="294" t="s">
        <v>1041</v>
      </c>
      <c r="F199" s="294" t="s">
        <v>213</v>
      </c>
      <c r="G199" s="294" t="s">
        <v>228</v>
      </c>
      <c r="H199" s="294" t="s">
        <v>215</v>
      </c>
      <c r="I199" s="294" t="s">
        <v>162</v>
      </c>
    </row>
    <row r="200" spans="1:9" customFormat="1" ht="20.100000000000001" customHeight="1" x14ac:dyDescent="0.2">
      <c r="A200" s="287">
        <v>3</v>
      </c>
      <c r="B200" s="288" t="s">
        <v>1007</v>
      </c>
      <c r="C200" s="290" t="s">
        <v>253</v>
      </c>
      <c r="D200" s="290" t="s">
        <v>258</v>
      </c>
      <c r="E200" s="290" t="s">
        <v>255</v>
      </c>
      <c r="F200" s="300"/>
      <c r="G200" s="300"/>
      <c r="H200" s="300"/>
      <c r="I200" s="290" t="s">
        <v>259</v>
      </c>
    </row>
    <row r="201" spans="1:9" customFormat="1" ht="20.100000000000001" customHeight="1" x14ac:dyDescent="0.2">
      <c r="A201" s="287">
        <v>4</v>
      </c>
      <c r="B201" s="288" t="s">
        <v>261</v>
      </c>
      <c r="C201" s="288">
        <f>data!AS63</f>
        <v>0</v>
      </c>
      <c r="D201" s="288">
        <f>data!AT63</f>
        <v>0</v>
      </c>
      <c r="E201" s="288">
        <f>data!AU63</f>
        <v>0</v>
      </c>
      <c r="F201" s="300"/>
      <c r="G201" s="300"/>
      <c r="H201" s="300"/>
      <c r="I201" s="288">
        <f>data!AY63</f>
        <v>312695</v>
      </c>
    </row>
    <row r="202" spans="1:9" customFormat="1" ht="20.100000000000001" customHeight="1" x14ac:dyDescent="0.2">
      <c r="A202" s="287">
        <v>5</v>
      </c>
      <c r="B202" s="288" t="s">
        <v>262</v>
      </c>
      <c r="C202" s="295">
        <f>data!AS64</f>
        <v>0</v>
      </c>
      <c r="D202" s="295">
        <f>data!AT64</f>
        <v>0</v>
      </c>
      <c r="E202" s="295">
        <f>data!AU64</f>
        <v>0</v>
      </c>
      <c r="F202" s="295">
        <f>data!AV64</f>
        <v>7.7116199444923321</v>
      </c>
      <c r="G202" s="295">
        <f>data!AW64</f>
        <v>0</v>
      </c>
      <c r="H202" s="295">
        <f>data!AX64</f>
        <v>0</v>
      </c>
      <c r="I202" s="295">
        <f>data!AY64</f>
        <v>86.726869258340187</v>
      </c>
    </row>
    <row r="203" spans="1:9" customFormat="1" ht="20.100000000000001" customHeight="1" x14ac:dyDescent="0.2">
      <c r="A203" s="287">
        <v>6</v>
      </c>
      <c r="B203" s="288" t="s">
        <v>263</v>
      </c>
      <c r="C203" s="288">
        <f>data!AS65</f>
        <v>0</v>
      </c>
      <c r="D203" s="288">
        <f>data!AT65</f>
        <v>0</v>
      </c>
      <c r="E203" s="288">
        <f>data!AU65</f>
        <v>0</v>
      </c>
      <c r="F203" s="288">
        <f>data!AV65</f>
        <v>642791.48</v>
      </c>
      <c r="G203" s="288">
        <f>data!AW65</f>
        <v>0</v>
      </c>
      <c r="H203" s="288">
        <f>data!AX65</f>
        <v>0</v>
      </c>
      <c r="I203" s="288">
        <f>data!AY65</f>
        <v>4755373.24</v>
      </c>
    </row>
    <row r="204" spans="1:9" customFormat="1" ht="20.100000000000001" customHeight="1" x14ac:dyDescent="0.2">
      <c r="A204" s="287">
        <v>7</v>
      </c>
      <c r="B204" s="288" t="s">
        <v>11</v>
      </c>
      <c r="C204" s="288">
        <f>data!AS66</f>
        <v>0</v>
      </c>
      <c r="D204" s="288">
        <f>data!AT66</f>
        <v>0</v>
      </c>
      <c r="E204" s="288">
        <f>data!AU66</f>
        <v>0</v>
      </c>
      <c r="F204" s="288">
        <f>data!AV66</f>
        <v>197700</v>
      </c>
      <c r="G204" s="288">
        <f>data!AW66</f>
        <v>0</v>
      </c>
      <c r="H204" s="288">
        <f>data!AX66</f>
        <v>0</v>
      </c>
      <c r="I204" s="288">
        <f>data!AY66</f>
        <v>1722374</v>
      </c>
    </row>
    <row r="205" spans="1:9" customFormat="1" ht="20.100000000000001" customHeight="1" x14ac:dyDescent="0.2">
      <c r="A205" s="287">
        <v>8</v>
      </c>
      <c r="B205" s="288" t="s">
        <v>264</v>
      </c>
      <c r="C205" s="288">
        <f>data!AS67</f>
        <v>0</v>
      </c>
      <c r="D205" s="288">
        <f>data!AT67</f>
        <v>0</v>
      </c>
      <c r="E205" s="288">
        <f>data!AU67</f>
        <v>0</v>
      </c>
      <c r="F205" s="288">
        <f>data!AV67</f>
        <v>0</v>
      </c>
      <c r="G205" s="288">
        <f>data!AW67</f>
        <v>0</v>
      </c>
      <c r="H205" s="288">
        <f>data!AX67</f>
        <v>0</v>
      </c>
      <c r="I205" s="288">
        <f>data!AY67</f>
        <v>0</v>
      </c>
    </row>
    <row r="206" spans="1:9" customFormat="1" ht="20.100000000000001" customHeight="1" x14ac:dyDescent="0.2">
      <c r="A206" s="287">
        <v>9</v>
      </c>
      <c r="B206" s="288" t="s">
        <v>265</v>
      </c>
      <c r="C206" s="288">
        <f>data!AS68</f>
        <v>0</v>
      </c>
      <c r="D206" s="288">
        <f>data!AT68</f>
        <v>0</v>
      </c>
      <c r="E206" s="288">
        <f>data!AU68</f>
        <v>0</v>
      </c>
      <c r="F206" s="288">
        <f>data!AV68</f>
        <v>16913.77</v>
      </c>
      <c r="G206" s="288">
        <f>data!AW68</f>
        <v>0</v>
      </c>
      <c r="H206" s="288">
        <f>data!AX68</f>
        <v>0</v>
      </c>
      <c r="I206" s="288">
        <f>data!AY68</f>
        <v>164942.87</v>
      </c>
    </row>
    <row r="207" spans="1:9" customFormat="1" ht="20.100000000000001" customHeight="1" x14ac:dyDescent="0.2">
      <c r="A207" s="287">
        <v>10</v>
      </c>
      <c r="B207" s="288" t="s">
        <v>525</v>
      </c>
      <c r="C207" s="288">
        <f>data!AS69</f>
        <v>0</v>
      </c>
      <c r="D207" s="288">
        <f>data!AT69</f>
        <v>0</v>
      </c>
      <c r="E207" s="288">
        <f>data!AU69</f>
        <v>0</v>
      </c>
      <c r="F207" s="288">
        <f>data!AV69</f>
        <v>0</v>
      </c>
      <c r="G207" s="288">
        <f>data!AW69</f>
        <v>0</v>
      </c>
      <c r="H207" s="288">
        <f>data!AX69</f>
        <v>0</v>
      </c>
      <c r="I207" s="288">
        <f>data!AY69</f>
        <v>0</v>
      </c>
    </row>
    <row r="208" spans="1:9" customFormat="1" ht="20.100000000000001" customHeight="1" x14ac:dyDescent="0.2">
      <c r="A208" s="287">
        <v>11</v>
      </c>
      <c r="B208" s="288" t="s">
        <v>526</v>
      </c>
      <c r="C208" s="288">
        <f>data!AS70</f>
        <v>0</v>
      </c>
      <c r="D208" s="288">
        <f>data!AT70</f>
        <v>0</v>
      </c>
      <c r="E208" s="288">
        <f>data!AU70</f>
        <v>0</v>
      </c>
      <c r="F208" s="288">
        <f>data!AV70</f>
        <v>723.73</v>
      </c>
      <c r="G208" s="288">
        <f>data!AW70</f>
        <v>0</v>
      </c>
      <c r="H208" s="288">
        <f>data!AX70</f>
        <v>0</v>
      </c>
      <c r="I208" s="288">
        <f>data!AY70</f>
        <v>1093966.1299999999</v>
      </c>
    </row>
    <row r="209" spans="1:9" customFormat="1" ht="20.100000000000001" customHeight="1" x14ac:dyDescent="0.2">
      <c r="A209" s="287">
        <v>12</v>
      </c>
      <c r="B209" s="288" t="s">
        <v>16</v>
      </c>
      <c r="C209" s="288">
        <f>data!AS71</f>
        <v>0</v>
      </c>
      <c r="D209" s="288">
        <f>data!AT71</f>
        <v>0</v>
      </c>
      <c r="E209" s="288">
        <f>data!AU71</f>
        <v>0</v>
      </c>
      <c r="F209" s="288">
        <f>data!AV71</f>
        <v>50765</v>
      </c>
      <c r="G209" s="288">
        <f>data!AW71</f>
        <v>0</v>
      </c>
      <c r="H209" s="288">
        <f>data!AX71</f>
        <v>0</v>
      </c>
      <c r="I209" s="288">
        <f>data!AY71</f>
        <v>305296</v>
      </c>
    </row>
    <row r="210" spans="1:9" customFormat="1" ht="20.100000000000001" customHeight="1" x14ac:dyDescent="0.2">
      <c r="A210" s="287">
        <v>13</v>
      </c>
      <c r="B210" s="288" t="s">
        <v>1008</v>
      </c>
      <c r="C210" s="288">
        <f>data!AS72</f>
        <v>0</v>
      </c>
      <c r="D210" s="288">
        <f>data!AT72</f>
        <v>0</v>
      </c>
      <c r="E210" s="288">
        <f>data!AU72</f>
        <v>0</v>
      </c>
      <c r="F210" s="288">
        <f>data!AV72</f>
        <v>0</v>
      </c>
      <c r="G210" s="288">
        <f>data!AW72</f>
        <v>0</v>
      </c>
      <c r="H210" s="288">
        <f>data!AX72</f>
        <v>0</v>
      </c>
      <c r="I210" s="288">
        <f>data!AY72</f>
        <v>422.62</v>
      </c>
    </row>
    <row r="211" spans="1:9" customFormat="1" ht="20.100000000000001" customHeight="1" x14ac:dyDescent="0.2">
      <c r="A211" s="287">
        <v>14</v>
      </c>
      <c r="B211" s="288" t="s">
        <v>1009</v>
      </c>
      <c r="C211" s="288">
        <f>data!AS73</f>
        <v>0</v>
      </c>
      <c r="D211" s="288">
        <f>data!AT73</f>
        <v>0</v>
      </c>
      <c r="E211" s="288">
        <f>data!AU73</f>
        <v>0</v>
      </c>
      <c r="F211" s="288">
        <f>data!AV73</f>
        <v>2086.9</v>
      </c>
      <c r="G211" s="288">
        <f>data!AW73</f>
        <v>0</v>
      </c>
      <c r="H211" s="288">
        <f>data!AX73</f>
        <v>0</v>
      </c>
      <c r="I211" s="288">
        <f>data!AY73</f>
        <v>26362.460000000003</v>
      </c>
    </row>
    <row r="212" spans="1:9" customFormat="1" ht="20.100000000000001" customHeight="1" x14ac:dyDescent="0.2">
      <c r="A212" s="287">
        <v>15</v>
      </c>
      <c r="B212" s="288" t="s">
        <v>284</v>
      </c>
      <c r="C212" s="288">
        <f>-data!AS88</f>
        <v>0</v>
      </c>
      <c r="D212" s="288">
        <f>-data!AT88</f>
        <v>0</v>
      </c>
      <c r="E212" s="288">
        <f>-data!AU88</f>
        <v>0</v>
      </c>
      <c r="F212" s="288">
        <f>-data!AV88</f>
        <v>-30000</v>
      </c>
      <c r="G212" s="288">
        <f>-data!AW88</f>
        <v>0</v>
      </c>
      <c r="H212" s="288">
        <f>-data!AX88</f>
        <v>0</v>
      </c>
      <c r="I212" s="288">
        <f>-data!AY88</f>
        <v>-5409.880000000001</v>
      </c>
    </row>
    <row r="213" spans="1:9" customFormat="1" ht="20.100000000000001" customHeight="1" x14ac:dyDescent="0.2">
      <c r="A213" s="287">
        <v>16</v>
      </c>
      <c r="B213" s="296" t="s">
        <v>1010</v>
      </c>
      <c r="C213" s="288">
        <f>data!AS89</f>
        <v>0</v>
      </c>
      <c r="D213" s="288">
        <f>data!AT89</f>
        <v>0</v>
      </c>
      <c r="E213" s="288">
        <f>data!AU89</f>
        <v>0</v>
      </c>
      <c r="F213" s="288">
        <f>data!AV89</f>
        <v>880980.88</v>
      </c>
      <c r="G213" s="288">
        <f>data!AW89</f>
        <v>0</v>
      </c>
      <c r="H213" s="288">
        <f>data!AX89</f>
        <v>0</v>
      </c>
      <c r="I213" s="288">
        <f>data!AY89</f>
        <v>8063327.4400000004</v>
      </c>
    </row>
    <row r="214" spans="1:9" customFormat="1" ht="20.100000000000001" customHeight="1" x14ac:dyDescent="0.2">
      <c r="A214" s="287">
        <v>17</v>
      </c>
      <c r="B214" s="288" t="s">
        <v>286</v>
      </c>
      <c r="C214" s="298"/>
      <c r="D214" s="298"/>
      <c r="E214" s="298"/>
      <c r="F214" s="298"/>
      <c r="G214" s="298"/>
      <c r="H214" s="298"/>
      <c r="I214" s="298"/>
    </row>
    <row r="215" spans="1:9" customFormat="1" ht="20.100000000000001" customHeight="1" x14ac:dyDescent="0.2">
      <c r="A215" s="287">
        <v>18</v>
      </c>
      <c r="B215" s="288" t="s">
        <v>1011</v>
      </c>
      <c r="C215" s="296">
        <f>+data!M714</f>
        <v>0</v>
      </c>
      <c r="D215" s="296">
        <f>+data!M715</f>
        <v>0</v>
      </c>
      <c r="E215" s="296">
        <f>+data!M716</f>
        <v>0</v>
      </c>
      <c r="F215" s="296">
        <f>+data!M717</f>
        <v>636996</v>
      </c>
      <c r="G215" s="302"/>
      <c r="H215" s="288"/>
      <c r="I215" s="288"/>
    </row>
    <row r="216" spans="1:9" customFormat="1" ht="20.100000000000001" customHeight="1" x14ac:dyDescent="0.2">
      <c r="A216" s="287">
        <v>19</v>
      </c>
      <c r="B216" s="296" t="s">
        <v>1012</v>
      </c>
      <c r="C216" s="288">
        <f>data!AS91</f>
        <v>0</v>
      </c>
      <c r="D216" s="288">
        <f>data!AT91</f>
        <v>0</v>
      </c>
      <c r="E216" s="288">
        <f>data!AU91</f>
        <v>0</v>
      </c>
      <c r="F216" s="288">
        <f>data!AV91</f>
        <v>2468</v>
      </c>
      <c r="G216" s="303" t="str">
        <f>IF(data!AW91&gt;0,data!AW91,"")</f>
        <v>x</v>
      </c>
      <c r="H216" s="303" t="str">
        <f>IF(data!AX91&gt;0,data!AX91,"")</f>
        <v>x</v>
      </c>
      <c r="I216" s="303" t="str">
        <f>IF(data!AY91&gt;0,data!AY91,"")</f>
        <v>x</v>
      </c>
    </row>
    <row r="217" spans="1:9" customFormat="1" ht="20.100000000000001" customHeight="1" x14ac:dyDescent="0.2">
      <c r="A217" s="287">
        <v>20</v>
      </c>
      <c r="B217" s="296" t="s">
        <v>1013</v>
      </c>
      <c r="C217" s="288">
        <f>data!AS92</f>
        <v>0</v>
      </c>
      <c r="D217" s="288">
        <f>data!AT92</f>
        <v>0</v>
      </c>
      <c r="E217" s="288">
        <f>data!AU92</f>
        <v>0</v>
      </c>
      <c r="F217" s="288">
        <f>data!AV92</f>
        <v>6705317</v>
      </c>
      <c r="G217" s="303" t="str">
        <f>IF(data!AW92&gt;0,data!AW92,"")</f>
        <v>x</v>
      </c>
      <c r="H217" s="303" t="str">
        <f>IF(data!AX92&gt;0,data!AX92,"")</f>
        <v>x</v>
      </c>
      <c r="I217" s="303" t="str">
        <f>IF(data!AY92&gt;0,data!AY92,"")</f>
        <v>x</v>
      </c>
    </row>
    <row r="218" spans="1:9" customFormat="1" ht="20.100000000000001" customHeight="1" x14ac:dyDescent="0.2">
      <c r="A218" s="287">
        <v>21</v>
      </c>
      <c r="B218" s="296" t="s">
        <v>1014</v>
      </c>
      <c r="C218" s="288">
        <f>data!AS93</f>
        <v>0</v>
      </c>
      <c r="D218" s="288">
        <f>data!AT93</f>
        <v>0</v>
      </c>
      <c r="E218" s="288">
        <f>data!AU93</f>
        <v>0</v>
      </c>
      <c r="F218" s="288">
        <f>data!AV93</f>
        <v>6707785</v>
      </c>
      <c r="G218" s="303" t="str">
        <f>IF(data!AW93&gt;0,data!AW93,"")</f>
        <v>x</v>
      </c>
      <c r="H218" s="303" t="str">
        <f>IF(data!AX93&gt;0,data!AX93,"")</f>
        <v>x</v>
      </c>
      <c r="I218" s="303" t="str">
        <f>IF(data!AY93&gt;0,data!AY93,"")</f>
        <v>x</v>
      </c>
    </row>
    <row r="219" spans="1:9" customFormat="1" ht="20.100000000000001" customHeight="1" x14ac:dyDescent="0.2">
      <c r="A219" s="287" t="s">
        <v>1015</v>
      </c>
      <c r="B219" s="288"/>
      <c r="C219" s="298"/>
      <c r="D219" s="298"/>
      <c r="E219" s="298"/>
      <c r="F219" s="298"/>
      <c r="G219" s="298"/>
      <c r="H219" s="298"/>
      <c r="I219" s="298"/>
    </row>
    <row r="220" spans="1:9" customFormat="1" ht="20.100000000000001" customHeight="1" x14ac:dyDescent="0.2">
      <c r="A220" s="287">
        <v>22</v>
      </c>
      <c r="B220" s="288" t="s">
        <v>1016</v>
      </c>
      <c r="C220" s="288">
        <f>data!AS94</f>
        <v>0</v>
      </c>
      <c r="D220" s="288">
        <f>data!AT94</f>
        <v>0</v>
      </c>
      <c r="E220" s="288">
        <f>data!AU94</f>
        <v>0</v>
      </c>
      <c r="F220" s="288">
        <f>data!AV94</f>
        <v>3294</v>
      </c>
      <c r="G220" s="288">
        <f>data!AW94</f>
        <v>0</v>
      </c>
      <c r="H220" s="288">
        <f>data!AX94</f>
        <v>0</v>
      </c>
      <c r="I220" s="288">
        <f>data!AY94</f>
        <v>16906</v>
      </c>
    </row>
    <row r="221" spans="1:9" customFormat="1" ht="20.100000000000001" customHeight="1" x14ac:dyDescent="0.2">
      <c r="A221" s="287">
        <v>23</v>
      </c>
      <c r="B221" s="288" t="s">
        <v>1017</v>
      </c>
      <c r="C221" s="288">
        <f>data!AS95</f>
        <v>0</v>
      </c>
      <c r="D221" s="288">
        <f>data!AT95</f>
        <v>0</v>
      </c>
      <c r="E221" s="288">
        <f>data!AU95</f>
        <v>0</v>
      </c>
      <c r="F221" s="288">
        <f>data!AV95</f>
        <v>238</v>
      </c>
      <c r="G221" s="288">
        <f>data!AW95</f>
        <v>0</v>
      </c>
      <c r="H221" s="303" t="str">
        <f>IF(data!AX95&gt;0,data!AX95,"")</f>
        <v>x</v>
      </c>
      <c r="I221" s="303" t="str">
        <f>IF(data!AY95&gt;0,data!AY95,"")</f>
        <v>x</v>
      </c>
    </row>
    <row r="222" spans="1:9" customFormat="1" ht="20.100000000000001" customHeight="1" x14ac:dyDescent="0.2">
      <c r="A222" s="287">
        <v>24</v>
      </c>
      <c r="B222" s="288" t="s">
        <v>1018</v>
      </c>
      <c r="C222" s="288">
        <f>data!AS96</f>
        <v>0</v>
      </c>
      <c r="D222" s="288">
        <f>data!AT96</f>
        <v>0</v>
      </c>
      <c r="E222" s="288">
        <f>data!AU96</f>
        <v>0</v>
      </c>
      <c r="F222" s="288">
        <f>data!AV96</f>
        <v>993.39754013669483</v>
      </c>
      <c r="G222" s="288">
        <f>data!AW96</f>
        <v>0</v>
      </c>
      <c r="H222" s="303" t="str">
        <f>IF(data!AX96&gt;0,data!AX96,"")</f>
        <v>x</v>
      </c>
      <c r="I222" s="303" t="str">
        <f>IF(data!AY96&gt;0,data!AY96,"")</f>
        <v>x</v>
      </c>
    </row>
    <row r="223" spans="1:9" customFormat="1" ht="20.100000000000001" customHeight="1" x14ac:dyDescent="0.2">
      <c r="A223" s="287">
        <v>25</v>
      </c>
      <c r="B223" s="288" t="s">
        <v>1019</v>
      </c>
      <c r="C223" s="288">
        <f>data!AS97</f>
        <v>0</v>
      </c>
      <c r="D223" s="288">
        <f>data!AT97</f>
        <v>0</v>
      </c>
      <c r="E223" s="288">
        <f>data!AU97</f>
        <v>0</v>
      </c>
      <c r="F223" s="288">
        <f>data!AV97</f>
        <v>226.79731885188156</v>
      </c>
      <c r="G223" s="288">
        <f>data!AW97</f>
        <v>0</v>
      </c>
      <c r="H223" s="303" t="str">
        <f>IF(data!AX97&gt;0,data!AX97,"")</f>
        <v>x</v>
      </c>
      <c r="I223" s="303" t="str">
        <f>IF(data!AY97&gt;0,data!AY97,"")</f>
        <v>x</v>
      </c>
    </row>
    <row r="224" spans="1:9" customFormat="1" ht="20.100000000000001" customHeight="1" x14ac:dyDescent="0.2">
      <c r="A224" s="287">
        <v>26</v>
      </c>
      <c r="B224" s="288" t="s">
        <v>294</v>
      </c>
      <c r="C224" s="295">
        <f>data!AS98</f>
        <v>0</v>
      </c>
      <c r="D224" s="295">
        <f>data!AT98</f>
        <v>0</v>
      </c>
      <c r="E224" s="295">
        <f>data!AU98</f>
        <v>0</v>
      </c>
      <c r="F224" s="295">
        <f>data!AV98</f>
        <v>0.10256023853311445</v>
      </c>
      <c r="G224" s="303" t="str">
        <f>IF(data!AW98&gt;0,data!AW98,"")</f>
        <v>x</v>
      </c>
      <c r="H224" s="303" t="str">
        <f>IF(data!AX98&gt;0,data!AX98,"")</f>
        <v>x</v>
      </c>
      <c r="I224" s="303" t="str">
        <f>IF(data!AY98&gt;0,data!AY98,"")</f>
        <v>x</v>
      </c>
    </row>
    <row r="225" spans="1:9" customFormat="1" ht="20.100000000000001" customHeight="1" x14ac:dyDescent="0.2">
      <c r="A225" s="281" t="s">
        <v>1001</v>
      </c>
      <c r="B225" s="282"/>
      <c r="C225" s="282"/>
      <c r="D225" s="282"/>
      <c r="E225" s="282"/>
      <c r="F225" s="282"/>
      <c r="G225" s="282"/>
      <c r="H225" s="282"/>
      <c r="I225" s="281"/>
    </row>
    <row r="226" spans="1:9" customFormat="1" ht="20.100000000000001" customHeight="1" x14ac:dyDescent="0.2">
      <c r="D226" s="283"/>
      <c r="I226" s="284" t="s">
        <v>1042</v>
      </c>
    </row>
    <row r="227" spans="1:9" customFormat="1" ht="20.100000000000001" customHeight="1" x14ac:dyDescent="0.2">
      <c r="A227" s="283"/>
    </row>
    <row r="228" spans="1:9" customFormat="1" ht="20.100000000000001" customHeight="1" x14ac:dyDescent="0.2">
      <c r="A228" s="285" t="str">
        <f>"Hospital: "&amp;data!C102</f>
        <v>Hospital: PeaceHealth Southwest Medical Center</v>
      </c>
      <c r="G228" s="286"/>
      <c r="H228" s="285" t="str">
        <f>"FYE: "&amp;data!C100</f>
        <v>FYE: 06/30/2024</v>
      </c>
    </row>
    <row r="229" spans="1:9" customFormat="1" ht="20.100000000000001" customHeight="1" x14ac:dyDescent="0.2">
      <c r="A229" s="287">
        <v>1</v>
      </c>
      <c r="B229" s="288" t="s">
        <v>236</v>
      </c>
      <c r="C229" s="290" t="s">
        <v>85</v>
      </c>
      <c r="D229" s="290" t="s">
        <v>86</v>
      </c>
      <c r="E229" s="290" t="s">
        <v>87</v>
      </c>
      <c r="F229" s="290" t="s">
        <v>88</v>
      </c>
      <c r="G229" s="290" t="s">
        <v>89</v>
      </c>
      <c r="H229" s="290" t="s">
        <v>90</v>
      </c>
      <c r="I229" s="290" t="s">
        <v>91</v>
      </c>
    </row>
    <row r="230" spans="1:9" customFormat="1" ht="20.100000000000001" customHeight="1" x14ac:dyDescent="0.2">
      <c r="A230" s="291">
        <v>2</v>
      </c>
      <c r="B230" s="292" t="s">
        <v>1003</v>
      </c>
      <c r="C230" s="294"/>
      <c r="D230" s="294" t="s">
        <v>164</v>
      </c>
      <c r="E230" s="294" t="s">
        <v>165</v>
      </c>
      <c r="F230" s="294" t="s">
        <v>134</v>
      </c>
      <c r="G230" s="294"/>
      <c r="H230" s="294"/>
      <c r="I230" s="294"/>
    </row>
    <row r="231" spans="1:9" customFormat="1" ht="20.100000000000001" customHeight="1" x14ac:dyDescent="0.2">
      <c r="A231" s="291"/>
      <c r="B231" s="292"/>
      <c r="C231" s="294" t="s">
        <v>163</v>
      </c>
      <c r="D231" s="294" t="s">
        <v>216</v>
      </c>
      <c r="E231" s="294" t="s">
        <v>1043</v>
      </c>
      <c r="F231" s="294" t="s">
        <v>1044</v>
      </c>
      <c r="G231" s="294" t="s">
        <v>166</v>
      </c>
      <c r="H231" s="294" t="s">
        <v>167</v>
      </c>
      <c r="I231" s="294" t="s">
        <v>168</v>
      </c>
    </row>
    <row r="232" spans="1:9" customFormat="1" ht="20.100000000000001" customHeight="1" x14ac:dyDescent="0.2">
      <c r="A232" s="287">
        <v>3</v>
      </c>
      <c r="B232" s="288" t="s">
        <v>1007</v>
      </c>
      <c r="C232" s="290" t="s">
        <v>1045</v>
      </c>
      <c r="D232" s="290" t="s">
        <v>1046</v>
      </c>
      <c r="E232" s="300"/>
      <c r="F232" s="300"/>
      <c r="G232" s="300"/>
      <c r="H232" s="290" t="s">
        <v>260</v>
      </c>
      <c r="I232" s="300"/>
    </row>
    <row r="233" spans="1:9" customFormat="1" ht="20.100000000000001" customHeight="1" x14ac:dyDescent="0.2">
      <c r="A233" s="287">
        <v>4</v>
      </c>
      <c r="B233" s="288" t="s">
        <v>261</v>
      </c>
      <c r="C233" s="288">
        <f>data!AZ63</f>
        <v>0</v>
      </c>
      <c r="D233" s="288">
        <f>data!BA63</f>
        <v>0</v>
      </c>
      <c r="E233" s="300"/>
      <c r="F233" s="300"/>
      <c r="G233" s="300"/>
      <c r="H233" s="288">
        <f>data!BE63</f>
        <v>1167190</v>
      </c>
      <c r="I233" s="300"/>
    </row>
    <row r="234" spans="1:9" customFormat="1" ht="20.100000000000001" customHeight="1" x14ac:dyDescent="0.2">
      <c r="A234" s="287">
        <v>5</v>
      </c>
      <c r="B234" s="288" t="s">
        <v>262</v>
      </c>
      <c r="C234" s="295">
        <f>data!AZ64</f>
        <v>0</v>
      </c>
      <c r="D234" s="295">
        <f>data!BA64</f>
        <v>0</v>
      </c>
      <c r="E234" s="295">
        <f>data!BB64</f>
        <v>68.928473626197274</v>
      </c>
      <c r="F234" s="295">
        <f>data!BC64</f>
        <v>21.426003533394919</v>
      </c>
      <c r="G234" s="295">
        <f>data!BD64</f>
        <v>0</v>
      </c>
      <c r="H234" s="295">
        <f>data!BE64</f>
        <v>66.949748725991853</v>
      </c>
      <c r="I234" s="295">
        <f>data!BF64</f>
        <v>98.076939966981357</v>
      </c>
    </row>
    <row r="235" spans="1:9" customFormat="1" ht="20.100000000000001" customHeight="1" x14ac:dyDescent="0.2">
      <c r="A235" s="287">
        <v>6</v>
      </c>
      <c r="B235" s="288" t="s">
        <v>263</v>
      </c>
      <c r="C235" s="288">
        <f>data!AZ65</f>
        <v>0</v>
      </c>
      <c r="D235" s="288">
        <f>data!BA65</f>
        <v>0</v>
      </c>
      <c r="E235" s="288">
        <f>data!BB65</f>
        <v>8396110.5199999996</v>
      </c>
      <c r="F235" s="288">
        <f>data!BC65</f>
        <v>1080122.5900000001</v>
      </c>
      <c r="G235" s="288">
        <f>data!BD65</f>
        <v>0</v>
      </c>
      <c r="H235" s="288">
        <f>data!BE65</f>
        <v>4417211.13</v>
      </c>
      <c r="I235" s="288">
        <f>data!BF65</f>
        <v>4603307.8499999996</v>
      </c>
    </row>
    <row r="236" spans="1:9" customFormat="1" ht="20.100000000000001" customHeight="1" x14ac:dyDescent="0.2">
      <c r="A236" s="287">
        <v>7</v>
      </c>
      <c r="B236" s="288" t="s">
        <v>11</v>
      </c>
      <c r="C236" s="288">
        <f>data!AZ66</f>
        <v>0</v>
      </c>
      <c r="D236" s="288">
        <f>data!BA66</f>
        <v>0</v>
      </c>
      <c r="E236" s="288">
        <f>data!BB66</f>
        <v>2135566</v>
      </c>
      <c r="F236" s="288">
        <f>data!BC66</f>
        <v>409921</v>
      </c>
      <c r="G236" s="288">
        <f>data!BD66</f>
        <v>0</v>
      </c>
      <c r="H236" s="288">
        <f>data!BE66</f>
        <v>1653835</v>
      </c>
      <c r="I236" s="288">
        <f>data!BF66</f>
        <v>1941292</v>
      </c>
    </row>
    <row r="237" spans="1:9" customFormat="1" ht="20.100000000000001" customHeight="1" x14ac:dyDescent="0.2">
      <c r="A237" s="287">
        <v>8</v>
      </c>
      <c r="B237" s="288" t="s">
        <v>264</v>
      </c>
      <c r="C237" s="288">
        <f>data!AZ67</f>
        <v>0</v>
      </c>
      <c r="D237" s="288">
        <f>data!BA67</f>
        <v>0</v>
      </c>
      <c r="E237" s="288">
        <f>data!BB67</f>
        <v>0</v>
      </c>
      <c r="F237" s="288">
        <f>data!BC67</f>
        <v>0</v>
      </c>
      <c r="G237" s="288">
        <f>data!BD67</f>
        <v>0</v>
      </c>
      <c r="H237" s="288">
        <f>data!BE67</f>
        <v>0</v>
      </c>
      <c r="I237" s="288">
        <f>data!BF67</f>
        <v>0</v>
      </c>
    </row>
    <row r="238" spans="1:9" customFormat="1" ht="20.100000000000001" customHeight="1" x14ac:dyDescent="0.2">
      <c r="A238" s="287">
        <v>9</v>
      </c>
      <c r="B238" s="288" t="s">
        <v>265</v>
      </c>
      <c r="C238" s="288">
        <f>data!AZ68</f>
        <v>0</v>
      </c>
      <c r="D238" s="288">
        <f>data!BA68</f>
        <v>0</v>
      </c>
      <c r="E238" s="288">
        <f>data!BB68</f>
        <v>22987.61</v>
      </c>
      <c r="F238" s="288">
        <f>data!BC68</f>
        <v>484.09</v>
      </c>
      <c r="G238" s="288">
        <f>data!BD68</f>
        <v>0</v>
      </c>
      <c r="H238" s="288">
        <f>data!BE68</f>
        <v>1325136.4099999999</v>
      </c>
      <c r="I238" s="288">
        <f>data!BF68</f>
        <v>816316.54</v>
      </c>
    </row>
    <row r="239" spans="1:9" customFormat="1" ht="20.100000000000001" customHeight="1" x14ac:dyDescent="0.2">
      <c r="A239" s="287">
        <v>10</v>
      </c>
      <c r="B239" s="288" t="s">
        <v>525</v>
      </c>
      <c r="C239" s="288">
        <f>data!AZ69</f>
        <v>0</v>
      </c>
      <c r="D239" s="288">
        <f>data!BA69</f>
        <v>0</v>
      </c>
      <c r="E239" s="288">
        <f>data!BB69</f>
        <v>0</v>
      </c>
      <c r="F239" s="288">
        <f>data!BC69</f>
        <v>0</v>
      </c>
      <c r="G239" s="288">
        <f>data!BD69</f>
        <v>0</v>
      </c>
      <c r="H239" s="288">
        <f>data!BE69</f>
        <v>3516866.18</v>
      </c>
      <c r="I239" s="288">
        <f>data!BF69</f>
        <v>779170.16</v>
      </c>
    </row>
    <row r="240" spans="1:9" customFormat="1" ht="20.100000000000001" customHeight="1" x14ac:dyDescent="0.2">
      <c r="A240" s="287">
        <v>11</v>
      </c>
      <c r="B240" s="288" t="s">
        <v>526</v>
      </c>
      <c r="C240" s="288">
        <f>data!AZ70</f>
        <v>0</v>
      </c>
      <c r="D240" s="288">
        <f>data!BA70</f>
        <v>0</v>
      </c>
      <c r="E240" s="288">
        <f>data!BB70</f>
        <v>2130547.85</v>
      </c>
      <c r="F240" s="288">
        <f>data!BC70</f>
        <v>0</v>
      </c>
      <c r="G240" s="288">
        <f>data!BD70</f>
        <v>0</v>
      </c>
      <c r="H240" s="288">
        <f>data!BE70</f>
        <v>7994853.6900000004</v>
      </c>
      <c r="I240" s="288">
        <f>data!BF70</f>
        <v>1139068.1499999999</v>
      </c>
    </row>
    <row r="241" spans="1:9" customFormat="1" ht="20.100000000000001" customHeight="1" x14ac:dyDescent="0.2">
      <c r="A241" s="287">
        <v>12</v>
      </c>
      <c r="B241" s="288" t="s">
        <v>16</v>
      </c>
      <c r="C241" s="288">
        <f>data!AZ71</f>
        <v>0</v>
      </c>
      <c r="D241" s="288">
        <f>data!BA71</f>
        <v>0</v>
      </c>
      <c r="E241" s="288">
        <f>data!BB71</f>
        <v>47975</v>
      </c>
      <c r="F241" s="288">
        <f>data!BC71</f>
        <v>3147</v>
      </c>
      <c r="G241" s="288">
        <f>data!BD71</f>
        <v>0</v>
      </c>
      <c r="H241" s="288">
        <f>data!BE71</f>
        <v>5053820</v>
      </c>
      <c r="I241" s="288">
        <f>data!BF71</f>
        <v>358302</v>
      </c>
    </row>
    <row r="242" spans="1:9" customFormat="1" ht="20.100000000000001" customHeight="1" x14ac:dyDescent="0.2">
      <c r="A242" s="287">
        <v>13</v>
      </c>
      <c r="B242" s="288" t="s">
        <v>1008</v>
      </c>
      <c r="C242" s="288">
        <f>data!AZ72</f>
        <v>0</v>
      </c>
      <c r="D242" s="288">
        <f>data!BA72</f>
        <v>0</v>
      </c>
      <c r="E242" s="288">
        <f>data!BB72</f>
        <v>0</v>
      </c>
      <c r="F242" s="288">
        <f>data!BC72</f>
        <v>0</v>
      </c>
      <c r="G242" s="288">
        <f>data!BD72</f>
        <v>0</v>
      </c>
      <c r="H242" s="288">
        <f>data!BE72</f>
        <v>1493876.44</v>
      </c>
      <c r="I242" s="288">
        <f>data!BF72</f>
        <v>3541.07</v>
      </c>
    </row>
    <row r="243" spans="1:9" customFormat="1" ht="20.100000000000001" customHeight="1" x14ac:dyDescent="0.2">
      <c r="A243" s="287">
        <v>14</v>
      </c>
      <c r="B243" s="288" t="s">
        <v>1009</v>
      </c>
      <c r="C243" s="288">
        <f>data!AZ73</f>
        <v>0</v>
      </c>
      <c r="D243" s="288">
        <f>data!BA73</f>
        <v>0</v>
      </c>
      <c r="E243" s="288">
        <f>data!BB73</f>
        <v>32291.69</v>
      </c>
      <c r="F243" s="288">
        <f>data!BC73</f>
        <v>0</v>
      </c>
      <c r="G243" s="288">
        <f>data!BD73</f>
        <v>0</v>
      </c>
      <c r="H243" s="288">
        <f>data!BE73</f>
        <v>13308235.25</v>
      </c>
      <c r="I243" s="288">
        <f>data!BF73</f>
        <v>2205095.89</v>
      </c>
    </row>
    <row r="244" spans="1:9" customFormat="1" ht="20.100000000000001" customHeight="1" x14ac:dyDescent="0.2">
      <c r="A244" s="287">
        <v>15</v>
      </c>
      <c r="B244" s="288" t="s">
        <v>284</v>
      </c>
      <c r="C244" s="288">
        <f>-data!AZ88</f>
        <v>0</v>
      </c>
      <c r="D244" s="288">
        <f>-data!BA88</f>
        <v>0</v>
      </c>
      <c r="E244" s="288">
        <f>-data!BB88</f>
        <v>-66488.75</v>
      </c>
      <c r="F244" s="288">
        <f>-data!BC88</f>
        <v>0</v>
      </c>
      <c r="G244" s="288">
        <f>-data!BD88</f>
        <v>0</v>
      </c>
      <c r="H244" s="288">
        <f>-data!BE88</f>
        <v>-366631.92</v>
      </c>
      <c r="I244" s="288">
        <f>-data!BF88</f>
        <v>-78453.510000000009</v>
      </c>
    </row>
    <row r="245" spans="1:9" customFormat="1" ht="20.100000000000001" customHeight="1" x14ac:dyDescent="0.2">
      <c r="A245" s="287">
        <v>16</v>
      </c>
      <c r="B245" s="296" t="s">
        <v>1010</v>
      </c>
      <c r="C245" s="288">
        <f>data!AZ89</f>
        <v>0</v>
      </c>
      <c r="D245" s="288">
        <f>data!BA89</f>
        <v>0</v>
      </c>
      <c r="E245" s="288">
        <f>data!BB89</f>
        <v>12698989.919999998</v>
      </c>
      <c r="F245" s="288">
        <f>data!BC89</f>
        <v>1493674.6800000002</v>
      </c>
      <c r="G245" s="288">
        <f>data!BD89</f>
        <v>0</v>
      </c>
      <c r="H245" s="288">
        <f>data!BE89</f>
        <v>38397202.18</v>
      </c>
      <c r="I245" s="288">
        <f>data!BF89</f>
        <v>11767640.15</v>
      </c>
    </row>
    <row r="246" spans="1:9" customFormat="1" ht="20.100000000000001" customHeight="1" x14ac:dyDescent="0.2">
      <c r="A246" s="287">
        <v>17</v>
      </c>
      <c r="B246" s="288" t="s">
        <v>286</v>
      </c>
      <c r="C246" s="298"/>
      <c r="D246" s="298"/>
      <c r="E246" s="298"/>
      <c r="F246" s="298"/>
      <c r="G246" s="298"/>
      <c r="H246" s="298"/>
      <c r="I246" s="298"/>
    </row>
    <row r="247" spans="1:9" customFormat="1" ht="20.100000000000001" customHeight="1" x14ac:dyDescent="0.2">
      <c r="A247" s="287">
        <v>18</v>
      </c>
      <c r="B247" s="288" t="s">
        <v>1011</v>
      </c>
      <c r="C247" s="288"/>
      <c r="D247" s="288"/>
      <c r="E247" s="288"/>
      <c r="F247" s="288"/>
      <c r="G247" s="288"/>
      <c r="H247" s="288"/>
      <c r="I247" s="288"/>
    </row>
    <row r="248" spans="1:9" customFormat="1" ht="20.100000000000001" customHeight="1" x14ac:dyDescent="0.2">
      <c r="A248" s="287">
        <v>19</v>
      </c>
      <c r="B248" s="296" t="s">
        <v>1012</v>
      </c>
      <c r="C248" s="303" t="str">
        <f>IF(data!AZ91&gt;0,data!AZ91,"")</f>
        <v>x</v>
      </c>
      <c r="D248" s="303" t="str">
        <f>IF(data!BA91&gt;0,data!BA91,"")</f>
        <v>x</v>
      </c>
      <c r="E248" s="303" t="str">
        <f>IF(data!BB91&gt;0,data!BB91,"")</f>
        <v>x</v>
      </c>
      <c r="F248" s="303" t="str">
        <f>IF(data!BC91&gt;0,data!BC91,"")</f>
        <v>x</v>
      </c>
      <c r="G248" s="303" t="str">
        <f>IF(data!BD91&gt;0,data!BD91,"")</f>
        <v>x</v>
      </c>
      <c r="H248" s="303" t="str">
        <f>IF(data!BE91&gt;0,data!BE91,"")</f>
        <v>x</v>
      </c>
      <c r="I248" s="303" t="str">
        <f>IF(data!BF91&gt;0,data!BF91,"")</f>
        <v>x</v>
      </c>
    </row>
    <row r="249" spans="1:9" customFormat="1" ht="20.100000000000001" customHeight="1" x14ac:dyDescent="0.2">
      <c r="A249" s="287">
        <v>20</v>
      </c>
      <c r="B249" s="296" t="s">
        <v>1013</v>
      </c>
      <c r="C249" s="303" t="str">
        <f>IF(data!AZ92&gt;0,data!AZ92,"")</f>
        <v>x</v>
      </c>
      <c r="D249" s="303" t="str">
        <f>IF(data!BA92&gt;0,data!BA92,"")</f>
        <v>x</v>
      </c>
      <c r="E249" s="303" t="str">
        <f>IF(data!BB92&gt;0,data!BB92,"")</f>
        <v>x</v>
      </c>
      <c r="F249" s="303" t="str">
        <f>IF(data!BC92&gt;0,data!BC92,"")</f>
        <v>x</v>
      </c>
      <c r="G249" s="303" t="str">
        <f>IF(data!BD92&gt;0,data!BD92,"")</f>
        <v>x</v>
      </c>
      <c r="H249" s="303" t="str">
        <f>IF(data!BE92&gt;0,data!BE92,"")</f>
        <v>x</v>
      </c>
      <c r="I249" s="303" t="str">
        <f>IF(data!BF92&gt;0,data!BF92,"")</f>
        <v>x</v>
      </c>
    </row>
    <row r="250" spans="1:9" customFormat="1" ht="20.100000000000001" customHeight="1" x14ac:dyDescent="0.2">
      <c r="A250" s="287">
        <v>21</v>
      </c>
      <c r="B250" s="296" t="s">
        <v>1014</v>
      </c>
      <c r="C250" s="303" t="str">
        <f>IF(data!AZ93&gt;0,data!AZ93,"")</f>
        <v>x</v>
      </c>
      <c r="D250" s="303" t="str">
        <f>IF(data!BA93&gt;0,data!BA93,"")</f>
        <v>x</v>
      </c>
      <c r="E250" s="303" t="str">
        <f>IF(data!BB93&gt;0,data!BB93,"")</f>
        <v>x</v>
      </c>
      <c r="F250" s="303" t="str">
        <f>IF(data!BC93&gt;0,data!BC93,"")</f>
        <v>x</v>
      </c>
      <c r="G250" s="303" t="str">
        <f>IF(data!BD93&gt;0,data!BD93,"")</f>
        <v>x</v>
      </c>
      <c r="H250" s="303" t="str">
        <f>IF(data!BE93&gt;0,data!BE93,"")</f>
        <v>x</v>
      </c>
      <c r="I250" s="303" t="str">
        <f>IF(data!BF93&gt;0,data!BF93,"")</f>
        <v>x</v>
      </c>
    </row>
    <row r="251" spans="1:9" customFormat="1" ht="20.100000000000001" customHeight="1" x14ac:dyDescent="0.2">
      <c r="A251" s="287" t="s">
        <v>1015</v>
      </c>
      <c r="B251" s="288"/>
      <c r="C251" s="298"/>
      <c r="D251" s="298"/>
      <c r="E251" s="298"/>
      <c r="F251" s="298"/>
      <c r="G251" s="298"/>
      <c r="H251" s="298"/>
      <c r="I251" s="298"/>
    </row>
    <row r="252" spans="1:9" customFormat="1" ht="20.100000000000001" customHeight="1" x14ac:dyDescent="0.2">
      <c r="A252" s="287">
        <v>22</v>
      </c>
      <c r="B252" s="288" t="s">
        <v>1016</v>
      </c>
      <c r="C252" s="304">
        <f>data!AZ94</f>
        <v>0</v>
      </c>
      <c r="D252" s="304">
        <f>data!BA94</f>
        <v>0</v>
      </c>
      <c r="E252" s="304">
        <f>data!BB94</f>
        <v>3529</v>
      </c>
      <c r="F252" s="304">
        <f>data!BC94</f>
        <v>0</v>
      </c>
      <c r="G252" s="304">
        <f>data!BD94</f>
        <v>0</v>
      </c>
      <c r="H252" s="304">
        <f>data!BE94</f>
        <v>338468</v>
      </c>
      <c r="I252" s="304">
        <f>data!BF94</f>
        <v>9051</v>
      </c>
    </row>
    <row r="253" spans="1:9" customFormat="1" ht="20.100000000000001" customHeight="1" x14ac:dyDescent="0.2">
      <c r="A253" s="287">
        <v>23</v>
      </c>
      <c r="B253" s="288" t="s">
        <v>1017</v>
      </c>
      <c r="C253" s="304">
        <f>data!AZ95</f>
        <v>0</v>
      </c>
      <c r="D253" s="304">
        <f>data!BA95</f>
        <v>0</v>
      </c>
      <c r="E253" s="304">
        <f>data!BB95</f>
        <v>0</v>
      </c>
      <c r="F253" s="304">
        <f>data!BC95</f>
        <v>0</v>
      </c>
      <c r="G253" s="303" t="str">
        <f>IF(data!BD95&gt;0,data!BD95,"")</f>
        <v>x</v>
      </c>
      <c r="H253" s="303" t="str">
        <f>IF(data!BE95&gt;0,data!BE95,"")</f>
        <v>x</v>
      </c>
      <c r="I253" s="304">
        <f>data!BF95</f>
        <v>0</v>
      </c>
    </row>
    <row r="254" spans="1:9" customFormat="1" ht="20.100000000000001" customHeight="1" x14ac:dyDescent="0.2">
      <c r="A254" s="287">
        <v>24</v>
      </c>
      <c r="B254" s="288" t="s">
        <v>1018</v>
      </c>
      <c r="C254" s="303" t="str">
        <f>IF(data!AZ96&gt;0,data!AZ96,"")</f>
        <v>x</v>
      </c>
      <c r="D254" s="304">
        <f>data!BA96</f>
        <v>0</v>
      </c>
      <c r="E254" s="304">
        <f>data!BB96</f>
        <v>1064.2683421804479</v>
      </c>
      <c r="F254" s="304">
        <f>data!BC96</f>
        <v>0</v>
      </c>
      <c r="G254" s="303" t="str">
        <f>IF(data!BD96&gt;0,data!BD96,"")</f>
        <v>x</v>
      </c>
      <c r="H254" s="303" t="str">
        <f>IF(data!BE96&gt;0,data!BE96,"")</f>
        <v>x</v>
      </c>
      <c r="I254" s="303" t="str">
        <f>IF(data!BF96&gt;0,data!BF96,"")</f>
        <v>x</v>
      </c>
    </row>
    <row r="255" spans="1:9" customFormat="1" ht="20.100000000000001" customHeight="1" x14ac:dyDescent="0.2">
      <c r="A255" s="287">
        <v>25</v>
      </c>
      <c r="B255" s="288" t="s">
        <v>1019</v>
      </c>
      <c r="C255" s="303" t="str">
        <f>IF(data!AZ97&gt;0,data!AZ97,"")</f>
        <v>x</v>
      </c>
      <c r="D255" s="303" t="str">
        <f>IF(data!BA97&gt;0,data!BA97,"")</f>
        <v>x</v>
      </c>
      <c r="E255" s="304">
        <f>data!BB97</f>
        <v>0</v>
      </c>
      <c r="F255" s="304">
        <f>data!BC97</f>
        <v>0</v>
      </c>
      <c r="G255" s="303" t="str">
        <f>IF(data!BD97&gt;0,data!BD97,"")</f>
        <v>x</v>
      </c>
      <c r="H255" s="303" t="str">
        <f>IF(data!BE97&gt;0,data!BE97,"")</f>
        <v>x</v>
      </c>
      <c r="I255" s="303" t="str">
        <f>IF(data!BF97&gt;0,data!BF97,"")</f>
        <v>x</v>
      </c>
    </row>
    <row r="256" spans="1:9" customFormat="1" ht="20.100000000000001" customHeight="1" x14ac:dyDescent="0.2">
      <c r="A256" s="287">
        <v>26</v>
      </c>
      <c r="B256" s="288" t="s">
        <v>294</v>
      </c>
      <c r="C256" s="303" t="str">
        <f>IF(data!AZ98&gt;0,data!AZ98,"")</f>
        <v>x</v>
      </c>
      <c r="D256" s="303" t="str">
        <f>IF(data!BA98&gt;0,data!BA98,"")</f>
        <v>x</v>
      </c>
      <c r="E256" s="303" t="str">
        <f>IF(data!BB98&gt;0,data!BB98,"")</f>
        <v>x</v>
      </c>
      <c r="F256" s="303" t="str">
        <f>IF(data!BC98&gt;0,data!BC98,"")</f>
        <v>x</v>
      </c>
      <c r="G256" s="303" t="str">
        <f>IF(data!BD98&gt;0,data!BD98,"")</f>
        <v>x</v>
      </c>
      <c r="H256" s="303" t="str">
        <f>IF(data!BE98&gt;0,data!BE98,"")</f>
        <v>x</v>
      </c>
      <c r="I256" s="303" t="str">
        <f>IF(data!BF98&gt;0,data!BF98,"")</f>
        <v>x</v>
      </c>
    </row>
    <row r="257" spans="1:9" customFormat="1" ht="20.100000000000001" customHeight="1" x14ac:dyDescent="0.2">
      <c r="A257" s="281" t="s">
        <v>1001</v>
      </c>
      <c r="B257" s="282"/>
      <c r="C257" s="282"/>
      <c r="D257" s="282"/>
      <c r="E257" s="282"/>
      <c r="F257" s="282"/>
      <c r="G257" s="282"/>
      <c r="H257" s="282"/>
      <c r="I257" s="281"/>
    </row>
    <row r="258" spans="1:9" customFormat="1" ht="20.100000000000001" customHeight="1" x14ac:dyDescent="0.2">
      <c r="D258" s="283"/>
      <c r="I258" s="284" t="s">
        <v>1047</v>
      </c>
    </row>
    <row r="259" spans="1:9" customFormat="1" ht="20.100000000000001" customHeight="1" x14ac:dyDescent="0.2">
      <c r="A259" s="283"/>
    </row>
    <row r="260" spans="1:9" customFormat="1" ht="20.100000000000001" customHeight="1" x14ac:dyDescent="0.2">
      <c r="A260" s="285" t="str">
        <f>"Hospital: "&amp;data!C102</f>
        <v>Hospital: PeaceHealth Southwest Medical Center</v>
      </c>
      <c r="G260" s="286"/>
      <c r="H260" s="285" t="str">
        <f>"FYE: "&amp;data!C100</f>
        <v>FYE: 06/30/2024</v>
      </c>
    </row>
    <row r="261" spans="1:9" customFormat="1" ht="20.100000000000001" customHeight="1" x14ac:dyDescent="0.2">
      <c r="A261" s="287">
        <v>1</v>
      </c>
      <c r="B261" s="288" t="s">
        <v>236</v>
      </c>
      <c r="C261" s="290" t="s">
        <v>92</v>
      </c>
      <c r="D261" s="290" t="s">
        <v>93</v>
      </c>
      <c r="E261" s="290" t="s">
        <v>94</v>
      </c>
      <c r="F261" s="290" t="s">
        <v>95</v>
      </c>
      <c r="G261" s="290" t="s">
        <v>96</v>
      </c>
      <c r="H261" s="290" t="s">
        <v>97</v>
      </c>
      <c r="I261" s="290" t="s">
        <v>98</v>
      </c>
    </row>
    <row r="262" spans="1:9" customFormat="1" ht="20.100000000000001" customHeight="1" x14ac:dyDescent="0.2">
      <c r="A262" s="291">
        <v>2</v>
      </c>
      <c r="B262" s="292" t="s">
        <v>1003</v>
      </c>
      <c r="C262" s="294" t="s">
        <v>1048</v>
      </c>
      <c r="D262" s="294" t="s">
        <v>170</v>
      </c>
      <c r="E262" s="294" t="s">
        <v>171</v>
      </c>
      <c r="F262" s="294"/>
      <c r="G262" s="294" t="s">
        <v>173</v>
      </c>
      <c r="H262" s="294"/>
      <c r="I262" s="294" t="s">
        <v>159</v>
      </c>
    </row>
    <row r="263" spans="1:9" customFormat="1" ht="20.100000000000001" customHeight="1" x14ac:dyDescent="0.2">
      <c r="A263" s="291"/>
      <c r="B263" s="292"/>
      <c r="C263" s="294" t="s">
        <v>1049</v>
      </c>
      <c r="D263" s="294" t="s">
        <v>217</v>
      </c>
      <c r="E263" s="294" t="s">
        <v>196</v>
      </c>
      <c r="F263" s="294" t="s">
        <v>172</v>
      </c>
      <c r="G263" s="294" t="s">
        <v>218</v>
      </c>
      <c r="H263" s="294" t="s">
        <v>174</v>
      </c>
      <c r="I263" s="294" t="s">
        <v>1050</v>
      </c>
    </row>
    <row r="264" spans="1:9" customFormat="1" ht="20.100000000000001" customHeight="1" x14ac:dyDescent="0.2">
      <c r="A264" s="287">
        <v>3</v>
      </c>
      <c r="B264" s="288" t="s">
        <v>1007</v>
      </c>
      <c r="C264" s="300"/>
      <c r="D264" s="300"/>
      <c r="E264" s="300"/>
      <c r="F264" s="300"/>
      <c r="G264" s="300"/>
      <c r="H264" s="300"/>
      <c r="I264" s="300"/>
    </row>
    <row r="265" spans="1:9" customFormat="1" ht="20.100000000000001" customHeight="1" x14ac:dyDescent="0.2">
      <c r="A265" s="287">
        <v>4</v>
      </c>
      <c r="B265" s="288" t="s">
        <v>261</v>
      </c>
      <c r="C265" s="300"/>
      <c r="D265" s="300"/>
      <c r="E265" s="300"/>
      <c r="F265" s="300"/>
      <c r="G265" s="300"/>
      <c r="H265" s="300"/>
      <c r="I265" s="300"/>
    </row>
    <row r="266" spans="1:9" customFormat="1" ht="20.100000000000001" customHeight="1" x14ac:dyDescent="0.2">
      <c r="A266" s="287">
        <v>5</v>
      </c>
      <c r="B266" s="288" t="s">
        <v>262</v>
      </c>
      <c r="C266" s="295">
        <f>data!BG64</f>
        <v>9.5844378305418552</v>
      </c>
      <c r="D266" s="295">
        <f>data!BH64</f>
        <v>0</v>
      </c>
      <c r="E266" s="295">
        <f>data!BI64</f>
        <v>0</v>
      </c>
      <c r="F266" s="295">
        <f>data!BJ64</f>
        <v>0</v>
      </c>
      <c r="G266" s="295">
        <f>data!BK64</f>
        <v>0</v>
      </c>
      <c r="H266" s="295">
        <f>data!BL64</f>
        <v>0</v>
      </c>
      <c r="I266" s="295">
        <f>data!BM64</f>
        <v>0</v>
      </c>
    </row>
    <row r="267" spans="1:9" customFormat="1" ht="20.100000000000001" customHeight="1" x14ac:dyDescent="0.2">
      <c r="A267" s="287">
        <v>6</v>
      </c>
      <c r="B267" s="288" t="s">
        <v>263</v>
      </c>
      <c r="C267" s="288">
        <f>data!BG65</f>
        <v>494258.64</v>
      </c>
      <c r="D267" s="288">
        <f>data!BH65</f>
        <v>0</v>
      </c>
      <c r="E267" s="288">
        <f>data!BI65</f>
        <v>0</v>
      </c>
      <c r="F267" s="288">
        <f>data!BJ65</f>
        <v>0</v>
      </c>
      <c r="G267" s="288">
        <f>data!BK65</f>
        <v>0</v>
      </c>
      <c r="H267" s="288">
        <f>data!BL65</f>
        <v>0</v>
      </c>
      <c r="I267" s="288">
        <f>data!BM65</f>
        <v>0</v>
      </c>
    </row>
    <row r="268" spans="1:9" customFormat="1" ht="20.100000000000001" customHeight="1" x14ac:dyDescent="0.2">
      <c r="A268" s="287">
        <v>7</v>
      </c>
      <c r="B268" s="288" t="s">
        <v>11</v>
      </c>
      <c r="C268" s="288">
        <f>data!BG66</f>
        <v>240621</v>
      </c>
      <c r="D268" s="288">
        <f>data!BH66</f>
        <v>0</v>
      </c>
      <c r="E268" s="288">
        <f>data!BI66</f>
        <v>0</v>
      </c>
      <c r="F268" s="288">
        <f>data!BJ66</f>
        <v>0</v>
      </c>
      <c r="G268" s="288">
        <f>data!BK66</f>
        <v>0</v>
      </c>
      <c r="H268" s="288">
        <f>data!BL66</f>
        <v>0</v>
      </c>
      <c r="I268" s="288">
        <f>data!BM66</f>
        <v>0</v>
      </c>
    </row>
    <row r="269" spans="1:9" customFormat="1" ht="20.100000000000001" customHeight="1" x14ac:dyDescent="0.2">
      <c r="A269" s="287">
        <v>8</v>
      </c>
      <c r="B269" s="288" t="s">
        <v>264</v>
      </c>
      <c r="C269" s="288">
        <f>data!BG67</f>
        <v>0</v>
      </c>
      <c r="D269" s="288">
        <f>data!BH67</f>
        <v>0</v>
      </c>
      <c r="E269" s="288">
        <f>data!BI67</f>
        <v>0</v>
      </c>
      <c r="F269" s="288">
        <f>data!BJ67</f>
        <v>0</v>
      </c>
      <c r="G269" s="288">
        <f>data!BK67</f>
        <v>0</v>
      </c>
      <c r="H269" s="288">
        <f>data!BL67</f>
        <v>0</v>
      </c>
      <c r="I269" s="288">
        <f>data!BM67</f>
        <v>0</v>
      </c>
    </row>
    <row r="270" spans="1:9" customFormat="1" ht="20.100000000000001" customHeight="1" x14ac:dyDescent="0.2">
      <c r="A270" s="287">
        <v>9</v>
      </c>
      <c r="B270" s="288" t="s">
        <v>265</v>
      </c>
      <c r="C270" s="288">
        <f>data!BG68</f>
        <v>3448.01</v>
      </c>
      <c r="D270" s="288">
        <f>data!BH68</f>
        <v>0</v>
      </c>
      <c r="E270" s="288">
        <f>data!BI68</f>
        <v>0</v>
      </c>
      <c r="F270" s="288">
        <f>data!BJ68</f>
        <v>0</v>
      </c>
      <c r="G270" s="288">
        <f>data!BK68</f>
        <v>0</v>
      </c>
      <c r="H270" s="288">
        <f>data!BL68</f>
        <v>0</v>
      </c>
      <c r="I270" s="288">
        <f>data!BM68</f>
        <v>0</v>
      </c>
    </row>
    <row r="271" spans="1:9" customFormat="1" ht="20.100000000000001" customHeight="1" x14ac:dyDescent="0.2">
      <c r="A271" s="287">
        <v>10</v>
      </c>
      <c r="B271" s="288" t="s">
        <v>525</v>
      </c>
      <c r="C271" s="288">
        <f>data!BG69</f>
        <v>0</v>
      </c>
      <c r="D271" s="288">
        <f>data!BH69</f>
        <v>0</v>
      </c>
      <c r="E271" s="288">
        <f>data!BI69</f>
        <v>0</v>
      </c>
      <c r="F271" s="288">
        <f>data!BJ69</f>
        <v>0</v>
      </c>
      <c r="G271" s="288">
        <f>data!BK69</f>
        <v>0</v>
      </c>
      <c r="H271" s="288">
        <f>data!BL69</f>
        <v>0</v>
      </c>
      <c r="I271" s="288">
        <f>data!BM69</f>
        <v>0</v>
      </c>
    </row>
    <row r="272" spans="1:9" customFormat="1" ht="20.100000000000001" customHeight="1" x14ac:dyDescent="0.2">
      <c r="A272" s="287">
        <v>11</v>
      </c>
      <c r="B272" s="288" t="s">
        <v>526</v>
      </c>
      <c r="C272" s="288">
        <f>data!BG70</f>
        <v>469.24</v>
      </c>
      <c r="D272" s="288">
        <f>data!BH70</f>
        <v>0</v>
      </c>
      <c r="E272" s="288">
        <f>data!BI70</f>
        <v>0</v>
      </c>
      <c r="F272" s="288">
        <f>data!BJ70</f>
        <v>0</v>
      </c>
      <c r="G272" s="288">
        <f>data!BK70</f>
        <v>0</v>
      </c>
      <c r="H272" s="288">
        <f>data!BL70</f>
        <v>0</v>
      </c>
      <c r="I272" s="288">
        <f>data!BM70</f>
        <v>0</v>
      </c>
    </row>
    <row r="273" spans="1:9" customFormat="1" ht="20.100000000000001" customHeight="1" x14ac:dyDescent="0.2">
      <c r="A273" s="287">
        <v>12</v>
      </c>
      <c r="B273" s="288" t="s">
        <v>16</v>
      </c>
      <c r="C273" s="288">
        <f>data!BG71</f>
        <v>7941</v>
      </c>
      <c r="D273" s="288">
        <f>data!BH71</f>
        <v>0</v>
      </c>
      <c r="E273" s="288">
        <f>data!BI71</f>
        <v>0</v>
      </c>
      <c r="F273" s="288">
        <f>data!BJ71</f>
        <v>0</v>
      </c>
      <c r="G273" s="288">
        <f>data!BK71</f>
        <v>0</v>
      </c>
      <c r="H273" s="288">
        <f>data!BL71</f>
        <v>0</v>
      </c>
      <c r="I273" s="288">
        <f>data!BM71</f>
        <v>0</v>
      </c>
    </row>
    <row r="274" spans="1:9" customFormat="1" ht="20.100000000000001" customHeight="1" x14ac:dyDescent="0.2">
      <c r="A274" s="287">
        <v>13</v>
      </c>
      <c r="B274" s="288" t="s">
        <v>1008</v>
      </c>
      <c r="C274" s="288">
        <f>data!BG72</f>
        <v>0</v>
      </c>
      <c r="D274" s="288">
        <f>data!BH72</f>
        <v>0</v>
      </c>
      <c r="E274" s="288">
        <f>data!BI72</f>
        <v>0</v>
      </c>
      <c r="F274" s="288">
        <f>data!BJ72</f>
        <v>0</v>
      </c>
      <c r="G274" s="288">
        <f>data!BK72</f>
        <v>0</v>
      </c>
      <c r="H274" s="288">
        <f>data!BL72</f>
        <v>0</v>
      </c>
      <c r="I274" s="288">
        <f>data!BM72</f>
        <v>0</v>
      </c>
    </row>
    <row r="275" spans="1:9" customFormat="1" ht="20.100000000000001" customHeight="1" x14ac:dyDescent="0.2">
      <c r="A275" s="287">
        <v>14</v>
      </c>
      <c r="B275" s="288" t="s">
        <v>1009</v>
      </c>
      <c r="C275" s="288">
        <f>data!BG73</f>
        <v>231.54</v>
      </c>
      <c r="D275" s="288">
        <f>data!BH73</f>
        <v>0</v>
      </c>
      <c r="E275" s="288">
        <f>data!BI73</f>
        <v>0</v>
      </c>
      <c r="F275" s="288">
        <f>data!BJ73</f>
        <v>0</v>
      </c>
      <c r="G275" s="288">
        <f>data!BK73</f>
        <v>0</v>
      </c>
      <c r="H275" s="288">
        <f>data!BL73</f>
        <v>0</v>
      </c>
      <c r="I275" s="288">
        <f>data!BM73</f>
        <v>0</v>
      </c>
    </row>
    <row r="276" spans="1:9" customFormat="1" ht="20.100000000000001" customHeight="1" x14ac:dyDescent="0.2">
      <c r="A276" s="287">
        <v>15</v>
      </c>
      <c r="B276" s="288" t="s">
        <v>284</v>
      </c>
      <c r="C276" s="288">
        <f>-data!BG88</f>
        <v>0</v>
      </c>
      <c r="D276" s="288">
        <f>-data!BH88</f>
        <v>0</v>
      </c>
      <c r="E276" s="288">
        <f>-data!BI88</f>
        <v>0</v>
      </c>
      <c r="F276" s="288">
        <f>-data!BJ88</f>
        <v>0</v>
      </c>
      <c r="G276" s="288">
        <f>-data!BK88</f>
        <v>0</v>
      </c>
      <c r="H276" s="288">
        <f>-data!BL88</f>
        <v>0</v>
      </c>
      <c r="I276" s="288">
        <f>-data!BM88</f>
        <v>0</v>
      </c>
    </row>
    <row r="277" spans="1:9" customFormat="1" ht="20.100000000000001" customHeight="1" x14ac:dyDescent="0.2">
      <c r="A277" s="287">
        <v>16</v>
      </c>
      <c r="B277" s="296" t="s">
        <v>1010</v>
      </c>
      <c r="C277" s="288">
        <f>data!BG89</f>
        <v>746969.43</v>
      </c>
      <c r="D277" s="288">
        <f>data!BH89</f>
        <v>0</v>
      </c>
      <c r="E277" s="288">
        <f>data!BI89</f>
        <v>0</v>
      </c>
      <c r="F277" s="288">
        <f>data!BJ89</f>
        <v>0</v>
      </c>
      <c r="G277" s="288">
        <f>data!BK89</f>
        <v>0</v>
      </c>
      <c r="H277" s="288">
        <f>data!BL89</f>
        <v>0</v>
      </c>
      <c r="I277" s="288">
        <f>data!BM89</f>
        <v>0</v>
      </c>
    </row>
    <row r="278" spans="1:9" customFormat="1" ht="20.100000000000001" customHeight="1" x14ac:dyDescent="0.2">
      <c r="A278" s="287">
        <v>17</v>
      </c>
      <c r="B278" s="288" t="s">
        <v>286</v>
      </c>
      <c r="C278" s="298"/>
      <c r="D278" s="298"/>
      <c r="E278" s="298"/>
      <c r="F278" s="298"/>
      <c r="G278" s="298"/>
      <c r="H278" s="298"/>
      <c r="I278" s="298"/>
    </row>
    <row r="279" spans="1:9" customFormat="1" ht="20.100000000000001" customHeight="1" x14ac:dyDescent="0.2">
      <c r="A279" s="287">
        <v>18</v>
      </c>
      <c r="B279" s="288" t="s">
        <v>1011</v>
      </c>
      <c r="C279" s="288"/>
      <c r="D279" s="288"/>
      <c r="E279" s="288"/>
      <c r="F279" s="288"/>
      <c r="G279" s="288"/>
      <c r="H279" s="288"/>
      <c r="I279" s="288"/>
    </row>
    <row r="280" spans="1:9" customFormat="1" ht="20.100000000000001" customHeight="1" x14ac:dyDescent="0.2">
      <c r="A280" s="287">
        <v>19</v>
      </c>
      <c r="B280" s="296" t="s">
        <v>1012</v>
      </c>
      <c r="C280" s="303" t="str">
        <f>IF(data!BG91&gt;0,data!BG91,"")</f>
        <v>x</v>
      </c>
      <c r="D280" s="303" t="str">
        <f>IF(data!BH91&gt;0,data!BH91,"")</f>
        <v>x</v>
      </c>
      <c r="E280" s="303" t="str">
        <f>IF(data!BI91&gt;0,data!BI91,"")</f>
        <v>x</v>
      </c>
      <c r="F280" s="303" t="str">
        <f>IF(data!BJ91&gt;0,data!BJ91,"")</f>
        <v>x</v>
      </c>
      <c r="G280" s="303" t="str">
        <f>IF(data!BK91&gt;0,data!BK91,"")</f>
        <v>x</v>
      </c>
      <c r="H280" s="303" t="str">
        <f>IF(data!BL91&gt;0,data!BL91,"")</f>
        <v>x</v>
      </c>
      <c r="I280" s="303" t="str">
        <f>IF(data!BM91&gt;0,data!BM91,"")</f>
        <v>x</v>
      </c>
    </row>
    <row r="281" spans="1:9" customFormat="1" ht="20.100000000000001" customHeight="1" x14ac:dyDescent="0.2">
      <c r="A281" s="287">
        <v>20</v>
      </c>
      <c r="B281" s="296" t="s">
        <v>1013</v>
      </c>
      <c r="C281" s="303" t="str">
        <f>IF(data!BG92&gt;0,data!BG92,"")</f>
        <v>x</v>
      </c>
      <c r="D281" s="303" t="str">
        <f>IF(data!BH92&gt;0,data!BH92,"")</f>
        <v>x</v>
      </c>
      <c r="E281" s="303" t="str">
        <f>IF(data!BI92&gt;0,data!BI92,"")</f>
        <v>x</v>
      </c>
      <c r="F281" s="303" t="str">
        <f>IF(data!BJ92&gt;0,data!BJ92,"")</f>
        <v>x</v>
      </c>
      <c r="G281" s="303" t="str">
        <f>IF(data!BK92&gt;0,data!BK92,"")</f>
        <v>x</v>
      </c>
      <c r="H281" s="303" t="str">
        <f>IF(data!BL92&gt;0,data!BL92,"")</f>
        <v>x</v>
      </c>
      <c r="I281" s="303" t="str">
        <f>IF(data!BM92&gt;0,data!BM92,"")</f>
        <v>x</v>
      </c>
    </row>
    <row r="282" spans="1:9" customFormat="1" ht="20.100000000000001" customHeight="1" x14ac:dyDescent="0.2">
      <c r="A282" s="287">
        <v>21</v>
      </c>
      <c r="B282" s="296" t="s">
        <v>1014</v>
      </c>
      <c r="C282" s="303" t="str">
        <f>IF(data!BG93&gt;0,data!BG93,"")</f>
        <v>x</v>
      </c>
      <c r="D282" s="303" t="str">
        <f>IF(data!BH93&gt;0,data!BH93,"")</f>
        <v>x</v>
      </c>
      <c r="E282" s="303" t="str">
        <f>IF(data!BI93&gt;0,data!BI93,"")</f>
        <v>x</v>
      </c>
      <c r="F282" s="303" t="str">
        <f>IF(data!BJ93&gt;0,data!BJ93,"")</f>
        <v>x</v>
      </c>
      <c r="G282" s="303" t="str">
        <f>IF(data!BK93&gt;0,data!BK93,"")</f>
        <v>x</v>
      </c>
      <c r="H282" s="303" t="str">
        <f>IF(data!BL93&gt;0,data!BL93,"")</f>
        <v>x</v>
      </c>
      <c r="I282" s="303" t="str">
        <f>IF(data!BM93&gt;0,data!BM93,"")</f>
        <v>x</v>
      </c>
    </row>
    <row r="283" spans="1:9" customFormat="1" ht="20.100000000000001" customHeight="1" x14ac:dyDescent="0.2">
      <c r="A283" s="287" t="s">
        <v>1015</v>
      </c>
      <c r="B283" s="288"/>
      <c r="C283" s="305"/>
      <c r="D283" s="305"/>
      <c r="E283" s="305"/>
      <c r="F283" s="305"/>
      <c r="G283" s="305"/>
      <c r="H283" s="305"/>
      <c r="I283" s="305"/>
    </row>
    <row r="284" spans="1:9" customFormat="1" ht="20.100000000000001" customHeight="1" x14ac:dyDescent="0.2">
      <c r="A284" s="287">
        <v>22</v>
      </c>
      <c r="B284" s="288" t="s">
        <v>1016</v>
      </c>
      <c r="C284" s="304">
        <f>data!BG94</f>
        <v>0</v>
      </c>
      <c r="D284" s="304">
        <f>data!BH94</f>
        <v>0</v>
      </c>
      <c r="E284" s="304">
        <f>data!BI94</f>
        <v>0</v>
      </c>
      <c r="F284" s="304">
        <f>data!BJ94</f>
        <v>0</v>
      </c>
      <c r="G284" s="304">
        <f>data!BK94</f>
        <v>0</v>
      </c>
      <c r="H284" s="304">
        <f>data!BL94</f>
        <v>0</v>
      </c>
      <c r="I284" s="304">
        <f>data!BM94</f>
        <v>0</v>
      </c>
    </row>
    <row r="285" spans="1:9" customFormat="1" ht="20.100000000000001" customHeight="1" x14ac:dyDescent="0.2">
      <c r="A285" s="287">
        <v>23</v>
      </c>
      <c r="B285" s="288" t="s">
        <v>1017</v>
      </c>
      <c r="C285" s="303" t="str">
        <f>IF(data!BG95&gt;0,data!BG95,"")</f>
        <v>x</v>
      </c>
      <c r="D285" s="304">
        <f>data!BH95</f>
        <v>0</v>
      </c>
      <c r="E285" s="304">
        <f>data!BI95</f>
        <v>0</v>
      </c>
      <c r="F285" s="303" t="str">
        <f>IF(data!BJ95&gt;0,data!BJ95,"")</f>
        <v>x</v>
      </c>
      <c r="G285" s="304">
        <f>data!BK95</f>
        <v>0</v>
      </c>
      <c r="H285" s="304">
        <f>data!BL95</f>
        <v>0</v>
      </c>
      <c r="I285" s="304">
        <f>data!BM95</f>
        <v>0</v>
      </c>
    </row>
    <row r="286" spans="1:9" customFormat="1" ht="20.100000000000001" customHeight="1" x14ac:dyDescent="0.2">
      <c r="A286" s="287">
        <v>24</v>
      </c>
      <c r="B286" s="288" t="s">
        <v>1018</v>
      </c>
      <c r="C286" s="303" t="str">
        <f>IF(data!BG96&gt;0,data!BG96,"")</f>
        <v>x</v>
      </c>
      <c r="D286" s="304">
        <f>data!BH96</f>
        <v>0</v>
      </c>
      <c r="E286" s="304">
        <f>data!BI96</f>
        <v>0</v>
      </c>
      <c r="F286" s="303" t="str">
        <f>IF(data!BJ96&gt;0,data!BJ96,"")</f>
        <v>x</v>
      </c>
      <c r="G286" s="304">
        <f>data!BK96</f>
        <v>0</v>
      </c>
      <c r="H286" s="304">
        <f>data!BL96</f>
        <v>0</v>
      </c>
      <c r="I286" s="304">
        <f>data!BM96</f>
        <v>0</v>
      </c>
    </row>
    <row r="287" spans="1:9" customFormat="1" ht="20.100000000000001" customHeight="1" x14ac:dyDescent="0.2">
      <c r="A287" s="287">
        <v>25</v>
      </c>
      <c r="B287" s="288" t="s">
        <v>1019</v>
      </c>
      <c r="C287" s="303" t="str">
        <f>IF(data!BG97&gt;0,data!BG97,"")</f>
        <v>x</v>
      </c>
      <c r="D287" s="304">
        <f>data!BH97</f>
        <v>0</v>
      </c>
      <c r="E287" s="304">
        <f>data!BI97</f>
        <v>0</v>
      </c>
      <c r="F287" s="303" t="str">
        <f>IF(data!BJ97&gt;0,data!BJ97,"")</f>
        <v>x</v>
      </c>
      <c r="G287" s="304">
        <f>data!BK97</f>
        <v>0</v>
      </c>
      <c r="H287" s="304">
        <f>data!BL97</f>
        <v>0</v>
      </c>
      <c r="I287" s="304">
        <f>data!BM97</f>
        <v>0</v>
      </c>
    </row>
    <row r="288" spans="1:9" customFormat="1" ht="20.100000000000001" customHeight="1" x14ac:dyDescent="0.2">
      <c r="A288" s="287">
        <v>26</v>
      </c>
      <c r="B288" s="288" t="s">
        <v>294</v>
      </c>
      <c r="C288" s="303" t="str">
        <f>IF(data!BG98&gt;0,data!BG98,"")</f>
        <v>x</v>
      </c>
      <c r="D288" s="303" t="str">
        <f>IF(data!BH98&gt;0,data!BH98,"")</f>
        <v>x</v>
      </c>
      <c r="E288" s="303" t="str">
        <f>IF(data!BI98&gt;0,data!BI98,"")</f>
        <v>x</v>
      </c>
      <c r="F288" s="303" t="str">
        <f>IF(data!BJ98&gt;0,data!BJ98,"")</f>
        <v>x</v>
      </c>
      <c r="G288" s="303" t="str">
        <f>IF(data!BK98&gt;0,data!BK98,"")</f>
        <v>x</v>
      </c>
      <c r="H288" s="303" t="str">
        <f>IF(data!BL98&gt;0,data!BL98,"")</f>
        <v>x</v>
      </c>
      <c r="I288" s="303" t="str">
        <f>IF(data!BM98&gt;0,data!BM98,"")</f>
        <v>x</v>
      </c>
    </row>
    <row r="289" spans="1:9" customFormat="1" ht="20.100000000000001" customHeight="1" x14ac:dyDescent="0.2">
      <c r="A289" s="281" t="s">
        <v>1001</v>
      </c>
      <c r="B289" s="282"/>
      <c r="C289" s="282"/>
      <c r="D289" s="282"/>
      <c r="E289" s="282"/>
      <c r="F289" s="282"/>
      <c r="G289" s="282"/>
      <c r="H289" s="282"/>
      <c r="I289" s="281"/>
    </row>
    <row r="290" spans="1:9" customFormat="1" ht="20.100000000000001" customHeight="1" x14ac:dyDescent="0.2">
      <c r="D290" s="283"/>
      <c r="I290" s="284" t="s">
        <v>1051</v>
      </c>
    </row>
    <row r="291" spans="1:9" customFormat="1" ht="20.100000000000001" customHeight="1" x14ac:dyDescent="0.2">
      <c r="A291" s="283"/>
    </row>
    <row r="292" spans="1:9" customFormat="1" ht="20.100000000000001" customHeight="1" x14ac:dyDescent="0.2">
      <c r="A292" s="285" t="str">
        <f>"Hospital: "&amp;data!C102</f>
        <v>Hospital: PeaceHealth Southwest Medical Center</v>
      </c>
      <c r="G292" s="286"/>
      <c r="H292" s="285" t="str">
        <f>"FYE: "&amp;data!C100</f>
        <v>FYE: 06/30/2024</v>
      </c>
    </row>
    <row r="293" spans="1:9" customFormat="1" ht="20.100000000000001" customHeight="1" x14ac:dyDescent="0.2">
      <c r="A293" s="287">
        <v>1</v>
      </c>
      <c r="B293" s="288" t="s">
        <v>236</v>
      </c>
      <c r="C293" s="290" t="s">
        <v>99</v>
      </c>
      <c r="D293" s="290" t="s">
        <v>100</v>
      </c>
      <c r="E293" s="290" t="s">
        <v>101</v>
      </c>
      <c r="F293" s="290" t="s">
        <v>102</v>
      </c>
      <c r="G293" s="290" t="s">
        <v>103</v>
      </c>
      <c r="H293" s="290" t="s">
        <v>104</v>
      </c>
      <c r="I293" s="290" t="s">
        <v>105</v>
      </c>
    </row>
    <row r="294" spans="1:9" customFormat="1" ht="20.100000000000001" customHeight="1" x14ac:dyDescent="0.2">
      <c r="A294" s="291">
        <v>2</v>
      </c>
      <c r="B294" s="292" t="s">
        <v>1003</v>
      </c>
      <c r="C294" s="294" t="s">
        <v>175</v>
      </c>
      <c r="D294" s="294" t="s">
        <v>176</v>
      </c>
      <c r="E294" s="294" t="s">
        <v>177</v>
      </c>
      <c r="F294" s="294" t="s">
        <v>178</v>
      </c>
      <c r="G294" s="294"/>
      <c r="H294" s="294" t="s">
        <v>180</v>
      </c>
      <c r="I294" s="294" t="s">
        <v>181</v>
      </c>
    </row>
    <row r="295" spans="1:9" customFormat="1" ht="20.100000000000001" customHeight="1" x14ac:dyDescent="0.2">
      <c r="A295" s="291"/>
      <c r="B295" s="292"/>
      <c r="C295" s="294" t="s">
        <v>1052</v>
      </c>
      <c r="D295" s="294" t="s">
        <v>221</v>
      </c>
      <c r="E295" s="294" t="s">
        <v>222</v>
      </c>
      <c r="F295" s="294" t="s">
        <v>223</v>
      </c>
      <c r="G295" s="294" t="s">
        <v>179</v>
      </c>
      <c r="H295" s="294" t="s">
        <v>224</v>
      </c>
      <c r="I295" s="294" t="s">
        <v>196</v>
      </c>
    </row>
    <row r="296" spans="1:9" customFormat="1" ht="20.100000000000001" customHeight="1" x14ac:dyDescent="0.2">
      <c r="A296" s="287">
        <v>3</v>
      </c>
      <c r="B296" s="288" t="s">
        <v>1007</v>
      </c>
      <c r="C296" s="300"/>
      <c r="D296" s="300"/>
      <c r="E296" s="300"/>
      <c r="F296" s="300"/>
      <c r="G296" s="300"/>
      <c r="H296" s="300"/>
      <c r="I296" s="300"/>
    </row>
    <row r="297" spans="1:9" customFormat="1" ht="20.100000000000001" customHeight="1" x14ac:dyDescent="0.2">
      <c r="A297" s="287">
        <v>4</v>
      </c>
      <c r="B297" s="288" t="s">
        <v>261</v>
      </c>
      <c r="C297" s="300"/>
      <c r="D297" s="300"/>
      <c r="E297" s="300"/>
      <c r="F297" s="300"/>
      <c r="G297" s="300"/>
      <c r="H297" s="300"/>
      <c r="I297" s="300"/>
    </row>
    <row r="298" spans="1:9" customFormat="1" ht="20.100000000000001" customHeight="1" x14ac:dyDescent="0.2">
      <c r="A298" s="287">
        <v>5</v>
      </c>
      <c r="B298" s="288" t="s">
        <v>262</v>
      </c>
      <c r="C298" s="295">
        <f>data!BN64</f>
        <v>16.261253457067593</v>
      </c>
      <c r="D298" s="295">
        <f>data!BO64</f>
        <v>17.215858109339095</v>
      </c>
      <c r="E298" s="295">
        <f>data!BP64</f>
        <v>0</v>
      </c>
      <c r="F298" s="295">
        <f>data!BQ64</f>
        <v>0</v>
      </c>
      <c r="G298" s="295">
        <f>data!BR64</f>
        <v>0</v>
      </c>
      <c r="H298" s="295">
        <f>data!BS64</f>
        <v>9.6707840525246453</v>
      </c>
      <c r="I298" s="295">
        <f>data!BT64</f>
        <v>8.2148525463738551</v>
      </c>
    </row>
    <row r="299" spans="1:9" customFormat="1" ht="20.100000000000001" customHeight="1" x14ac:dyDescent="0.2">
      <c r="A299" s="287">
        <v>6</v>
      </c>
      <c r="B299" s="288" t="s">
        <v>263</v>
      </c>
      <c r="C299" s="288">
        <f>data!BN65</f>
        <v>4499565.41</v>
      </c>
      <c r="D299" s="288">
        <f>data!BO65</f>
        <v>1091369.33</v>
      </c>
      <c r="E299" s="288">
        <f>data!BP65</f>
        <v>0</v>
      </c>
      <c r="F299" s="288">
        <f>data!BQ65</f>
        <v>0</v>
      </c>
      <c r="G299" s="288">
        <f>data!BR65</f>
        <v>0</v>
      </c>
      <c r="H299" s="288">
        <f>data!BS65</f>
        <v>544024.26</v>
      </c>
      <c r="I299" s="288">
        <f>data!BT65</f>
        <v>779858.25</v>
      </c>
    </row>
    <row r="300" spans="1:9" customFormat="1" ht="20.100000000000001" customHeight="1" x14ac:dyDescent="0.2">
      <c r="A300" s="287">
        <v>7</v>
      </c>
      <c r="B300" s="288" t="s">
        <v>11</v>
      </c>
      <c r="C300" s="288">
        <f>data!BN66</f>
        <v>765830</v>
      </c>
      <c r="D300" s="288">
        <f>data!BO66</f>
        <v>414695</v>
      </c>
      <c r="E300" s="288">
        <f>data!BP66</f>
        <v>0</v>
      </c>
      <c r="F300" s="288">
        <f>data!BQ66</f>
        <v>0</v>
      </c>
      <c r="G300" s="288">
        <f>data!BR66</f>
        <v>0</v>
      </c>
      <c r="H300" s="288">
        <f>data!BS66</f>
        <v>206417</v>
      </c>
      <c r="I300" s="288">
        <f>data!BT66</f>
        <v>274828</v>
      </c>
    </row>
    <row r="301" spans="1:9" customFormat="1" ht="20.100000000000001" customHeight="1" x14ac:dyDescent="0.2">
      <c r="A301" s="287">
        <v>8</v>
      </c>
      <c r="B301" s="288" t="s">
        <v>264</v>
      </c>
      <c r="C301" s="288">
        <f>data!BN67</f>
        <v>0</v>
      </c>
      <c r="D301" s="288">
        <f>data!BO67</f>
        <v>0</v>
      </c>
      <c r="E301" s="288">
        <f>data!BP67</f>
        <v>0</v>
      </c>
      <c r="F301" s="288">
        <f>data!BQ67</f>
        <v>0</v>
      </c>
      <c r="G301" s="288">
        <f>data!BR67</f>
        <v>0</v>
      </c>
      <c r="H301" s="288">
        <f>data!BS67</f>
        <v>0</v>
      </c>
      <c r="I301" s="288">
        <f>data!BT67</f>
        <v>0</v>
      </c>
    </row>
    <row r="302" spans="1:9" customFormat="1" ht="20.100000000000001" customHeight="1" x14ac:dyDescent="0.2">
      <c r="A302" s="287">
        <v>9</v>
      </c>
      <c r="B302" s="288" t="s">
        <v>265</v>
      </c>
      <c r="C302" s="288">
        <f>data!BN68</f>
        <v>170710.65</v>
      </c>
      <c r="D302" s="288">
        <f>data!BO68</f>
        <v>279.27</v>
      </c>
      <c r="E302" s="288">
        <f>data!BP68</f>
        <v>0</v>
      </c>
      <c r="F302" s="288">
        <f>data!BQ68</f>
        <v>0</v>
      </c>
      <c r="G302" s="288">
        <f>data!BR68</f>
        <v>0</v>
      </c>
      <c r="H302" s="288">
        <f>data!BS68</f>
        <v>128943.94</v>
      </c>
      <c r="I302" s="288">
        <f>data!BT68</f>
        <v>3964.39</v>
      </c>
    </row>
    <row r="303" spans="1:9" customFormat="1" ht="20.100000000000001" customHeight="1" x14ac:dyDescent="0.2">
      <c r="A303" s="287">
        <v>10</v>
      </c>
      <c r="B303" s="288" t="s">
        <v>525</v>
      </c>
      <c r="C303" s="288">
        <f>data!BN69</f>
        <v>0</v>
      </c>
      <c r="D303" s="288">
        <f>data!BO69</f>
        <v>0</v>
      </c>
      <c r="E303" s="288">
        <f>data!BP69</f>
        <v>0</v>
      </c>
      <c r="F303" s="288">
        <f>data!BQ69</f>
        <v>0</v>
      </c>
      <c r="G303" s="288">
        <f>data!BR69</f>
        <v>0</v>
      </c>
      <c r="H303" s="288">
        <f>data!BS69</f>
        <v>0</v>
      </c>
      <c r="I303" s="288">
        <f>data!BT69</f>
        <v>0</v>
      </c>
    </row>
    <row r="304" spans="1:9" customFormat="1" ht="20.100000000000001" customHeight="1" x14ac:dyDescent="0.2">
      <c r="A304" s="287">
        <v>11</v>
      </c>
      <c r="B304" s="288" t="s">
        <v>526</v>
      </c>
      <c r="C304" s="288">
        <f>data!BN70</f>
        <v>119442.81</v>
      </c>
      <c r="D304" s="288">
        <f>data!BO70</f>
        <v>0</v>
      </c>
      <c r="E304" s="288">
        <f>data!BP70</f>
        <v>0</v>
      </c>
      <c r="F304" s="288">
        <f>data!BQ70</f>
        <v>0</v>
      </c>
      <c r="G304" s="288">
        <f>data!BR70</f>
        <v>0</v>
      </c>
      <c r="H304" s="288">
        <f>data!BS70</f>
        <v>3284.56</v>
      </c>
      <c r="I304" s="288">
        <f>data!BT70</f>
        <v>4644.92</v>
      </c>
    </row>
    <row r="305" spans="1:9" customFormat="1" ht="20.100000000000001" customHeight="1" x14ac:dyDescent="0.2">
      <c r="A305" s="287">
        <v>12</v>
      </c>
      <c r="B305" s="288" t="s">
        <v>16</v>
      </c>
      <c r="C305" s="288">
        <f>data!BN71</f>
        <v>20785111</v>
      </c>
      <c r="D305" s="288">
        <f>data!BO71</f>
        <v>0</v>
      </c>
      <c r="E305" s="288">
        <f>data!BP71</f>
        <v>0</v>
      </c>
      <c r="F305" s="288">
        <f>data!BQ71</f>
        <v>0</v>
      </c>
      <c r="G305" s="288">
        <f>data!BR71</f>
        <v>0</v>
      </c>
      <c r="H305" s="288">
        <f>data!BS71</f>
        <v>8615</v>
      </c>
      <c r="I305" s="288">
        <f>data!BT71</f>
        <v>0</v>
      </c>
    </row>
    <row r="306" spans="1:9" customFormat="1" ht="20.100000000000001" customHeight="1" x14ac:dyDescent="0.2">
      <c r="A306" s="287">
        <v>13</v>
      </c>
      <c r="B306" s="288" t="s">
        <v>1008</v>
      </c>
      <c r="C306" s="288">
        <f>data!BN72</f>
        <v>0</v>
      </c>
      <c r="D306" s="288">
        <f>data!BO72</f>
        <v>0</v>
      </c>
      <c r="E306" s="288">
        <f>data!BP72</f>
        <v>0</v>
      </c>
      <c r="F306" s="288">
        <f>data!BQ72</f>
        <v>0</v>
      </c>
      <c r="G306" s="288">
        <f>data!BR72</f>
        <v>0</v>
      </c>
      <c r="H306" s="288">
        <f>data!BS72</f>
        <v>0</v>
      </c>
      <c r="I306" s="288">
        <f>data!BT72</f>
        <v>0</v>
      </c>
    </row>
    <row r="307" spans="1:9" customFormat="1" ht="20.100000000000001" customHeight="1" x14ac:dyDescent="0.2">
      <c r="A307" s="287">
        <v>14</v>
      </c>
      <c r="B307" s="288" t="s">
        <v>1009</v>
      </c>
      <c r="C307" s="288">
        <f>data!BN73</f>
        <v>91622369.480000004</v>
      </c>
      <c r="D307" s="288">
        <f>data!BO73</f>
        <v>56012.57</v>
      </c>
      <c r="E307" s="288">
        <f>data!BP73</f>
        <v>0</v>
      </c>
      <c r="F307" s="288">
        <f>data!BQ73</f>
        <v>0</v>
      </c>
      <c r="G307" s="288">
        <f>data!BR73</f>
        <v>0</v>
      </c>
      <c r="H307" s="288">
        <f>data!BS73</f>
        <v>152681.07999999999</v>
      </c>
      <c r="I307" s="288">
        <f>data!BT73</f>
        <v>44009.08</v>
      </c>
    </row>
    <row r="308" spans="1:9" customFormat="1" ht="20.100000000000001" customHeight="1" x14ac:dyDescent="0.2">
      <c r="A308" s="287">
        <v>15</v>
      </c>
      <c r="B308" s="288" t="s">
        <v>284</v>
      </c>
      <c r="C308" s="288">
        <f>-data!BN88</f>
        <v>-202748.43</v>
      </c>
      <c r="D308" s="288">
        <f>-data!BO88</f>
        <v>0</v>
      </c>
      <c r="E308" s="288">
        <f>-data!BP88</f>
        <v>0</v>
      </c>
      <c r="F308" s="288">
        <f>-data!BQ88</f>
        <v>0</v>
      </c>
      <c r="G308" s="288">
        <f>-data!BR88</f>
        <v>0</v>
      </c>
      <c r="H308" s="288">
        <f>-data!BS88</f>
        <v>-213956.73</v>
      </c>
      <c r="I308" s="288">
        <f>-data!BT88</f>
        <v>-25345</v>
      </c>
    </row>
    <row r="309" spans="1:9" customFormat="1" ht="20.100000000000001" customHeight="1" x14ac:dyDescent="0.2">
      <c r="A309" s="287">
        <v>16</v>
      </c>
      <c r="B309" s="296" t="s">
        <v>1010</v>
      </c>
      <c r="C309" s="288">
        <f>data!BN89</f>
        <v>117760280.92</v>
      </c>
      <c r="D309" s="288">
        <f>data!BO89</f>
        <v>1562356.1700000002</v>
      </c>
      <c r="E309" s="288">
        <f>data!BP89</f>
        <v>0</v>
      </c>
      <c r="F309" s="288">
        <f>data!BQ89</f>
        <v>0</v>
      </c>
      <c r="G309" s="288">
        <f>data!BR89</f>
        <v>0</v>
      </c>
      <c r="H309" s="288">
        <f>data!BS89</f>
        <v>830009.11</v>
      </c>
      <c r="I309" s="288">
        <f>data!BT89</f>
        <v>1081959.6399999999</v>
      </c>
    </row>
    <row r="310" spans="1:9" customFormat="1" ht="20.100000000000001" customHeight="1" x14ac:dyDescent="0.2">
      <c r="A310" s="287">
        <v>17</v>
      </c>
      <c r="B310" s="288" t="s">
        <v>286</v>
      </c>
      <c r="C310" s="298"/>
      <c r="D310" s="298"/>
      <c r="E310" s="298"/>
      <c r="F310" s="298"/>
      <c r="G310" s="298"/>
      <c r="H310" s="298"/>
      <c r="I310" s="298"/>
    </row>
    <row r="311" spans="1:9" customFormat="1" ht="20.100000000000001" customHeight="1" x14ac:dyDescent="0.2">
      <c r="A311" s="287">
        <v>18</v>
      </c>
      <c r="B311" s="288" t="s">
        <v>1011</v>
      </c>
      <c r="C311" s="288"/>
      <c r="D311" s="288"/>
      <c r="E311" s="288"/>
      <c r="F311" s="288"/>
      <c r="G311" s="288"/>
      <c r="H311" s="288"/>
      <c r="I311" s="288"/>
    </row>
    <row r="312" spans="1:9" customFormat="1" ht="20.100000000000001" customHeight="1" x14ac:dyDescent="0.2">
      <c r="A312" s="287">
        <v>19</v>
      </c>
      <c r="B312" s="296" t="s">
        <v>1012</v>
      </c>
      <c r="C312" s="303" t="str">
        <f>IF(data!BN91&gt;0,data!BN91,"")</f>
        <v>x</v>
      </c>
      <c r="D312" s="303" t="str">
        <f>IF(data!BO91&gt;0,data!BO91,"")</f>
        <v>x</v>
      </c>
      <c r="E312" s="303" t="str">
        <f>IF(data!BP91&gt;0,data!BP91,"")</f>
        <v>x</v>
      </c>
      <c r="F312" s="303" t="str">
        <f>IF(data!BQ91&gt;0,data!BQ91,"")</f>
        <v>x</v>
      </c>
      <c r="G312" s="303" t="str">
        <f>IF(data!BR91&gt;0,data!BR91,"")</f>
        <v>x</v>
      </c>
      <c r="H312" s="303" t="str">
        <f>IF(data!BS91&gt;0,data!BS91,"")</f>
        <v>x</v>
      </c>
      <c r="I312" s="303" t="str">
        <f>IF(data!BT91&gt;0,data!BT91,"")</f>
        <v>x</v>
      </c>
    </row>
    <row r="313" spans="1:9" customFormat="1" ht="20.100000000000001" customHeight="1" x14ac:dyDescent="0.2">
      <c r="A313" s="287">
        <v>20</v>
      </c>
      <c r="B313" s="296" t="s">
        <v>1013</v>
      </c>
      <c r="C313" s="303" t="str">
        <f>IF(data!BN92&gt;0,data!BN92,"")</f>
        <v>x</v>
      </c>
      <c r="D313" s="303" t="str">
        <f>IF(data!BO92&gt;0,data!BO92,"")</f>
        <v>x</v>
      </c>
      <c r="E313" s="303" t="str">
        <f>IF(data!BP92&gt;0,data!BP92,"")</f>
        <v>x</v>
      </c>
      <c r="F313" s="303" t="str">
        <f>IF(data!BQ92&gt;0,data!BQ92,"")</f>
        <v>x</v>
      </c>
      <c r="G313" s="303" t="str">
        <f>IF(data!BR92&gt;0,data!BR92,"")</f>
        <v>x</v>
      </c>
      <c r="H313" s="303" t="str">
        <f>IF(data!BS92&gt;0,data!BS92,"")</f>
        <v>x</v>
      </c>
      <c r="I313" s="303" t="str">
        <f>IF(data!BT92&gt;0,data!BT92,"")</f>
        <v>x</v>
      </c>
    </row>
    <row r="314" spans="1:9" customFormat="1" ht="20.100000000000001" customHeight="1" x14ac:dyDescent="0.2">
      <c r="A314" s="287">
        <v>21</v>
      </c>
      <c r="B314" s="296" t="s">
        <v>1014</v>
      </c>
      <c r="C314" s="303" t="str">
        <f>IF(data!BN93&gt;0,data!BN93,"")</f>
        <v>x</v>
      </c>
      <c r="D314" s="303" t="str">
        <f>IF(data!BO93&gt;0,data!BO93,"")</f>
        <v>x</v>
      </c>
      <c r="E314" s="303" t="str">
        <f>IF(data!BP93&gt;0,data!BP93,"")</f>
        <v>x</v>
      </c>
      <c r="F314" s="303" t="str">
        <f>IF(data!BQ93&gt;0,data!BQ93,"")</f>
        <v>x</v>
      </c>
      <c r="G314" s="303" t="str">
        <f>IF(data!BR93&gt;0,data!BR93,"")</f>
        <v>x</v>
      </c>
      <c r="H314" s="303" t="str">
        <f>IF(data!BS93&gt;0,data!BS93,"")</f>
        <v>x</v>
      </c>
      <c r="I314" s="303" t="str">
        <f>IF(data!BT93&gt;0,data!BT93,"")</f>
        <v>x</v>
      </c>
    </row>
    <row r="315" spans="1:9" customFormat="1" ht="20.100000000000001" customHeight="1" x14ac:dyDescent="0.2">
      <c r="A315" s="287" t="s">
        <v>1015</v>
      </c>
      <c r="B315" s="288"/>
      <c r="C315" s="298"/>
      <c r="D315" s="298"/>
      <c r="E315" s="298"/>
      <c r="F315" s="298"/>
      <c r="G315" s="298"/>
      <c r="H315" s="298"/>
      <c r="I315" s="298"/>
    </row>
    <row r="316" spans="1:9" customFormat="1" ht="20.100000000000001" customHeight="1" x14ac:dyDescent="0.2">
      <c r="A316" s="287">
        <v>22</v>
      </c>
      <c r="B316" s="288" t="s">
        <v>1016</v>
      </c>
      <c r="C316" s="304">
        <f>data!BN94</f>
        <v>123721</v>
      </c>
      <c r="D316" s="304">
        <f>data!BO94</f>
        <v>0</v>
      </c>
      <c r="E316" s="304">
        <f>data!BP94</f>
        <v>0</v>
      </c>
      <c r="F316" s="304">
        <f>data!BQ94</f>
        <v>0</v>
      </c>
      <c r="G316" s="304">
        <f>data!BR94</f>
        <v>0</v>
      </c>
      <c r="H316" s="304">
        <f>data!BS94</f>
        <v>536</v>
      </c>
      <c r="I316" s="304">
        <f>data!BT94</f>
        <v>0</v>
      </c>
    </row>
    <row r="317" spans="1:9" customFormat="1" ht="20.100000000000001" customHeight="1" x14ac:dyDescent="0.2">
      <c r="A317" s="287">
        <v>23</v>
      </c>
      <c r="B317" s="288" t="s">
        <v>1017</v>
      </c>
      <c r="C317" s="303" t="str">
        <f>IF(data!BN95&gt;0,data!BN95,"")</f>
        <v>x</v>
      </c>
      <c r="D317" s="303" t="str">
        <f>IF(data!BO95&gt;0,data!BO95,"")</f>
        <v>x</v>
      </c>
      <c r="E317" s="303" t="str">
        <f>IF(data!BP95&gt;0,data!BP95,"")</f>
        <v>x</v>
      </c>
      <c r="F317" s="303" t="str">
        <f>IF(data!BQ95&gt;0,data!BQ95,"")</f>
        <v>x</v>
      </c>
      <c r="G317" s="304">
        <f>data!BR95</f>
        <v>0</v>
      </c>
      <c r="H317" s="304">
        <f>data!BS95</f>
        <v>0</v>
      </c>
      <c r="I317" s="304">
        <f>data!BT95</f>
        <v>0</v>
      </c>
    </row>
    <row r="318" spans="1:9" customFormat="1" ht="20.100000000000001" customHeight="1" x14ac:dyDescent="0.2">
      <c r="A318" s="287">
        <v>24</v>
      </c>
      <c r="B318" s="288" t="s">
        <v>1018</v>
      </c>
      <c r="C318" s="303" t="str">
        <f>IF(data!BN96&gt;0,data!BN96,"")</f>
        <v>x</v>
      </c>
      <c r="D318" s="303" t="str">
        <f>IF(data!BO96&gt;0,data!BO96,"")</f>
        <v>x</v>
      </c>
      <c r="E318" s="303" t="str">
        <f>IF(data!BP96&gt;0,data!BP96,"")</f>
        <v>x</v>
      </c>
      <c r="F318" s="303" t="str">
        <f>IF(data!BQ96&gt;0,data!BQ96,"")</f>
        <v>x</v>
      </c>
      <c r="G318" s="303" t="str">
        <f>IF(data!BR96&gt;0,data!BR96,"")</f>
        <v>x</v>
      </c>
      <c r="H318" s="304">
        <f>data!BS96</f>
        <v>161.64574423596491</v>
      </c>
      <c r="I318" s="304">
        <f>data!BT96</f>
        <v>0</v>
      </c>
    </row>
    <row r="319" spans="1:9" customFormat="1" ht="20.100000000000001" customHeight="1" x14ac:dyDescent="0.2">
      <c r="A319" s="287">
        <v>25</v>
      </c>
      <c r="B319" s="288" t="s">
        <v>1019</v>
      </c>
      <c r="C319" s="303" t="str">
        <f>IF(data!BN97&gt;0,data!BN97,"")</f>
        <v>x</v>
      </c>
      <c r="D319" s="303" t="str">
        <f>IF(data!BO97&gt;0,data!BO97,"")</f>
        <v>x</v>
      </c>
      <c r="E319" s="303" t="str">
        <f>IF(data!BP97&gt;0,data!BP97,"")</f>
        <v>x</v>
      </c>
      <c r="F319" s="303" t="str">
        <f>IF(data!BQ97&gt;0,data!BQ97,"")</f>
        <v>x</v>
      </c>
      <c r="G319" s="303" t="str">
        <f>IF(data!BR97&gt;0,data!BR97,"")</f>
        <v>x</v>
      </c>
      <c r="H319" s="304">
        <f>data!BS97</f>
        <v>0</v>
      </c>
      <c r="I319" s="304">
        <f>data!BT97</f>
        <v>0</v>
      </c>
    </row>
    <row r="320" spans="1:9" customFormat="1" ht="20.100000000000001" customHeight="1" x14ac:dyDescent="0.2">
      <c r="A320" s="287">
        <v>26</v>
      </c>
      <c r="B320" s="288" t="s">
        <v>294</v>
      </c>
      <c r="C320" s="306" t="str">
        <f>IF(data!BN98&gt;0,data!BN98,"")</f>
        <v>x</v>
      </c>
      <c r="D320" s="306" t="str">
        <f>IF(data!BO98&gt;0,data!BO98,"")</f>
        <v>x</v>
      </c>
      <c r="E320" s="306" t="str">
        <f>IF(data!BP98&gt;0,data!BP98,"")</f>
        <v>x</v>
      </c>
      <c r="F320" s="306" t="str">
        <f>IF(data!BQ98&gt;0,data!BQ98,"")</f>
        <v>x</v>
      </c>
      <c r="G320" s="306" t="str">
        <f>IF(data!BR98&gt;0,data!BR98,"")</f>
        <v>x</v>
      </c>
      <c r="H320" s="306" t="str">
        <f>IF(data!BS98&gt;0,data!BS98,"")</f>
        <v>x</v>
      </c>
      <c r="I320" s="306" t="str">
        <f>IF(data!BT98&gt;0,data!BT98,"")</f>
        <v>x</v>
      </c>
    </row>
    <row r="321" spans="1:9" customFormat="1" ht="20.100000000000001" customHeight="1" x14ac:dyDescent="0.2">
      <c r="A321" s="281" t="s">
        <v>1001</v>
      </c>
      <c r="B321" s="282"/>
      <c r="C321" s="282"/>
      <c r="D321" s="282"/>
      <c r="E321" s="282"/>
      <c r="F321" s="282"/>
      <c r="G321" s="282"/>
      <c r="H321" s="282"/>
      <c r="I321" s="281"/>
    </row>
    <row r="322" spans="1:9" customFormat="1" ht="20.100000000000001" customHeight="1" x14ac:dyDescent="0.2">
      <c r="D322" s="283"/>
      <c r="I322" s="284" t="s">
        <v>1053</v>
      </c>
    </row>
    <row r="323" spans="1:9" customFormat="1" ht="20.100000000000001" customHeight="1" x14ac:dyDescent="0.2">
      <c r="A323" s="283"/>
    </row>
    <row r="324" spans="1:9" customFormat="1" ht="20.100000000000001" customHeight="1" x14ac:dyDescent="0.2">
      <c r="A324" s="285" t="str">
        <f>"Hospital: "&amp;data!C102</f>
        <v>Hospital: PeaceHealth Southwest Medical Center</v>
      </c>
      <c r="G324" s="286"/>
      <c r="H324" s="285" t="str">
        <f>"FYE: "&amp;data!C100</f>
        <v>FYE: 06/30/2024</v>
      </c>
    </row>
    <row r="325" spans="1:9" customFormat="1" ht="20.100000000000001" customHeight="1" x14ac:dyDescent="0.2">
      <c r="A325" s="287">
        <v>1</v>
      </c>
      <c r="B325" s="288" t="s">
        <v>236</v>
      </c>
      <c r="C325" s="290" t="s">
        <v>106</v>
      </c>
      <c r="D325" s="290" t="s">
        <v>107</v>
      </c>
      <c r="E325" s="290" t="s">
        <v>108</v>
      </c>
      <c r="F325" s="290" t="s">
        <v>109</v>
      </c>
      <c r="G325" s="290" t="s">
        <v>110</v>
      </c>
      <c r="H325" s="290" t="s">
        <v>111</v>
      </c>
      <c r="I325" s="290" t="s">
        <v>112</v>
      </c>
    </row>
    <row r="326" spans="1:9" customFormat="1" ht="20.100000000000001" customHeight="1" x14ac:dyDescent="0.2">
      <c r="A326" s="291">
        <v>2</v>
      </c>
      <c r="B326" s="292" t="s">
        <v>1003</v>
      </c>
      <c r="C326" s="294" t="s">
        <v>182</v>
      </c>
      <c r="D326" s="294" t="s">
        <v>182</v>
      </c>
      <c r="E326" s="294" t="s">
        <v>182</v>
      </c>
      <c r="F326" s="294" t="s">
        <v>183</v>
      </c>
      <c r="G326" s="294" t="s">
        <v>184</v>
      </c>
      <c r="H326" s="294" t="s">
        <v>185</v>
      </c>
      <c r="I326" s="294" t="s">
        <v>186</v>
      </c>
    </row>
    <row r="327" spans="1:9" customFormat="1" ht="20.100000000000001" customHeight="1" x14ac:dyDescent="0.2">
      <c r="A327" s="291"/>
      <c r="B327" s="292"/>
      <c r="C327" s="294" t="s">
        <v>225</v>
      </c>
      <c r="D327" s="294" t="s">
        <v>226</v>
      </c>
      <c r="E327" s="294" t="s">
        <v>227</v>
      </c>
      <c r="F327" s="294" t="s">
        <v>178</v>
      </c>
      <c r="G327" s="294" t="s">
        <v>1052</v>
      </c>
      <c r="H327" s="294" t="s">
        <v>179</v>
      </c>
      <c r="I327" s="294" t="s">
        <v>228</v>
      </c>
    </row>
    <row r="328" spans="1:9" customFormat="1" ht="20.100000000000001" customHeight="1" x14ac:dyDescent="0.2">
      <c r="A328" s="287">
        <v>3</v>
      </c>
      <c r="B328" s="288" t="s">
        <v>1007</v>
      </c>
      <c r="C328" s="300"/>
      <c r="D328" s="300"/>
      <c r="E328" s="300"/>
      <c r="F328" s="300"/>
      <c r="G328" s="300"/>
      <c r="H328" s="300"/>
      <c r="I328" s="300"/>
    </row>
    <row r="329" spans="1:9" customFormat="1" ht="20.100000000000001" customHeight="1" x14ac:dyDescent="0.2">
      <c r="A329" s="287">
        <v>4</v>
      </c>
      <c r="B329" s="288" t="s">
        <v>261</v>
      </c>
      <c r="C329" s="300"/>
      <c r="D329" s="300"/>
      <c r="E329" s="300"/>
      <c r="F329" s="300"/>
      <c r="G329" s="300"/>
      <c r="H329" s="300"/>
      <c r="I329" s="300"/>
    </row>
    <row r="330" spans="1:9" customFormat="1" ht="20.100000000000001" customHeight="1" x14ac:dyDescent="0.2">
      <c r="A330" s="287">
        <v>5</v>
      </c>
      <c r="B330" s="288" t="s">
        <v>262</v>
      </c>
      <c r="C330" s="295">
        <f>data!BU64</f>
        <v>0</v>
      </c>
      <c r="D330" s="295">
        <f>data!BV64</f>
        <v>0</v>
      </c>
      <c r="E330" s="295">
        <f>data!BW64</f>
        <v>7.5617467940202587</v>
      </c>
      <c r="F330" s="295">
        <f>data!BX64</f>
        <v>0</v>
      </c>
      <c r="G330" s="295">
        <f>data!BY64</f>
        <v>24.32170890793649</v>
      </c>
      <c r="H330" s="295">
        <f>data!BZ64</f>
        <v>32.814993328694591</v>
      </c>
      <c r="I330" s="295">
        <f>data!CA64</f>
        <v>77.725025857033245</v>
      </c>
    </row>
    <row r="331" spans="1:9" customFormat="1" ht="20.100000000000001" customHeight="1" x14ac:dyDescent="0.2">
      <c r="A331" s="287">
        <v>6</v>
      </c>
      <c r="B331" s="288" t="s">
        <v>263</v>
      </c>
      <c r="C331" s="307">
        <f>data!BU65</f>
        <v>0</v>
      </c>
      <c r="D331" s="307">
        <f>data!BV65</f>
        <v>0</v>
      </c>
      <c r="E331" s="307">
        <f>data!BW65</f>
        <v>751687.8</v>
      </c>
      <c r="F331" s="307">
        <f>data!BX65</f>
        <v>0</v>
      </c>
      <c r="G331" s="307">
        <f>data!BY65</f>
        <v>3718085.58</v>
      </c>
      <c r="H331" s="307">
        <f>data!BZ65</f>
        <v>4561065.01</v>
      </c>
      <c r="I331" s="307">
        <f>data!CA65</f>
        <v>8401945.1699999999</v>
      </c>
    </row>
    <row r="332" spans="1:9" customFormat="1" ht="20.100000000000001" customHeight="1" x14ac:dyDescent="0.2">
      <c r="A332" s="287">
        <v>7</v>
      </c>
      <c r="B332" s="288" t="s">
        <v>11</v>
      </c>
      <c r="C332" s="307">
        <f>data!BU66</f>
        <v>0</v>
      </c>
      <c r="D332" s="307">
        <f>data!BV66</f>
        <v>0</v>
      </c>
      <c r="E332" s="307">
        <f>data!BW66</f>
        <v>231348</v>
      </c>
      <c r="F332" s="307">
        <f>data!BX66</f>
        <v>0</v>
      </c>
      <c r="G332" s="307">
        <f>data!BY66</f>
        <v>938567</v>
      </c>
      <c r="H332" s="307">
        <f>data!BZ66</f>
        <v>1315143</v>
      </c>
      <c r="I332" s="307">
        <f>data!CA66</f>
        <v>2127041</v>
      </c>
    </row>
    <row r="333" spans="1:9" customFormat="1" ht="20.100000000000001" customHeight="1" x14ac:dyDescent="0.2">
      <c r="A333" s="287">
        <v>8</v>
      </c>
      <c r="B333" s="288" t="s">
        <v>264</v>
      </c>
      <c r="C333" s="307">
        <f>data!BU67</f>
        <v>0</v>
      </c>
      <c r="D333" s="307">
        <f>data!BV67</f>
        <v>0</v>
      </c>
      <c r="E333" s="307">
        <f>data!BW67</f>
        <v>98639.5</v>
      </c>
      <c r="F333" s="307">
        <f>data!BX67</f>
        <v>0</v>
      </c>
      <c r="G333" s="307">
        <f>data!BY67</f>
        <v>0</v>
      </c>
      <c r="H333" s="307">
        <f>data!BZ67</f>
        <v>0</v>
      </c>
      <c r="I333" s="307">
        <f>data!CA67</f>
        <v>0</v>
      </c>
    </row>
    <row r="334" spans="1:9" customFormat="1" ht="20.100000000000001" customHeight="1" x14ac:dyDescent="0.2">
      <c r="A334" s="287">
        <v>9</v>
      </c>
      <c r="B334" s="288" t="s">
        <v>265</v>
      </c>
      <c r="C334" s="307">
        <f>data!BU68</f>
        <v>0</v>
      </c>
      <c r="D334" s="307">
        <f>data!BV68</f>
        <v>0</v>
      </c>
      <c r="E334" s="307">
        <f>data!BW68</f>
        <v>488329.84</v>
      </c>
      <c r="F334" s="307">
        <f>data!BX68</f>
        <v>39638.33</v>
      </c>
      <c r="G334" s="307">
        <f>data!BY68</f>
        <v>20378.93</v>
      </c>
      <c r="H334" s="307">
        <f>data!BZ68</f>
        <v>3641</v>
      </c>
      <c r="I334" s="307">
        <f>data!CA68</f>
        <v>41077.94</v>
      </c>
    </row>
    <row r="335" spans="1:9" customFormat="1" ht="20.100000000000001" customHeight="1" x14ac:dyDescent="0.2">
      <c r="A335" s="287">
        <v>10</v>
      </c>
      <c r="B335" s="288" t="s">
        <v>525</v>
      </c>
      <c r="C335" s="307">
        <f>data!BU69</f>
        <v>0</v>
      </c>
      <c r="D335" s="307">
        <f>data!BV69</f>
        <v>0</v>
      </c>
      <c r="E335" s="307">
        <f>data!BW69</f>
        <v>0</v>
      </c>
      <c r="F335" s="307">
        <f>data!BX69</f>
        <v>0</v>
      </c>
      <c r="G335" s="307">
        <f>data!BY69</f>
        <v>0</v>
      </c>
      <c r="H335" s="307">
        <f>data!BZ69</f>
        <v>0</v>
      </c>
      <c r="I335" s="307">
        <f>data!CA69</f>
        <v>0</v>
      </c>
    </row>
    <row r="336" spans="1:9" customFormat="1" ht="20.100000000000001" customHeight="1" x14ac:dyDescent="0.2">
      <c r="A336" s="287">
        <v>11</v>
      </c>
      <c r="B336" s="288" t="s">
        <v>526</v>
      </c>
      <c r="C336" s="307">
        <f>data!BU70</f>
        <v>0</v>
      </c>
      <c r="D336" s="307">
        <f>data!BV70</f>
        <v>-6114.75</v>
      </c>
      <c r="E336" s="307">
        <f>data!BW70</f>
        <v>7046.66</v>
      </c>
      <c r="F336" s="307">
        <f>data!BX70</f>
        <v>3787561.21</v>
      </c>
      <c r="G336" s="307">
        <f>data!BY70</f>
        <v>27332.98</v>
      </c>
      <c r="H336" s="307">
        <f>data!BZ70</f>
        <v>0</v>
      </c>
      <c r="I336" s="307">
        <f>data!CA70</f>
        <v>31109.78</v>
      </c>
    </row>
    <row r="337" spans="1:9" customFormat="1" ht="20.100000000000001" customHeight="1" x14ac:dyDescent="0.2">
      <c r="A337" s="287">
        <v>12</v>
      </c>
      <c r="B337" s="288" t="s">
        <v>16</v>
      </c>
      <c r="C337" s="307">
        <f>data!BU71</f>
        <v>0</v>
      </c>
      <c r="D337" s="307">
        <f>data!BV71</f>
        <v>80552</v>
      </c>
      <c r="E337" s="307">
        <f>data!BW71</f>
        <v>176</v>
      </c>
      <c r="F337" s="307">
        <f>data!BX71</f>
        <v>0</v>
      </c>
      <c r="G337" s="307">
        <f>data!BY71</f>
        <v>1638455</v>
      </c>
      <c r="H337" s="307">
        <f>data!BZ71</f>
        <v>1045</v>
      </c>
      <c r="I337" s="307">
        <f>data!CA71</f>
        <v>2191</v>
      </c>
    </row>
    <row r="338" spans="1:9" customFormat="1" ht="20.100000000000001" customHeight="1" x14ac:dyDescent="0.2">
      <c r="A338" s="287">
        <v>13</v>
      </c>
      <c r="B338" s="288" t="s">
        <v>1008</v>
      </c>
      <c r="C338" s="307">
        <f>data!BU72</f>
        <v>0</v>
      </c>
      <c r="D338" s="307">
        <f>data!BV72</f>
        <v>0</v>
      </c>
      <c r="E338" s="307">
        <f>data!BW72</f>
        <v>46661.01</v>
      </c>
      <c r="F338" s="307">
        <f>data!BX72</f>
        <v>0</v>
      </c>
      <c r="G338" s="307">
        <f>data!BY72</f>
        <v>0</v>
      </c>
      <c r="H338" s="307">
        <f>data!BZ72</f>
        <v>0</v>
      </c>
      <c r="I338" s="307">
        <f>data!CA72</f>
        <v>444582.8</v>
      </c>
    </row>
    <row r="339" spans="1:9" customFormat="1" ht="20.100000000000001" customHeight="1" x14ac:dyDescent="0.2">
      <c r="A339" s="287">
        <v>14</v>
      </c>
      <c r="B339" s="288" t="s">
        <v>1009</v>
      </c>
      <c r="C339" s="307">
        <f>data!BU73</f>
        <v>0</v>
      </c>
      <c r="D339" s="307">
        <f>data!BV73</f>
        <v>0</v>
      </c>
      <c r="E339" s="307">
        <f>data!BW73</f>
        <v>11843.640000000001</v>
      </c>
      <c r="F339" s="307">
        <f>data!BX73</f>
        <v>2406.7399999999998</v>
      </c>
      <c r="G339" s="307">
        <f>data!BY73</f>
        <v>191317.15000000002</v>
      </c>
      <c r="H339" s="307">
        <f>data!BZ73</f>
        <v>29200.829999999998</v>
      </c>
      <c r="I339" s="307">
        <f>data!CA73</f>
        <v>428691.52</v>
      </c>
    </row>
    <row r="340" spans="1:9" customFormat="1" ht="20.100000000000001" customHeight="1" x14ac:dyDescent="0.2">
      <c r="A340" s="287">
        <v>15</v>
      </c>
      <c r="B340" s="288" t="s">
        <v>284</v>
      </c>
      <c r="C340" s="288">
        <f>-data!BU88</f>
        <v>0</v>
      </c>
      <c r="D340" s="288">
        <f>-data!BV88</f>
        <v>0</v>
      </c>
      <c r="E340" s="288">
        <f>-data!BW88</f>
        <v>-4345</v>
      </c>
      <c r="F340" s="288">
        <f>-data!BX88</f>
        <v>0</v>
      </c>
      <c r="G340" s="288">
        <f>-data!BY88</f>
        <v>-4224.82</v>
      </c>
      <c r="H340" s="288">
        <f>-data!BZ88</f>
        <v>0</v>
      </c>
      <c r="I340" s="288">
        <f>-data!CA88</f>
        <v>-606754.24</v>
      </c>
    </row>
    <row r="341" spans="1:9" customFormat="1" ht="20.100000000000001" customHeight="1" x14ac:dyDescent="0.2">
      <c r="A341" s="287">
        <v>16</v>
      </c>
      <c r="B341" s="296" t="s">
        <v>1010</v>
      </c>
      <c r="C341" s="288">
        <f>data!BU89</f>
        <v>0</v>
      </c>
      <c r="D341" s="288">
        <f>data!BV89</f>
        <v>74437.25</v>
      </c>
      <c r="E341" s="288">
        <f>data!BW89</f>
        <v>1631387.45</v>
      </c>
      <c r="F341" s="288">
        <f>data!BX89</f>
        <v>3829606.2800000003</v>
      </c>
      <c r="G341" s="288">
        <f>data!BY89</f>
        <v>6529911.8200000003</v>
      </c>
      <c r="H341" s="288">
        <f>data!BZ89</f>
        <v>5910094.8399999999</v>
      </c>
      <c r="I341" s="288">
        <f>data!CA89</f>
        <v>10869884.969999999</v>
      </c>
    </row>
    <row r="342" spans="1:9" customFormat="1" ht="20.100000000000001" customHeight="1" x14ac:dyDescent="0.2">
      <c r="A342" s="287">
        <v>17</v>
      </c>
      <c r="B342" s="288" t="s">
        <v>286</v>
      </c>
      <c r="C342" s="298"/>
      <c r="D342" s="298"/>
      <c r="E342" s="298"/>
      <c r="F342" s="298"/>
      <c r="G342" s="298"/>
      <c r="H342" s="298"/>
      <c r="I342" s="298"/>
    </row>
    <row r="343" spans="1:9" customFormat="1" ht="20.100000000000001" customHeight="1" x14ac:dyDescent="0.2">
      <c r="A343" s="287">
        <v>18</v>
      </c>
      <c r="B343" s="288" t="s">
        <v>1011</v>
      </c>
      <c r="C343" s="288"/>
      <c r="D343" s="288"/>
      <c r="E343" s="288"/>
      <c r="F343" s="288"/>
      <c r="G343" s="288"/>
      <c r="H343" s="288"/>
      <c r="I343" s="288"/>
    </row>
    <row r="344" spans="1:9" customFormat="1" ht="20.100000000000001" customHeight="1" x14ac:dyDescent="0.2">
      <c r="A344" s="287">
        <v>19</v>
      </c>
      <c r="B344" s="296" t="s">
        <v>1012</v>
      </c>
      <c r="C344" s="303" t="str">
        <f>IF(data!BU91&gt;0,data!BU91,"")</f>
        <v>x</v>
      </c>
      <c r="D344" s="303" t="str">
        <f>IF(data!BV91&gt;0,data!BV91,"")</f>
        <v>x</v>
      </c>
      <c r="E344" s="303" t="str">
        <f>IF(data!BW91&gt;0,data!BW91,"")</f>
        <v>x</v>
      </c>
      <c r="F344" s="303" t="str">
        <f>IF(data!BX91&gt;0,data!BX91,"")</f>
        <v>x</v>
      </c>
      <c r="G344" s="303" t="str">
        <f>IF(data!BY91&gt;0,data!BY91,"")</f>
        <v>x</v>
      </c>
      <c r="H344" s="303" t="str">
        <f>IF(data!BZ91&gt;0,data!BZ91,"")</f>
        <v>x</v>
      </c>
      <c r="I344" s="303" t="str">
        <f>IF(data!CA91&gt;0,data!CA91,"")</f>
        <v>x</v>
      </c>
    </row>
    <row r="345" spans="1:9" customFormat="1" ht="20.100000000000001" customHeight="1" x14ac:dyDescent="0.2">
      <c r="A345" s="287">
        <v>20</v>
      </c>
      <c r="B345" s="296" t="s">
        <v>1013</v>
      </c>
      <c r="C345" s="303" t="str">
        <f>IF(data!BU92&gt;0,data!BU92,"")</f>
        <v>x</v>
      </c>
      <c r="D345" s="303" t="str">
        <f>IF(data!BV92&gt;0,data!BV92,"")</f>
        <v>x</v>
      </c>
      <c r="E345" s="303" t="str">
        <f>IF(data!BW92&gt;0,data!BW92,"")</f>
        <v>x</v>
      </c>
      <c r="F345" s="303" t="str">
        <f>IF(data!BX92&gt;0,data!BX92,"")</f>
        <v>x</v>
      </c>
      <c r="G345" s="303" t="str">
        <f>IF(data!BY92&gt;0,data!BY92,"")</f>
        <v>x</v>
      </c>
      <c r="H345" s="303" t="str">
        <f>IF(data!BZ92&gt;0,data!BZ92,"")</f>
        <v>x</v>
      </c>
      <c r="I345" s="303" t="str">
        <f>IF(data!CA92&gt;0,data!CA92,"")</f>
        <v>x</v>
      </c>
    </row>
    <row r="346" spans="1:9" customFormat="1" ht="20.100000000000001" customHeight="1" x14ac:dyDescent="0.2">
      <c r="A346" s="287">
        <v>21</v>
      </c>
      <c r="B346" s="296" t="s">
        <v>1014</v>
      </c>
      <c r="C346" s="303" t="str">
        <f>IF(data!BU93&gt;0,data!BU93,"")</f>
        <v>x</v>
      </c>
      <c r="D346" s="303" t="str">
        <f>IF(data!BV93&gt;0,data!BV93,"")</f>
        <v>x</v>
      </c>
      <c r="E346" s="303" t="str">
        <f>IF(data!BW93&gt;0,data!BW93,"")</f>
        <v>x</v>
      </c>
      <c r="F346" s="303" t="str">
        <f>IF(data!BX93&gt;0,data!BX93,"")</f>
        <v>x</v>
      </c>
      <c r="G346" s="303" t="str">
        <f>IF(data!BY93&gt;0,data!BY93,"")</f>
        <v>x</v>
      </c>
      <c r="H346" s="303" t="str">
        <f>IF(data!BZ93&gt;0,data!BZ93,"")</f>
        <v>x</v>
      </c>
      <c r="I346" s="303" t="str">
        <f>IF(data!CA93&gt;0,data!CA93,"")</f>
        <v>x</v>
      </c>
    </row>
    <row r="347" spans="1:9" customFormat="1" ht="20.100000000000001" customHeight="1" x14ac:dyDescent="0.2">
      <c r="A347" s="287" t="s">
        <v>1015</v>
      </c>
      <c r="B347" s="288"/>
      <c r="C347" s="298"/>
      <c r="D347" s="298"/>
      <c r="E347" s="298"/>
      <c r="F347" s="298"/>
      <c r="G347" s="298"/>
      <c r="H347" s="298"/>
      <c r="I347" s="298"/>
    </row>
    <row r="348" spans="1:9" customFormat="1" ht="20.100000000000001" customHeight="1" x14ac:dyDescent="0.2">
      <c r="A348" s="287">
        <v>22</v>
      </c>
      <c r="B348" s="288" t="s">
        <v>1016</v>
      </c>
      <c r="C348" s="304">
        <f>data!BU94</f>
        <v>0</v>
      </c>
      <c r="D348" s="304">
        <f>data!BV94</f>
        <v>5972</v>
      </c>
      <c r="E348" s="304">
        <f>data!BW94</f>
        <v>0</v>
      </c>
      <c r="F348" s="304">
        <f>data!BX94</f>
        <v>0</v>
      </c>
      <c r="G348" s="304">
        <f>data!BY94</f>
        <v>795</v>
      </c>
      <c r="H348" s="304">
        <f>data!BZ94</f>
        <v>0</v>
      </c>
      <c r="I348" s="304">
        <f>data!CA94</f>
        <v>0</v>
      </c>
    </row>
    <row r="349" spans="1:9" customFormat="1" ht="20.100000000000001" customHeight="1" x14ac:dyDescent="0.2">
      <c r="A349" s="287">
        <v>23</v>
      </c>
      <c r="B349" s="288" t="s">
        <v>1017</v>
      </c>
      <c r="C349" s="304">
        <f>data!BU95</f>
        <v>0</v>
      </c>
      <c r="D349" s="304">
        <f>data!BV95</f>
        <v>0</v>
      </c>
      <c r="E349" s="304">
        <f>data!BW95</f>
        <v>0</v>
      </c>
      <c r="F349" s="304">
        <f>data!BX95</f>
        <v>0</v>
      </c>
      <c r="G349" s="304">
        <f>data!BY95</f>
        <v>0</v>
      </c>
      <c r="H349" s="304">
        <f>data!BZ95</f>
        <v>0</v>
      </c>
      <c r="I349" s="304">
        <f>data!CA95</f>
        <v>0</v>
      </c>
    </row>
    <row r="350" spans="1:9" customFormat="1" ht="20.100000000000001" customHeight="1" x14ac:dyDescent="0.2">
      <c r="A350" s="287">
        <v>24</v>
      </c>
      <c r="B350" s="288" t="s">
        <v>1018</v>
      </c>
      <c r="C350" s="304">
        <f>data!BU96</f>
        <v>0</v>
      </c>
      <c r="D350" s="304">
        <f>data!BV96</f>
        <v>1801.0231055544446</v>
      </c>
      <c r="E350" s="304">
        <f>data!BW96</f>
        <v>0</v>
      </c>
      <c r="F350" s="304">
        <f>data!BX96</f>
        <v>0</v>
      </c>
      <c r="G350" s="304">
        <f>data!BY96</f>
        <v>239.75441542461212</v>
      </c>
      <c r="H350" s="304">
        <f>data!BZ96</f>
        <v>0</v>
      </c>
      <c r="I350" s="304">
        <f>data!CA96</f>
        <v>0</v>
      </c>
    </row>
    <row r="351" spans="1:9" customFormat="1" ht="20.100000000000001" customHeight="1" x14ac:dyDescent="0.2">
      <c r="A351" s="287">
        <v>25</v>
      </c>
      <c r="B351" s="288" t="s">
        <v>1019</v>
      </c>
      <c r="C351" s="304">
        <f>data!BU97</f>
        <v>0</v>
      </c>
      <c r="D351" s="304">
        <f>data!BV97</f>
        <v>0</v>
      </c>
      <c r="E351" s="304">
        <f>data!BW97</f>
        <v>0</v>
      </c>
      <c r="F351" s="304">
        <f>data!BX97</f>
        <v>0</v>
      </c>
      <c r="G351" s="304">
        <f>data!BY97</f>
        <v>0</v>
      </c>
      <c r="H351" s="304">
        <f>data!BZ97</f>
        <v>0</v>
      </c>
      <c r="I351" s="304">
        <f>data!CA97</f>
        <v>0</v>
      </c>
    </row>
    <row r="352" spans="1:9" customFormat="1" ht="20.100000000000001" customHeight="1" x14ac:dyDescent="0.2">
      <c r="A352" s="287">
        <v>26</v>
      </c>
      <c r="B352" s="288" t="s">
        <v>294</v>
      </c>
      <c r="C352" s="306" t="str">
        <f>IF(data!BU98&gt;0,data!BU98,"")</f>
        <v/>
      </c>
      <c r="D352" s="306" t="str">
        <f>IF(data!BV98&gt;0,data!BV98,"")</f>
        <v/>
      </c>
      <c r="E352" s="306" t="str">
        <f>IF(data!BW98&gt;0,data!BW98,"")</f>
        <v/>
      </c>
      <c r="F352" s="306" t="str">
        <f>IF(data!BX98&gt;0,data!BX98,"")</f>
        <v/>
      </c>
      <c r="G352" s="306" t="str">
        <f>IF(data!BY98&gt;0,data!BY98,"")</f>
        <v/>
      </c>
      <c r="H352" s="306" t="str">
        <f>IF(data!BZ98&gt;0,data!BZ98,"")</f>
        <v/>
      </c>
      <c r="I352" s="306" t="str">
        <f>IF(data!CA98&gt;0,data!CA98,"")</f>
        <v/>
      </c>
    </row>
    <row r="353" spans="1:9" customFormat="1" ht="20.100000000000001" customHeight="1" x14ac:dyDescent="0.2">
      <c r="A353" s="281" t="s">
        <v>1001</v>
      </c>
      <c r="B353" s="282"/>
      <c r="C353" s="282"/>
      <c r="D353" s="282"/>
      <c r="E353" s="282"/>
      <c r="F353" s="282"/>
      <c r="G353" s="282"/>
      <c r="H353" s="282"/>
      <c r="I353" s="281"/>
    </row>
    <row r="354" spans="1:9" customFormat="1" ht="20.100000000000001" customHeight="1" x14ac:dyDescent="0.2">
      <c r="D354" s="283"/>
      <c r="I354" s="284" t="s">
        <v>1054</v>
      </c>
    </row>
    <row r="355" spans="1:9" customFormat="1" ht="20.100000000000001" customHeight="1" x14ac:dyDescent="0.2">
      <c r="A355" s="283"/>
    </row>
    <row r="356" spans="1:9" customFormat="1" ht="20.100000000000001" customHeight="1" x14ac:dyDescent="0.2">
      <c r="A356" s="285" t="str">
        <f>"Hospital: "&amp;data!C102</f>
        <v>Hospital: PeaceHealth Southwest Medical Center</v>
      </c>
      <c r="G356" s="286"/>
      <c r="H356" s="285" t="str">
        <f>"FYE: "&amp;data!C100</f>
        <v>FYE: 06/30/2024</v>
      </c>
    </row>
    <row r="357" spans="1:9" customFormat="1" ht="20.100000000000001" customHeight="1" x14ac:dyDescent="0.2">
      <c r="A357" s="287">
        <v>1</v>
      </c>
      <c r="B357" s="288" t="s">
        <v>236</v>
      </c>
      <c r="C357" s="290">
        <v>8910</v>
      </c>
      <c r="D357" s="290">
        <v>8930</v>
      </c>
      <c r="E357" s="290" t="s">
        <v>115</v>
      </c>
      <c r="F357" s="308"/>
      <c r="G357" s="308"/>
      <c r="H357" s="308"/>
      <c r="I357" s="290"/>
    </row>
    <row r="358" spans="1:9" customFormat="1" ht="20.100000000000001" customHeight="1" x14ac:dyDescent="0.2">
      <c r="A358" s="291">
        <v>2</v>
      </c>
      <c r="B358" s="292" t="s">
        <v>1003</v>
      </c>
      <c r="C358" s="294" t="s">
        <v>187</v>
      </c>
      <c r="D358" s="294" t="s">
        <v>159</v>
      </c>
      <c r="E358" s="294" t="s">
        <v>238</v>
      </c>
      <c r="F358" s="309"/>
      <c r="G358" s="309"/>
      <c r="H358" s="309"/>
      <c r="I358" s="294" t="s">
        <v>188</v>
      </c>
    </row>
    <row r="359" spans="1:9" customFormat="1" ht="20.100000000000001" customHeight="1" x14ac:dyDescent="0.2">
      <c r="A359" s="291"/>
      <c r="B359" s="292"/>
      <c r="C359" s="294" t="s">
        <v>228</v>
      </c>
      <c r="D359" s="294" t="s">
        <v>1055</v>
      </c>
      <c r="E359" s="294" t="s">
        <v>240</v>
      </c>
      <c r="F359" s="309"/>
      <c r="G359" s="309"/>
      <c r="H359" s="309"/>
      <c r="I359" s="294" t="s">
        <v>230</v>
      </c>
    </row>
    <row r="360" spans="1:9" customFormat="1" ht="20.100000000000001" customHeight="1" x14ac:dyDescent="0.2">
      <c r="A360" s="287">
        <v>3</v>
      </c>
      <c r="B360" s="288" t="s">
        <v>1007</v>
      </c>
      <c r="C360" s="300"/>
      <c r="D360" s="300"/>
      <c r="E360" s="300"/>
      <c r="F360" s="300"/>
      <c r="G360" s="300"/>
      <c r="H360" s="300"/>
      <c r="I360" s="300"/>
    </row>
    <row r="361" spans="1:9" customFormat="1" ht="20.100000000000001" customHeight="1" x14ac:dyDescent="0.2">
      <c r="A361" s="287">
        <v>4</v>
      </c>
      <c r="B361" s="288" t="s">
        <v>261</v>
      </c>
      <c r="C361" s="300"/>
      <c r="D361" s="300"/>
      <c r="E361" s="300"/>
      <c r="F361" s="300"/>
      <c r="G361" s="300"/>
      <c r="H361" s="300"/>
      <c r="I361" s="300"/>
    </row>
    <row r="362" spans="1:9" customFormat="1" ht="20.100000000000001" customHeight="1" x14ac:dyDescent="0.2">
      <c r="A362" s="287">
        <v>5</v>
      </c>
      <c r="B362" s="288" t="s">
        <v>262</v>
      </c>
      <c r="C362" s="295">
        <f>data!CB64</f>
        <v>0</v>
      </c>
      <c r="D362" s="295">
        <f>data!CC64</f>
        <v>41.318000504501924</v>
      </c>
      <c r="E362" s="310"/>
      <c r="F362" s="298"/>
      <c r="G362" s="298"/>
      <c r="H362" s="298"/>
      <c r="I362" s="311">
        <f>data!CE64</f>
        <v>3297.3100702160173</v>
      </c>
    </row>
    <row r="363" spans="1:9" customFormat="1" ht="20.100000000000001" customHeight="1" x14ac:dyDescent="0.2">
      <c r="A363" s="287">
        <v>6</v>
      </c>
      <c r="B363" s="288" t="s">
        <v>263</v>
      </c>
      <c r="C363" s="307">
        <f>data!CB65</f>
        <v>0</v>
      </c>
      <c r="D363" s="307">
        <f>data!CC65</f>
        <v>4769892.12</v>
      </c>
      <c r="E363" s="312"/>
      <c r="F363" s="312"/>
      <c r="G363" s="312"/>
      <c r="H363" s="312"/>
      <c r="I363" s="307">
        <f>data!CE65</f>
        <v>378462728.83000004</v>
      </c>
    </row>
    <row r="364" spans="1:9" customFormat="1" ht="20.100000000000001" customHeight="1" x14ac:dyDescent="0.2">
      <c r="A364" s="287">
        <v>7</v>
      </c>
      <c r="B364" s="288" t="s">
        <v>11</v>
      </c>
      <c r="C364" s="307">
        <f>data!CB66</f>
        <v>0</v>
      </c>
      <c r="D364" s="307">
        <f>data!CC66</f>
        <v>1740681</v>
      </c>
      <c r="E364" s="312"/>
      <c r="F364" s="312"/>
      <c r="G364" s="312"/>
      <c r="H364" s="312"/>
      <c r="I364" s="307">
        <f>data!CE66</f>
        <v>104605571</v>
      </c>
    </row>
    <row r="365" spans="1:9" customFormat="1" ht="20.100000000000001" customHeight="1" x14ac:dyDescent="0.2">
      <c r="A365" s="287">
        <v>8</v>
      </c>
      <c r="B365" s="288" t="s">
        <v>264</v>
      </c>
      <c r="C365" s="307">
        <f>data!CB67</f>
        <v>0</v>
      </c>
      <c r="D365" s="307">
        <f>data!CC67</f>
        <v>1340140.1000000001</v>
      </c>
      <c r="E365" s="312"/>
      <c r="F365" s="312"/>
      <c r="G365" s="312"/>
      <c r="H365" s="312"/>
      <c r="I365" s="307">
        <f>data!CE67</f>
        <v>33006940.020000003</v>
      </c>
    </row>
    <row r="366" spans="1:9" customFormat="1" ht="20.100000000000001" customHeight="1" x14ac:dyDescent="0.2">
      <c r="A366" s="287">
        <v>9</v>
      </c>
      <c r="B366" s="288" t="s">
        <v>265</v>
      </c>
      <c r="C366" s="307">
        <f>data!CB68</f>
        <v>8537.74</v>
      </c>
      <c r="D366" s="307">
        <f>data!CC68</f>
        <v>-324214.98</v>
      </c>
      <c r="E366" s="312"/>
      <c r="F366" s="312"/>
      <c r="G366" s="312"/>
      <c r="H366" s="312"/>
      <c r="I366" s="307">
        <f>data!CE68</f>
        <v>144566943.99000007</v>
      </c>
    </row>
    <row r="367" spans="1:9" customFormat="1" ht="20.100000000000001" customHeight="1" x14ac:dyDescent="0.2">
      <c r="A367" s="287">
        <v>10</v>
      </c>
      <c r="B367" s="288" t="s">
        <v>525</v>
      </c>
      <c r="C367" s="307">
        <f>data!CB69</f>
        <v>0</v>
      </c>
      <c r="D367" s="307">
        <f>data!CC69</f>
        <v>0</v>
      </c>
      <c r="E367" s="312"/>
      <c r="F367" s="312"/>
      <c r="G367" s="312"/>
      <c r="H367" s="312"/>
      <c r="I367" s="307">
        <f>data!CE69</f>
        <v>4406594.4000000004</v>
      </c>
    </row>
    <row r="368" spans="1:9" customFormat="1" ht="20.100000000000001" customHeight="1" x14ac:dyDescent="0.2">
      <c r="A368" s="287">
        <v>11</v>
      </c>
      <c r="B368" s="288" t="s">
        <v>526</v>
      </c>
      <c r="C368" s="307">
        <f>data!CB70</f>
        <v>0</v>
      </c>
      <c r="D368" s="307">
        <f>data!CC70</f>
        <v>220342.99</v>
      </c>
      <c r="E368" s="312"/>
      <c r="F368" s="312"/>
      <c r="G368" s="312"/>
      <c r="H368" s="312"/>
      <c r="I368" s="307">
        <f>data!CE70</f>
        <v>30016669.059999999</v>
      </c>
    </row>
    <row r="369" spans="1:9" customFormat="1" ht="20.100000000000001" customHeight="1" x14ac:dyDescent="0.2">
      <c r="A369" s="287">
        <v>12</v>
      </c>
      <c r="B369" s="288" t="s">
        <v>16</v>
      </c>
      <c r="C369" s="307">
        <f>data!CB71</f>
        <v>0</v>
      </c>
      <c r="D369" s="307">
        <f>data!CC71</f>
        <v>3939404</v>
      </c>
      <c r="E369" s="312"/>
      <c r="F369" s="312"/>
      <c r="G369" s="312"/>
      <c r="H369" s="312"/>
      <c r="I369" s="307">
        <f>data!CE71</f>
        <v>51935347</v>
      </c>
    </row>
    <row r="370" spans="1:9" customFormat="1" ht="20.100000000000001" customHeight="1" x14ac:dyDescent="0.2">
      <c r="A370" s="287">
        <v>13</v>
      </c>
      <c r="B370" s="288" t="s">
        <v>1008</v>
      </c>
      <c r="C370" s="307">
        <f>data!CB72</f>
        <v>0</v>
      </c>
      <c r="D370" s="307">
        <f>data!CC72</f>
        <v>326645.93</v>
      </c>
      <c r="E370" s="312"/>
      <c r="F370" s="312"/>
      <c r="G370" s="312"/>
      <c r="H370" s="312"/>
      <c r="I370" s="307">
        <f>data!CE72</f>
        <v>15325751.24</v>
      </c>
    </row>
    <row r="371" spans="1:9" customFormat="1" ht="20.100000000000001" customHeight="1" x14ac:dyDescent="0.2">
      <c r="A371" s="287">
        <v>14</v>
      </c>
      <c r="B371" s="288" t="s">
        <v>1009</v>
      </c>
      <c r="C371" s="307">
        <f>data!CB73</f>
        <v>534.15</v>
      </c>
      <c r="D371" s="307">
        <f>data!CC73</f>
        <v>11403657.709999999</v>
      </c>
      <c r="E371" s="307">
        <f>data!CD73</f>
        <v>30183643.25</v>
      </c>
      <c r="F371" s="312"/>
      <c r="G371" s="312"/>
      <c r="H371" s="312"/>
      <c r="I371" s="307">
        <f>data!CE73</f>
        <v>179585577.22000003</v>
      </c>
    </row>
    <row r="372" spans="1:9" customFormat="1" ht="20.100000000000001" customHeight="1" x14ac:dyDescent="0.2">
      <c r="A372" s="287">
        <v>15</v>
      </c>
      <c r="B372" s="288" t="s">
        <v>284</v>
      </c>
      <c r="C372" s="288">
        <f>-data!CB88</f>
        <v>-202701.59</v>
      </c>
      <c r="D372" s="288">
        <f>-data!CC88</f>
        <v>-1551280.9500000002</v>
      </c>
      <c r="E372" s="288">
        <f>-data!CD88</f>
        <v>-293907.49</v>
      </c>
      <c r="F372" s="298"/>
      <c r="G372" s="298"/>
      <c r="H372" s="298"/>
      <c r="I372" s="288">
        <f>-data!CE88</f>
        <v>-14860003.269999998</v>
      </c>
    </row>
    <row r="373" spans="1:9" customFormat="1" ht="20.100000000000001" customHeight="1" x14ac:dyDescent="0.2">
      <c r="A373" s="287">
        <v>16</v>
      </c>
      <c r="B373" s="296" t="s">
        <v>1010</v>
      </c>
      <c r="C373" s="307">
        <f>data!CB89</f>
        <v>-193629.7</v>
      </c>
      <c r="D373" s="307">
        <f>data!CC89</f>
        <v>21865267.919999998</v>
      </c>
      <c r="E373" s="307">
        <f>data!CD89</f>
        <v>29889735.760000002</v>
      </c>
      <c r="F373" s="312"/>
      <c r="G373" s="312"/>
      <c r="H373" s="312"/>
      <c r="I373" s="288">
        <f>data!CE89</f>
        <v>927052119.48999989</v>
      </c>
    </row>
    <row r="374" spans="1:9" customFormat="1" ht="20.100000000000001" customHeight="1" x14ac:dyDescent="0.2">
      <c r="A374" s="287">
        <v>17</v>
      </c>
      <c r="B374" s="288" t="s">
        <v>286</v>
      </c>
      <c r="C374" s="312"/>
      <c r="D374" s="312"/>
      <c r="E374" s="312"/>
      <c r="F374" s="312"/>
      <c r="G374" s="312"/>
      <c r="H374" s="312"/>
      <c r="I374" s="288">
        <f>data!CE90</f>
        <v>0</v>
      </c>
    </row>
    <row r="375" spans="1:9" customFormat="1" ht="20.100000000000001" customHeight="1" x14ac:dyDescent="0.2">
      <c r="A375" s="287">
        <v>18</v>
      </c>
      <c r="B375" s="288" t="s">
        <v>1011</v>
      </c>
      <c r="C375" s="288"/>
      <c r="D375" s="288"/>
      <c r="E375" s="288"/>
      <c r="F375" s="288"/>
      <c r="G375" s="288"/>
      <c r="H375" s="288"/>
      <c r="I375" s="288"/>
    </row>
    <row r="376" spans="1:9" customFormat="1" ht="20.100000000000001" customHeight="1" x14ac:dyDescent="0.2">
      <c r="A376" s="287">
        <v>19</v>
      </c>
      <c r="B376" s="296" t="s">
        <v>1012</v>
      </c>
      <c r="C376" s="303" t="str">
        <f>IF(data!CB91&gt;0,data!CB91,"")</f>
        <v>x</v>
      </c>
      <c r="D376" s="303" t="str">
        <f>IF(data!CC91&gt;0,data!CC91,"")</f>
        <v>x</v>
      </c>
      <c r="E376" s="298"/>
      <c r="F376" s="298"/>
      <c r="G376" s="298"/>
      <c r="H376" s="298"/>
      <c r="I376" s="304">
        <f>data!CE91</f>
        <v>1725571042.1099999</v>
      </c>
    </row>
    <row r="377" spans="1:9" customFormat="1" ht="20.100000000000001" customHeight="1" x14ac:dyDescent="0.2">
      <c r="A377" s="287">
        <v>20</v>
      </c>
      <c r="B377" s="296" t="s">
        <v>1013</v>
      </c>
      <c r="C377" s="303" t="str">
        <f>IF(data!CB92&gt;0,data!CB92,"")</f>
        <v>x</v>
      </c>
      <c r="D377" s="303" t="str">
        <f>IF(data!CC92&gt;0,data!CC92,"")</f>
        <v>x</v>
      </c>
      <c r="E377" s="298"/>
      <c r="F377" s="298"/>
      <c r="G377" s="298"/>
      <c r="H377" s="298"/>
      <c r="I377" s="304">
        <f>data!CE92</f>
        <v>1662882873.5600002</v>
      </c>
    </row>
    <row r="378" spans="1:9" customFormat="1" ht="20.100000000000001" customHeight="1" x14ac:dyDescent="0.2">
      <c r="A378" s="287">
        <v>21</v>
      </c>
      <c r="B378" s="296" t="s">
        <v>1014</v>
      </c>
      <c r="C378" s="303" t="str">
        <f>IF(data!CB93&gt;0,data!CB93,"")</f>
        <v>x</v>
      </c>
      <c r="D378" s="303" t="str">
        <f>IF(data!CC93&gt;0,data!CC93,"")</f>
        <v>x</v>
      </c>
      <c r="E378" s="298"/>
      <c r="F378" s="298"/>
      <c r="G378" s="298"/>
      <c r="H378" s="298"/>
      <c r="I378" s="304">
        <f>data!CE93</f>
        <v>3388453915.6700001</v>
      </c>
    </row>
    <row r="379" spans="1:9" customFormat="1" ht="20.100000000000001" customHeight="1" x14ac:dyDescent="0.2">
      <c r="A379" s="287" t="s">
        <v>1015</v>
      </c>
      <c r="B379" s="288"/>
      <c r="C379" s="298"/>
      <c r="D379" s="298"/>
      <c r="E379" s="298"/>
      <c r="F379" s="298"/>
      <c r="G379" s="298"/>
      <c r="H379" s="298"/>
      <c r="I379" s="298"/>
    </row>
    <row r="380" spans="1:9" customFormat="1" ht="20.100000000000001" customHeight="1" x14ac:dyDescent="0.2">
      <c r="A380" s="287">
        <v>22</v>
      </c>
      <c r="B380" s="288" t="s">
        <v>1016</v>
      </c>
      <c r="C380" s="304">
        <f>data!CB94</f>
        <v>0</v>
      </c>
      <c r="D380" s="304">
        <f>data!CC94</f>
        <v>0</v>
      </c>
      <c r="E380" s="298"/>
      <c r="F380" s="298"/>
      <c r="G380" s="298"/>
      <c r="H380" s="298"/>
      <c r="I380" s="288">
        <f>data!CE94</f>
        <v>1167190</v>
      </c>
    </row>
    <row r="381" spans="1:9" customFormat="1" ht="20.100000000000001" customHeight="1" x14ac:dyDescent="0.2">
      <c r="A381" s="287">
        <v>23</v>
      </c>
      <c r="B381" s="288" t="s">
        <v>1017</v>
      </c>
      <c r="C381" s="304">
        <f>data!CB95</f>
        <v>0</v>
      </c>
      <c r="D381" s="303" t="str">
        <f>IF(data!CC95&gt;0,data!CC95,"")</f>
        <v>x</v>
      </c>
      <c r="E381" s="298"/>
      <c r="F381" s="298"/>
      <c r="G381" s="298"/>
      <c r="H381" s="298"/>
      <c r="I381" s="288">
        <f>data!CE95</f>
        <v>312695</v>
      </c>
    </row>
    <row r="382" spans="1:9" customFormat="1" ht="20.100000000000001" customHeight="1" x14ac:dyDescent="0.2">
      <c r="A382" s="287">
        <v>24</v>
      </c>
      <c r="B382" s="288" t="s">
        <v>1018</v>
      </c>
      <c r="C382" s="304">
        <f>data!CB96</f>
        <v>0</v>
      </c>
      <c r="D382" s="303" t="str">
        <f>IF(data!CC96&gt;0,data!CC96,"")</f>
        <v>x</v>
      </c>
      <c r="E382" s="298"/>
      <c r="F382" s="298"/>
      <c r="G382" s="298"/>
      <c r="H382" s="298"/>
      <c r="I382" s="288">
        <f>data!CE96</f>
        <v>204784.65065105699</v>
      </c>
    </row>
    <row r="383" spans="1:9" customFormat="1" ht="20.100000000000001" customHeight="1" x14ac:dyDescent="0.2">
      <c r="A383" s="287">
        <v>25</v>
      </c>
      <c r="B383" s="288" t="s">
        <v>1019</v>
      </c>
      <c r="C383" s="304">
        <f>data!CB97</f>
        <v>0</v>
      </c>
      <c r="D383" s="303" t="str">
        <f>IF(data!CC97&gt;0,data!CC97,"")</f>
        <v>x</v>
      </c>
      <c r="E383" s="298"/>
      <c r="F383" s="298"/>
      <c r="G383" s="298"/>
      <c r="H383" s="298"/>
      <c r="I383" s="288">
        <f>data!CE97</f>
        <v>2310463</v>
      </c>
    </row>
    <row r="384" spans="1:9" customFormat="1" ht="20.100000000000001" customHeight="1" x14ac:dyDescent="0.2">
      <c r="A384" s="287">
        <v>26</v>
      </c>
      <c r="B384" s="288" t="s">
        <v>294</v>
      </c>
      <c r="C384" s="303" t="str">
        <f>IF(data!CB98&gt;0,data!CB98,"")</f>
        <v/>
      </c>
      <c r="D384" s="303" t="str">
        <f>IF(data!CC98&gt;0,data!CC98,"")</f>
        <v>x</v>
      </c>
      <c r="E384" s="310"/>
      <c r="F384" s="298"/>
      <c r="G384" s="298"/>
      <c r="H384" s="298"/>
      <c r="I384" s="295">
        <f>data!CE98</f>
        <v>1044.8167447547819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8CE0-4CE4-4EEA-BEC4-B26E3D70C858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8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63" t="s">
        <v>28</v>
      </c>
      <c r="B36" s="264"/>
      <c r="C36" s="265"/>
      <c r="D36" s="264"/>
      <c r="E36" s="264"/>
      <c r="F36" s="264"/>
      <c r="G36" s="266"/>
    </row>
    <row r="37" spans="1:83" x14ac:dyDescent="0.25">
      <c r="A37" s="267" t="s">
        <v>29</v>
      </c>
      <c r="B37" s="268"/>
      <c r="C37" s="269"/>
      <c r="D37" s="270"/>
      <c r="E37" s="270"/>
      <c r="F37" s="270"/>
      <c r="G37" s="271"/>
    </row>
    <row r="38" spans="1:83" x14ac:dyDescent="0.25">
      <c r="A38" s="272" t="s">
        <v>30</v>
      </c>
      <c r="B38" s="268"/>
      <c r="C38" s="269"/>
      <c r="D38" s="270"/>
      <c r="E38" s="270"/>
      <c r="F38" s="270"/>
      <c r="G38" s="271"/>
    </row>
    <row r="39" spans="1:83" x14ac:dyDescent="0.25">
      <c r="A39" s="273" t="s">
        <v>31</v>
      </c>
      <c r="B39" s="270"/>
      <c r="C39" s="269"/>
      <c r="D39" s="270"/>
      <c r="E39" s="270"/>
      <c r="F39" s="270"/>
      <c r="G39" s="271"/>
    </row>
    <row r="40" spans="1:83" x14ac:dyDescent="0.25">
      <c r="A40" s="274" t="s">
        <v>32</v>
      </c>
      <c r="B40" s="275"/>
      <c r="C40" s="276"/>
      <c r="D40" s="275"/>
      <c r="E40" s="275"/>
      <c r="F40" s="275"/>
      <c r="G40" s="277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75297737.750000015</v>
      </c>
      <c r="C47" s="234">
        <v>4432520.75</v>
      </c>
      <c r="D47" s="234">
        <v>972039.78</v>
      </c>
      <c r="E47" s="234">
        <v>11390860.23</v>
      </c>
      <c r="F47" s="234">
        <v>2614565.7543080002</v>
      </c>
      <c r="G47" s="234">
        <v>470278.34</v>
      </c>
      <c r="H47" s="234">
        <v>0</v>
      </c>
      <c r="I47" s="234">
        <v>0</v>
      </c>
      <c r="J47" s="234">
        <v>426687.88569199998</v>
      </c>
      <c r="K47" s="234">
        <v>0</v>
      </c>
      <c r="L47" s="234">
        <v>0</v>
      </c>
      <c r="M47" s="234">
        <v>1017210.61</v>
      </c>
      <c r="N47" s="234">
        <v>666830.77</v>
      </c>
      <c r="O47" s="234">
        <v>0</v>
      </c>
      <c r="P47" s="234">
        <v>2667741.7999999998</v>
      </c>
      <c r="Q47" s="234">
        <v>755111.46</v>
      </c>
      <c r="R47" s="234">
        <v>147991.1</v>
      </c>
      <c r="S47" s="234">
        <v>617549.76</v>
      </c>
      <c r="T47" s="234">
        <v>893482.9</v>
      </c>
      <c r="U47" s="234">
        <v>1917118.38</v>
      </c>
      <c r="V47" s="234">
        <v>285472.05</v>
      </c>
      <c r="W47" s="234">
        <v>181410.64</v>
      </c>
      <c r="X47" s="234">
        <v>316499.86</v>
      </c>
      <c r="Y47" s="234">
        <v>2751532.69</v>
      </c>
      <c r="Z47" s="234">
        <v>178079.44</v>
      </c>
      <c r="AA47" s="234">
        <v>87210.36</v>
      </c>
      <c r="AB47" s="234">
        <v>2029316.96</v>
      </c>
      <c r="AC47" s="234">
        <v>1461397.44</v>
      </c>
      <c r="AD47" s="234">
        <v>0</v>
      </c>
      <c r="AE47" s="234">
        <v>1905786.53</v>
      </c>
      <c r="AF47" s="234">
        <v>293159.98</v>
      </c>
      <c r="AG47" s="234">
        <v>5015562.59</v>
      </c>
      <c r="AH47" s="234">
        <v>0</v>
      </c>
      <c r="AI47" s="234">
        <v>1684789.67</v>
      </c>
      <c r="AJ47" s="234">
        <v>9381676.1099999994</v>
      </c>
      <c r="AK47" s="234">
        <v>0</v>
      </c>
      <c r="AL47" s="234">
        <v>0</v>
      </c>
      <c r="AM47" s="234">
        <v>0</v>
      </c>
      <c r="AN47" s="234">
        <v>0</v>
      </c>
      <c r="AO47" s="234">
        <v>384457.88</v>
      </c>
      <c r="AP47" s="234">
        <v>5540713.8700000001</v>
      </c>
      <c r="AQ47" s="234">
        <v>0</v>
      </c>
      <c r="AR47" s="234">
        <v>4791765.5999999996</v>
      </c>
      <c r="AS47" s="234">
        <v>0</v>
      </c>
      <c r="AT47" s="234">
        <v>0</v>
      </c>
      <c r="AU47" s="234">
        <v>0</v>
      </c>
      <c r="AV47" s="234">
        <v>150709.45000000001</v>
      </c>
      <c r="AW47" s="234">
        <v>0</v>
      </c>
      <c r="AX47" s="234">
        <v>0</v>
      </c>
      <c r="AY47" s="234">
        <v>1342407.54</v>
      </c>
      <c r="AZ47" s="234">
        <v>0</v>
      </c>
      <c r="BA47" s="234">
        <v>0</v>
      </c>
      <c r="BB47" s="234">
        <v>1370840.25</v>
      </c>
      <c r="BC47" s="234">
        <v>0</v>
      </c>
      <c r="BD47" s="234">
        <v>0</v>
      </c>
      <c r="BE47" s="234">
        <v>1308852.06</v>
      </c>
      <c r="BF47" s="234">
        <v>1385373.41</v>
      </c>
      <c r="BG47" s="234">
        <v>206621.23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426695.02</v>
      </c>
      <c r="BO47" s="234">
        <v>380452.42</v>
      </c>
      <c r="BP47" s="234">
        <v>0</v>
      </c>
      <c r="BQ47" s="234">
        <v>0</v>
      </c>
      <c r="BR47" s="234">
        <v>0</v>
      </c>
      <c r="BS47" s="234">
        <v>117432.92</v>
      </c>
      <c r="BT47" s="234">
        <v>206928.19</v>
      </c>
      <c r="BU47" s="234">
        <v>0</v>
      </c>
      <c r="BV47" s="234">
        <v>0</v>
      </c>
      <c r="BW47" s="234">
        <v>186762</v>
      </c>
      <c r="BX47" s="234">
        <v>60093.79</v>
      </c>
      <c r="BY47" s="234">
        <v>681061.51</v>
      </c>
      <c r="BZ47" s="234">
        <v>1006131.41</v>
      </c>
      <c r="CA47" s="234">
        <v>278890.48</v>
      </c>
      <c r="CB47" s="234">
        <v>0</v>
      </c>
      <c r="CC47" s="234">
        <v>909664.88</v>
      </c>
      <c r="CD47" s="16"/>
      <c r="CE47" s="25">
        <v>75297737.750000015</v>
      </c>
    </row>
    <row r="48" spans="1:83" x14ac:dyDescent="0.25">
      <c r="A48" s="25" t="s">
        <v>232</v>
      </c>
      <c r="B48" s="233">
        <v>20541448.760000002</v>
      </c>
      <c r="C48" s="25">
        <v>1326020</v>
      </c>
      <c r="D48" s="25">
        <v>262478</v>
      </c>
      <c r="E48" s="25">
        <v>2990983</v>
      </c>
      <c r="F48" s="25">
        <v>757514</v>
      </c>
      <c r="G48" s="25">
        <v>124004</v>
      </c>
      <c r="H48" s="25">
        <v>0</v>
      </c>
      <c r="I48" s="25">
        <v>0</v>
      </c>
      <c r="J48" s="25">
        <v>123624</v>
      </c>
      <c r="K48" s="25">
        <v>0</v>
      </c>
      <c r="L48" s="25">
        <v>0</v>
      </c>
      <c r="M48" s="25">
        <v>273683</v>
      </c>
      <c r="N48" s="25">
        <v>265468</v>
      </c>
      <c r="O48" s="25">
        <v>0</v>
      </c>
      <c r="P48" s="25">
        <v>733136</v>
      </c>
      <c r="Q48" s="25">
        <v>219478</v>
      </c>
      <c r="R48" s="25">
        <v>23636</v>
      </c>
      <c r="S48" s="25">
        <v>128145</v>
      </c>
      <c r="T48" s="25">
        <v>252308</v>
      </c>
      <c r="U48" s="25">
        <v>370760</v>
      </c>
      <c r="V48" s="25">
        <v>57431</v>
      </c>
      <c r="W48" s="25">
        <v>44206</v>
      </c>
      <c r="X48" s="25">
        <v>91925</v>
      </c>
      <c r="Y48" s="25">
        <v>766358</v>
      </c>
      <c r="Z48" s="25">
        <v>49765</v>
      </c>
      <c r="AA48" s="25">
        <v>26926</v>
      </c>
      <c r="AB48" s="25">
        <v>576379</v>
      </c>
      <c r="AC48" s="25">
        <v>395928</v>
      </c>
      <c r="AD48" s="25">
        <v>0</v>
      </c>
      <c r="AE48" s="25">
        <v>510904</v>
      </c>
      <c r="AF48" s="25">
        <v>97938</v>
      </c>
      <c r="AG48" s="25">
        <v>1447289</v>
      </c>
      <c r="AH48" s="25">
        <v>0</v>
      </c>
      <c r="AI48" s="25">
        <v>465626</v>
      </c>
      <c r="AJ48" s="25">
        <v>2886056</v>
      </c>
      <c r="AK48" s="25">
        <v>0</v>
      </c>
      <c r="AL48" s="25">
        <v>0</v>
      </c>
      <c r="AM48" s="25">
        <v>0</v>
      </c>
      <c r="AN48" s="25">
        <v>0</v>
      </c>
      <c r="AO48" s="25">
        <v>113452</v>
      </c>
      <c r="AP48" s="25">
        <v>1438285</v>
      </c>
      <c r="AQ48" s="25">
        <v>0</v>
      </c>
      <c r="AR48" s="25">
        <v>1321008</v>
      </c>
      <c r="AS48" s="25">
        <v>0</v>
      </c>
      <c r="AT48" s="25">
        <v>0</v>
      </c>
      <c r="AU48" s="25">
        <v>0</v>
      </c>
      <c r="AV48" s="25">
        <v>33250</v>
      </c>
      <c r="AW48" s="25">
        <v>0</v>
      </c>
      <c r="AX48" s="25">
        <v>0</v>
      </c>
      <c r="AY48" s="25">
        <v>263349</v>
      </c>
      <c r="AZ48" s="25">
        <v>0</v>
      </c>
      <c r="BA48" s="25">
        <v>0</v>
      </c>
      <c r="BB48" s="25">
        <v>418498</v>
      </c>
      <c r="BC48" s="25">
        <v>0</v>
      </c>
      <c r="BD48" s="25">
        <v>0</v>
      </c>
      <c r="BE48" s="25">
        <v>235863</v>
      </c>
      <c r="BF48" s="25">
        <v>236091</v>
      </c>
      <c r="BG48" s="25">
        <v>27932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160086</v>
      </c>
      <c r="BO48" s="25">
        <v>59232</v>
      </c>
      <c r="BP48" s="25">
        <v>0</v>
      </c>
      <c r="BQ48" s="25">
        <v>0</v>
      </c>
      <c r="BR48" s="25">
        <v>0</v>
      </c>
      <c r="BS48" s="25">
        <v>24602</v>
      </c>
      <c r="BT48" s="25">
        <v>42316</v>
      </c>
      <c r="BU48" s="25">
        <v>0</v>
      </c>
      <c r="BV48" s="25">
        <v>0</v>
      </c>
      <c r="BW48" s="25">
        <v>42238</v>
      </c>
      <c r="BX48" s="25">
        <v>17118</v>
      </c>
      <c r="BY48" s="25">
        <v>196883</v>
      </c>
      <c r="BZ48" s="25">
        <v>285579</v>
      </c>
      <c r="CA48" s="25">
        <v>94376</v>
      </c>
      <c r="CB48" s="25">
        <v>0</v>
      </c>
      <c r="CC48" s="25">
        <v>263325</v>
      </c>
      <c r="CD48" s="25" t="s">
        <v>1056</v>
      </c>
      <c r="CE48" s="25" t="s">
        <v>1056</v>
      </c>
    </row>
    <row r="49" spans="1:83" x14ac:dyDescent="0.25">
      <c r="A49" s="16" t="s">
        <v>233</v>
      </c>
      <c r="B49" s="25">
        <v>95839186.51000002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4">
        <v>34904034.75</v>
      </c>
      <c r="C51" s="234">
        <v>382035.44</v>
      </c>
      <c r="D51" s="234">
        <v>17078</v>
      </c>
      <c r="E51" s="234">
        <v>275259.56</v>
      </c>
      <c r="F51" s="234">
        <v>192814.87432599999</v>
      </c>
      <c r="G51" s="234">
        <v>2583.4699999999998</v>
      </c>
      <c r="H51" s="234">
        <v>0</v>
      </c>
      <c r="I51" s="234">
        <v>0</v>
      </c>
      <c r="J51" s="234">
        <v>31466.705673999993</v>
      </c>
      <c r="K51" s="234">
        <v>0</v>
      </c>
      <c r="L51" s="234">
        <v>0</v>
      </c>
      <c r="M51" s="234">
        <v>48022.55</v>
      </c>
      <c r="N51" s="234">
        <v>0</v>
      </c>
      <c r="O51" s="234">
        <v>0</v>
      </c>
      <c r="P51" s="234">
        <v>2617928.2200000002</v>
      </c>
      <c r="Q51" s="234">
        <v>83754.740000000005</v>
      </c>
      <c r="R51" s="234">
        <v>162383.81</v>
      </c>
      <c r="S51" s="234">
        <v>139639.42000000001</v>
      </c>
      <c r="T51" s="234">
        <v>35766.11</v>
      </c>
      <c r="U51" s="234">
        <v>27371.200000000001</v>
      </c>
      <c r="V51" s="234">
        <v>7962.56</v>
      </c>
      <c r="W51" s="234">
        <v>522614.15</v>
      </c>
      <c r="X51" s="234">
        <v>802991.06</v>
      </c>
      <c r="Y51" s="234">
        <v>2482079.36</v>
      </c>
      <c r="Z51" s="234">
        <v>243218.99</v>
      </c>
      <c r="AA51" s="234">
        <v>75211.86</v>
      </c>
      <c r="AB51" s="234">
        <v>147379.74</v>
      </c>
      <c r="AC51" s="234">
        <v>253800.27</v>
      </c>
      <c r="AD51" s="234">
        <v>0</v>
      </c>
      <c r="AE51" s="234">
        <v>81270.09</v>
      </c>
      <c r="AF51" s="234">
        <v>754.56</v>
      </c>
      <c r="AG51" s="234">
        <v>181017.60000000001</v>
      </c>
      <c r="AH51" s="234">
        <v>0</v>
      </c>
      <c r="AI51" s="234">
        <v>653044.31000000006</v>
      </c>
      <c r="AJ51" s="234">
        <v>287231.17</v>
      </c>
      <c r="AK51" s="234">
        <v>0</v>
      </c>
      <c r="AL51" s="234">
        <v>0</v>
      </c>
      <c r="AM51" s="234">
        <v>0</v>
      </c>
      <c r="AN51" s="234">
        <v>0</v>
      </c>
      <c r="AO51" s="234">
        <v>86605.39</v>
      </c>
      <c r="AP51" s="234">
        <v>208794.2</v>
      </c>
      <c r="AQ51" s="234">
        <v>0</v>
      </c>
      <c r="AR51" s="234">
        <v>11113.84</v>
      </c>
      <c r="AS51" s="234">
        <v>0</v>
      </c>
      <c r="AT51" s="234">
        <v>0</v>
      </c>
      <c r="AU51" s="234">
        <v>0</v>
      </c>
      <c r="AV51" s="234">
        <v>5643.12</v>
      </c>
      <c r="AW51" s="234">
        <v>0</v>
      </c>
      <c r="AX51" s="234">
        <v>0</v>
      </c>
      <c r="AY51" s="234">
        <v>77169.570000000007</v>
      </c>
      <c r="AZ51" s="234">
        <v>0</v>
      </c>
      <c r="BA51" s="234">
        <v>0</v>
      </c>
      <c r="BB51" s="234">
        <v>901.05</v>
      </c>
      <c r="BC51" s="234">
        <v>0</v>
      </c>
      <c r="BD51" s="234">
        <v>0</v>
      </c>
      <c r="BE51" s="234">
        <v>555417.05000000005</v>
      </c>
      <c r="BF51" s="234">
        <v>237427.13</v>
      </c>
      <c r="BG51" s="234">
        <v>7940.67</v>
      </c>
      <c r="BH51" s="234">
        <v>0</v>
      </c>
      <c r="BI51" s="234">
        <v>0</v>
      </c>
      <c r="BJ51" s="234">
        <v>0</v>
      </c>
      <c r="BK51" s="234">
        <v>0</v>
      </c>
      <c r="BL51" s="234">
        <v>0</v>
      </c>
      <c r="BM51" s="234">
        <v>0</v>
      </c>
      <c r="BN51" s="234">
        <v>19004293.91</v>
      </c>
      <c r="BO51" s="234">
        <v>0</v>
      </c>
      <c r="BP51" s="234">
        <v>0</v>
      </c>
      <c r="BQ51" s="234">
        <v>0</v>
      </c>
      <c r="BR51" s="234">
        <v>0</v>
      </c>
      <c r="BS51" s="234">
        <v>2291.52</v>
      </c>
      <c r="BT51" s="234">
        <v>0</v>
      </c>
      <c r="BU51" s="234">
        <v>0</v>
      </c>
      <c r="BV51" s="234">
        <v>0</v>
      </c>
      <c r="BW51" s="234">
        <v>423.45</v>
      </c>
      <c r="BX51" s="234">
        <v>36950.06</v>
      </c>
      <c r="BY51" s="234">
        <v>1624785.19</v>
      </c>
      <c r="BZ51" s="234">
        <v>1044.98</v>
      </c>
      <c r="CA51" s="234">
        <v>2190.91</v>
      </c>
      <c r="CB51" s="234">
        <v>0</v>
      </c>
      <c r="CC51" s="234">
        <v>3286362.89</v>
      </c>
      <c r="CD51" s="16"/>
      <c r="CE51" s="25">
        <v>34904034.75</v>
      </c>
    </row>
    <row r="52" spans="1:83" x14ac:dyDescent="0.25">
      <c r="A52" s="31" t="s">
        <v>235</v>
      </c>
      <c r="B52" s="235">
        <v>16215217.460000001</v>
      </c>
      <c r="C52" s="25">
        <v>824976</v>
      </c>
      <c r="D52" s="25">
        <v>0</v>
      </c>
      <c r="E52" s="25">
        <v>2576552</v>
      </c>
      <c r="F52" s="25">
        <v>743764</v>
      </c>
      <c r="G52" s="25">
        <v>289958</v>
      </c>
      <c r="H52" s="25">
        <v>0</v>
      </c>
      <c r="I52" s="25">
        <v>0</v>
      </c>
      <c r="J52" s="25">
        <v>109862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804226</v>
      </c>
      <c r="Q52" s="25">
        <v>162818</v>
      </c>
      <c r="R52" s="25">
        <v>19323</v>
      </c>
      <c r="S52" s="25">
        <v>380357</v>
      </c>
      <c r="T52" s="25">
        <v>2087</v>
      </c>
      <c r="U52" s="25">
        <v>309708</v>
      </c>
      <c r="V52" s="25">
        <v>11650</v>
      </c>
      <c r="W52" s="25">
        <v>38316</v>
      </c>
      <c r="X52" s="25">
        <v>49501</v>
      </c>
      <c r="Y52" s="25">
        <v>230905</v>
      </c>
      <c r="Z52" s="25">
        <v>167272</v>
      </c>
      <c r="AA52" s="25">
        <v>53898</v>
      </c>
      <c r="AB52" s="25">
        <v>256706</v>
      </c>
      <c r="AC52" s="25">
        <v>32329</v>
      </c>
      <c r="AD52" s="25">
        <v>6042</v>
      </c>
      <c r="AE52" s="25">
        <v>19550</v>
      </c>
      <c r="AF52" s="25">
        <v>84848</v>
      </c>
      <c r="AG52" s="25">
        <v>370950</v>
      </c>
      <c r="AH52" s="25">
        <v>0</v>
      </c>
      <c r="AI52" s="25">
        <v>422992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89308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10979</v>
      </c>
      <c r="AW52" s="25">
        <v>0</v>
      </c>
      <c r="AX52" s="25">
        <v>0</v>
      </c>
      <c r="AY52" s="25">
        <v>377725</v>
      </c>
      <c r="AZ52" s="25">
        <v>0</v>
      </c>
      <c r="BA52" s="25">
        <v>0</v>
      </c>
      <c r="BB52" s="25">
        <v>0</v>
      </c>
      <c r="BC52" s="25">
        <v>0</v>
      </c>
      <c r="BD52" s="25">
        <v>147663</v>
      </c>
      <c r="BE52" s="25">
        <v>6180478</v>
      </c>
      <c r="BF52" s="25">
        <v>414476</v>
      </c>
      <c r="BG52" s="25">
        <v>53455</v>
      </c>
      <c r="BH52" s="25">
        <v>58278</v>
      </c>
      <c r="BI52" s="25">
        <v>0</v>
      </c>
      <c r="BJ52" s="25">
        <v>0</v>
      </c>
      <c r="BK52" s="25">
        <v>0</v>
      </c>
      <c r="BL52" s="25">
        <v>90139</v>
      </c>
      <c r="BM52" s="25">
        <v>0</v>
      </c>
      <c r="BN52" s="25">
        <v>196526</v>
      </c>
      <c r="BO52" s="25">
        <v>0</v>
      </c>
      <c r="BP52" s="25">
        <v>0</v>
      </c>
      <c r="BQ52" s="25">
        <v>0</v>
      </c>
      <c r="BR52" s="25">
        <v>55124</v>
      </c>
      <c r="BS52" s="25">
        <v>32365</v>
      </c>
      <c r="BT52" s="25">
        <v>26408</v>
      </c>
      <c r="BU52" s="25">
        <v>31856</v>
      </c>
      <c r="BV52" s="25">
        <v>149700</v>
      </c>
      <c r="BW52" s="25">
        <v>32794</v>
      </c>
      <c r="BX52" s="25">
        <v>21952</v>
      </c>
      <c r="BY52" s="25">
        <v>85428</v>
      </c>
      <c r="BZ52" s="25">
        <v>0</v>
      </c>
      <c r="CA52" s="25">
        <v>187379</v>
      </c>
      <c r="CB52" s="25">
        <v>0</v>
      </c>
      <c r="CC52" s="25">
        <v>4597</v>
      </c>
      <c r="CD52" s="25" t="s">
        <v>1056</v>
      </c>
      <c r="CE52" s="25" t="s">
        <v>1056</v>
      </c>
    </row>
    <row r="53" spans="1:83" x14ac:dyDescent="0.25">
      <c r="A53" s="16" t="s">
        <v>233</v>
      </c>
      <c r="B53" s="25">
        <v>51119252.210000001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18752</v>
      </c>
      <c r="D59" s="234">
        <v>7850</v>
      </c>
      <c r="E59" s="234">
        <v>76255</v>
      </c>
      <c r="F59" s="234">
        <v>4637</v>
      </c>
      <c r="G59" s="234">
        <v>3906</v>
      </c>
      <c r="H59" s="234">
        <v>0</v>
      </c>
      <c r="I59" s="234">
        <v>0</v>
      </c>
      <c r="J59" s="234">
        <v>2712</v>
      </c>
      <c r="K59" s="234">
        <v>0</v>
      </c>
      <c r="L59" s="234">
        <v>0</v>
      </c>
      <c r="M59" s="234">
        <v>5874</v>
      </c>
      <c r="N59" s="234">
        <v>49868</v>
      </c>
      <c r="O59" s="234">
        <v>1792</v>
      </c>
      <c r="P59" s="236">
        <v>1370375</v>
      </c>
      <c r="Q59" s="236">
        <v>891895</v>
      </c>
      <c r="R59" s="236">
        <v>2569174</v>
      </c>
      <c r="S59" s="229">
        <v>0</v>
      </c>
      <c r="T59" s="229">
        <v>0</v>
      </c>
      <c r="U59" s="237">
        <v>1204859</v>
      </c>
      <c r="V59" s="236">
        <v>56347</v>
      </c>
      <c r="W59" s="236">
        <v>9693</v>
      </c>
      <c r="X59" s="236">
        <v>60374</v>
      </c>
      <c r="Y59" s="236">
        <v>144282</v>
      </c>
      <c r="Z59" s="236">
        <v>3896</v>
      </c>
      <c r="AA59" s="236">
        <v>2279</v>
      </c>
      <c r="AB59" s="229">
        <v>0</v>
      </c>
      <c r="AC59" s="236">
        <v>119717</v>
      </c>
      <c r="AD59" s="236">
        <v>3615</v>
      </c>
      <c r="AE59" s="236">
        <v>212461</v>
      </c>
      <c r="AF59" s="236">
        <v>9126</v>
      </c>
      <c r="AG59" s="236">
        <v>76224</v>
      </c>
      <c r="AH59" s="236">
        <v>0</v>
      </c>
      <c r="AI59" s="236">
        <v>37320</v>
      </c>
      <c r="AJ59" s="236">
        <v>176028</v>
      </c>
      <c r="AK59" s="236">
        <v>0</v>
      </c>
      <c r="AL59" s="236">
        <v>0</v>
      </c>
      <c r="AM59" s="236">
        <v>0</v>
      </c>
      <c r="AN59" s="236">
        <v>0</v>
      </c>
      <c r="AO59" s="236">
        <v>31128</v>
      </c>
      <c r="AP59" s="236">
        <v>127261</v>
      </c>
      <c r="AQ59" s="236">
        <v>0</v>
      </c>
      <c r="AR59" s="236">
        <v>112129.75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330213</v>
      </c>
      <c r="AZ59" s="236">
        <v>0</v>
      </c>
      <c r="BA59" s="229">
        <v>0</v>
      </c>
      <c r="BB59" s="229">
        <v>0</v>
      </c>
      <c r="BC59" s="229">
        <v>0</v>
      </c>
      <c r="BD59" s="229">
        <v>0</v>
      </c>
      <c r="BE59" s="236">
        <v>846278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262</v>
      </c>
      <c r="B60" s="207"/>
      <c r="C60" s="238">
        <v>184.65835973731458</v>
      </c>
      <c r="D60" s="238">
        <v>52.376308445151302</v>
      </c>
      <c r="E60" s="238">
        <v>519.21558274911411</v>
      </c>
      <c r="F60" s="238">
        <v>98.29484475068071</v>
      </c>
      <c r="G60" s="238">
        <v>21.426241439539837</v>
      </c>
      <c r="H60" s="238">
        <v>0</v>
      </c>
      <c r="I60" s="238">
        <v>0</v>
      </c>
      <c r="J60" s="238">
        <v>16.041371081214962</v>
      </c>
      <c r="K60" s="238">
        <v>0</v>
      </c>
      <c r="L60" s="238">
        <v>0</v>
      </c>
      <c r="M60" s="238">
        <v>47.121480585975291</v>
      </c>
      <c r="N60" s="238">
        <v>14.965467927197809</v>
      </c>
      <c r="O60" s="238">
        <v>0</v>
      </c>
      <c r="P60" s="239">
        <v>122.89156930781601</v>
      </c>
      <c r="Q60" s="239">
        <v>30.947869446847513</v>
      </c>
      <c r="R60" s="239">
        <v>6.6332060813598899</v>
      </c>
      <c r="S60" s="240">
        <v>43.122016469443693</v>
      </c>
      <c r="T60" s="240">
        <v>35.673286545995865</v>
      </c>
      <c r="U60" s="241">
        <v>90.224089938887218</v>
      </c>
      <c r="V60" s="239">
        <v>20.631951822383247</v>
      </c>
      <c r="W60" s="239">
        <v>7.4029713453845964</v>
      </c>
      <c r="X60" s="239">
        <v>17.442899197980783</v>
      </c>
      <c r="Y60" s="239">
        <v>134.31935975815261</v>
      </c>
      <c r="Z60" s="239">
        <v>7.2400221456936587</v>
      </c>
      <c r="AA60" s="239">
        <v>3.6952963973145576</v>
      </c>
      <c r="AB60" s="240">
        <v>88.265316042918883</v>
      </c>
      <c r="AC60" s="239">
        <v>69.617510573791009</v>
      </c>
      <c r="AD60" s="239">
        <v>0</v>
      </c>
      <c r="AE60" s="239">
        <v>88.17165953116745</v>
      </c>
      <c r="AF60" s="239">
        <v>10.364518042925811</v>
      </c>
      <c r="AG60" s="239">
        <v>206.03765133472504</v>
      </c>
      <c r="AH60" s="239">
        <v>0</v>
      </c>
      <c r="AI60" s="239">
        <v>69.966515443317348</v>
      </c>
      <c r="AJ60" s="239">
        <v>336.26836070144242</v>
      </c>
      <c r="AK60" s="239">
        <v>0</v>
      </c>
      <c r="AL60" s="239">
        <v>0</v>
      </c>
      <c r="AM60" s="239">
        <v>0</v>
      </c>
      <c r="AN60" s="239">
        <v>0</v>
      </c>
      <c r="AO60" s="239">
        <v>15.770749729395609</v>
      </c>
      <c r="AP60" s="239">
        <v>183.31933172207422</v>
      </c>
      <c r="AQ60" s="239">
        <v>0</v>
      </c>
      <c r="AR60" s="239">
        <v>218.28904346096152</v>
      </c>
      <c r="AS60" s="239">
        <v>0</v>
      </c>
      <c r="AT60" s="239">
        <v>0</v>
      </c>
      <c r="AU60" s="239">
        <v>0</v>
      </c>
      <c r="AV60" s="240">
        <v>7.0033278377472605</v>
      </c>
      <c r="AW60" s="240">
        <v>0</v>
      </c>
      <c r="AX60" s="240">
        <v>0</v>
      </c>
      <c r="AY60" s="239">
        <v>85.914486905796636</v>
      </c>
      <c r="AZ60" s="239">
        <v>0</v>
      </c>
      <c r="BA60" s="240">
        <v>0</v>
      </c>
      <c r="BB60" s="240">
        <v>64.586135077376397</v>
      </c>
      <c r="BC60" s="240">
        <v>0</v>
      </c>
      <c r="BD60" s="240">
        <v>0</v>
      </c>
      <c r="BE60" s="239">
        <v>63.184124179347407</v>
      </c>
      <c r="BF60" s="240">
        <v>102.85178553236966</v>
      </c>
      <c r="BG60" s="240">
        <v>9.8261896411881882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12.157574107252731</v>
      </c>
      <c r="BO60" s="240">
        <v>17.266936499890111</v>
      </c>
      <c r="BP60" s="240">
        <v>0</v>
      </c>
      <c r="BQ60" s="240">
        <v>0</v>
      </c>
      <c r="BR60" s="240">
        <v>0</v>
      </c>
      <c r="BS60" s="240">
        <v>7.6295945599793891</v>
      </c>
      <c r="BT60" s="240">
        <v>8.3259789679670249</v>
      </c>
      <c r="BU60" s="240">
        <v>0</v>
      </c>
      <c r="BV60" s="240">
        <v>0</v>
      </c>
      <c r="BW60" s="240">
        <v>7.7038522857280007</v>
      </c>
      <c r="BX60" s="240">
        <v>5.227362935418963</v>
      </c>
      <c r="BY60" s="240">
        <v>27.276690981201952</v>
      </c>
      <c r="BZ60" s="240">
        <v>36.162624053653843</v>
      </c>
      <c r="CA60" s="240">
        <v>12.697814848392836</v>
      </c>
      <c r="CB60" s="240">
        <v>0</v>
      </c>
      <c r="CC60" s="240">
        <v>39.216707041689588</v>
      </c>
      <c r="CD60" s="208" t="s">
        <v>248</v>
      </c>
      <c r="CE60" s="226">
        <v>3267.4260372111676</v>
      </c>
    </row>
    <row r="61" spans="1:83" x14ac:dyDescent="0.25">
      <c r="A61" s="31" t="s">
        <v>263</v>
      </c>
      <c r="B61" s="16"/>
      <c r="C61" s="234">
        <v>23329100.170000002</v>
      </c>
      <c r="D61" s="234">
        <v>4617854.47</v>
      </c>
      <c r="E61" s="234">
        <v>52621349.170000002</v>
      </c>
      <c r="F61" s="234">
        <v>13327193.618053</v>
      </c>
      <c r="G61" s="234">
        <v>2181636.33</v>
      </c>
      <c r="H61" s="234">
        <v>0</v>
      </c>
      <c r="I61" s="234">
        <v>0</v>
      </c>
      <c r="J61" s="234">
        <v>2174950.8719469998</v>
      </c>
      <c r="K61" s="234">
        <v>0</v>
      </c>
      <c r="L61" s="234">
        <v>0</v>
      </c>
      <c r="M61" s="234">
        <v>4814989.6100000003</v>
      </c>
      <c r="N61" s="234">
        <v>4670458.4000000004</v>
      </c>
      <c r="O61" s="234">
        <v>0</v>
      </c>
      <c r="P61" s="236">
        <v>12898296.6</v>
      </c>
      <c r="Q61" s="236">
        <v>3861354.88</v>
      </c>
      <c r="R61" s="236">
        <v>415828.49</v>
      </c>
      <c r="S61" s="242">
        <v>2254492.67</v>
      </c>
      <c r="T61" s="242">
        <v>4438934.91</v>
      </c>
      <c r="U61" s="237">
        <v>6522906.0499999998</v>
      </c>
      <c r="V61" s="236">
        <v>1010406.91</v>
      </c>
      <c r="W61" s="236">
        <v>777730.69</v>
      </c>
      <c r="X61" s="236">
        <v>1617261.91</v>
      </c>
      <c r="Y61" s="236">
        <v>13482778.65</v>
      </c>
      <c r="Z61" s="236">
        <v>875537.23</v>
      </c>
      <c r="AA61" s="236">
        <v>473722.97</v>
      </c>
      <c r="AB61" s="243">
        <v>10140432.369999999</v>
      </c>
      <c r="AC61" s="236">
        <v>6965692.3399999999</v>
      </c>
      <c r="AD61" s="236">
        <v>0</v>
      </c>
      <c r="AE61" s="236">
        <v>8988509.4700000007</v>
      </c>
      <c r="AF61" s="236">
        <v>1723049.6</v>
      </c>
      <c r="AG61" s="236">
        <v>25462628.199999999</v>
      </c>
      <c r="AH61" s="236">
        <v>0</v>
      </c>
      <c r="AI61" s="236">
        <v>8191903.29</v>
      </c>
      <c r="AJ61" s="236">
        <v>50775327.68</v>
      </c>
      <c r="AK61" s="236">
        <v>0</v>
      </c>
      <c r="AL61" s="236">
        <v>0</v>
      </c>
      <c r="AM61" s="236">
        <v>0</v>
      </c>
      <c r="AN61" s="236">
        <v>0</v>
      </c>
      <c r="AO61" s="236">
        <v>1996003.55</v>
      </c>
      <c r="AP61" s="236">
        <v>25304226.030000001</v>
      </c>
      <c r="AQ61" s="236">
        <v>0</v>
      </c>
      <c r="AR61" s="236">
        <v>23240933.219999999</v>
      </c>
      <c r="AS61" s="236">
        <v>0</v>
      </c>
      <c r="AT61" s="236">
        <v>0</v>
      </c>
      <c r="AU61" s="236">
        <v>0</v>
      </c>
      <c r="AV61" s="242">
        <v>584971.21</v>
      </c>
      <c r="AW61" s="242">
        <v>0</v>
      </c>
      <c r="AX61" s="242">
        <v>0</v>
      </c>
      <c r="AY61" s="236">
        <v>4633179.5599999996</v>
      </c>
      <c r="AZ61" s="236">
        <v>0</v>
      </c>
      <c r="BA61" s="242">
        <v>0</v>
      </c>
      <c r="BB61" s="242">
        <v>7362776.0800000001</v>
      </c>
      <c r="BC61" s="242">
        <v>0</v>
      </c>
      <c r="BD61" s="242">
        <v>0</v>
      </c>
      <c r="BE61" s="236">
        <v>4149620.13</v>
      </c>
      <c r="BF61" s="242">
        <v>4153618.19</v>
      </c>
      <c r="BG61" s="242">
        <v>491416.66</v>
      </c>
      <c r="BH61" s="242">
        <v>0</v>
      </c>
      <c r="BI61" s="242">
        <v>0</v>
      </c>
      <c r="BJ61" s="242">
        <v>0</v>
      </c>
      <c r="BK61" s="242">
        <v>0</v>
      </c>
      <c r="BL61" s="242">
        <v>0</v>
      </c>
      <c r="BM61" s="242">
        <v>0</v>
      </c>
      <c r="BN61" s="242">
        <v>2816436.92</v>
      </c>
      <c r="BO61" s="242">
        <v>1042085.91</v>
      </c>
      <c r="BP61" s="242">
        <v>0</v>
      </c>
      <c r="BQ61" s="242">
        <v>0</v>
      </c>
      <c r="BR61" s="242">
        <v>0</v>
      </c>
      <c r="BS61" s="242">
        <v>432823.91</v>
      </c>
      <c r="BT61" s="242">
        <v>744484.14</v>
      </c>
      <c r="BU61" s="242">
        <v>0</v>
      </c>
      <c r="BV61" s="242">
        <v>0</v>
      </c>
      <c r="BW61" s="242">
        <v>743105.51</v>
      </c>
      <c r="BX61" s="242">
        <v>301154.95</v>
      </c>
      <c r="BY61" s="242">
        <v>3463826.88</v>
      </c>
      <c r="BZ61" s="242">
        <v>5024286.2</v>
      </c>
      <c r="CA61" s="242">
        <v>1660387.96</v>
      </c>
      <c r="CB61" s="242">
        <v>0</v>
      </c>
      <c r="CC61" s="242">
        <v>4632757.08</v>
      </c>
      <c r="CD61" s="24" t="s">
        <v>248</v>
      </c>
      <c r="CE61" s="25">
        <v>361392421.63999999</v>
      </c>
    </row>
    <row r="62" spans="1:83" x14ac:dyDescent="0.25">
      <c r="A62" s="31" t="s">
        <v>11</v>
      </c>
      <c r="B62" s="16"/>
      <c r="C62" s="25">
        <v>5758541</v>
      </c>
      <c r="D62" s="25">
        <v>1234518</v>
      </c>
      <c r="E62" s="25">
        <v>14381843</v>
      </c>
      <c r="F62" s="25">
        <v>3372080</v>
      </c>
      <c r="G62" s="25">
        <v>594282</v>
      </c>
      <c r="H62" s="25">
        <v>0</v>
      </c>
      <c r="I62" s="25">
        <v>0</v>
      </c>
      <c r="J62" s="25">
        <v>550312</v>
      </c>
      <c r="K62" s="25">
        <v>0</v>
      </c>
      <c r="L62" s="25">
        <v>0</v>
      </c>
      <c r="M62" s="25">
        <v>1290894</v>
      </c>
      <c r="N62" s="25">
        <v>932299</v>
      </c>
      <c r="O62" s="25">
        <v>0</v>
      </c>
      <c r="P62" s="25">
        <v>3400878</v>
      </c>
      <c r="Q62" s="25">
        <v>974589</v>
      </c>
      <c r="R62" s="25">
        <v>171627</v>
      </c>
      <c r="S62" s="25">
        <v>745695</v>
      </c>
      <c r="T62" s="25">
        <v>1145791</v>
      </c>
      <c r="U62" s="25">
        <v>2287878</v>
      </c>
      <c r="V62" s="25">
        <v>342903</v>
      </c>
      <c r="W62" s="25">
        <v>225617</v>
      </c>
      <c r="X62" s="25">
        <v>408425</v>
      </c>
      <c r="Y62" s="25">
        <v>3517891</v>
      </c>
      <c r="Z62" s="25">
        <v>227844</v>
      </c>
      <c r="AA62" s="25">
        <v>114136</v>
      </c>
      <c r="AB62" s="25">
        <v>2605696</v>
      </c>
      <c r="AC62" s="25">
        <v>1857325</v>
      </c>
      <c r="AD62" s="25">
        <v>0</v>
      </c>
      <c r="AE62" s="25">
        <v>2416691</v>
      </c>
      <c r="AF62" s="25">
        <v>391098</v>
      </c>
      <c r="AG62" s="25">
        <v>6462852</v>
      </c>
      <c r="AH62" s="25">
        <v>0</v>
      </c>
      <c r="AI62" s="25">
        <v>2150416</v>
      </c>
      <c r="AJ62" s="25">
        <v>12267732</v>
      </c>
      <c r="AK62" s="25">
        <v>0</v>
      </c>
      <c r="AL62" s="25">
        <v>0</v>
      </c>
      <c r="AM62" s="25">
        <v>0</v>
      </c>
      <c r="AN62" s="25">
        <v>0</v>
      </c>
      <c r="AO62" s="25">
        <v>497910</v>
      </c>
      <c r="AP62" s="25">
        <v>6978999</v>
      </c>
      <c r="AQ62" s="25">
        <v>0</v>
      </c>
      <c r="AR62" s="25">
        <v>6112774</v>
      </c>
      <c r="AS62" s="25">
        <v>0</v>
      </c>
      <c r="AT62" s="25">
        <v>0</v>
      </c>
      <c r="AU62" s="25">
        <v>0</v>
      </c>
      <c r="AV62" s="25">
        <v>183959</v>
      </c>
      <c r="AW62" s="25">
        <v>0</v>
      </c>
      <c r="AX62" s="25">
        <v>0</v>
      </c>
      <c r="AY62" s="25">
        <v>1605757</v>
      </c>
      <c r="AZ62" s="25">
        <v>0</v>
      </c>
      <c r="BA62" s="25">
        <v>0</v>
      </c>
      <c r="BB62" s="25">
        <v>1789338</v>
      </c>
      <c r="BC62" s="25">
        <v>0</v>
      </c>
      <c r="BD62" s="25">
        <v>0</v>
      </c>
      <c r="BE62" s="25">
        <v>1544715</v>
      </c>
      <c r="BF62" s="25">
        <v>1621464</v>
      </c>
      <c r="BG62" s="25">
        <v>234553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586781</v>
      </c>
      <c r="BO62" s="25">
        <v>439684</v>
      </c>
      <c r="BP62" s="25">
        <v>0</v>
      </c>
      <c r="BQ62" s="25">
        <v>0</v>
      </c>
      <c r="BR62" s="25">
        <v>0</v>
      </c>
      <c r="BS62" s="25">
        <v>142035</v>
      </c>
      <c r="BT62" s="25">
        <v>249244</v>
      </c>
      <c r="BU62" s="25">
        <v>0</v>
      </c>
      <c r="BV62" s="25">
        <v>0</v>
      </c>
      <c r="BW62" s="25">
        <v>229000</v>
      </c>
      <c r="BX62" s="25">
        <v>77212</v>
      </c>
      <c r="BY62" s="25">
        <v>877945</v>
      </c>
      <c r="BZ62" s="25">
        <v>1291710</v>
      </c>
      <c r="CA62" s="25">
        <v>373266</v>
      </c>
      <c r="CB62" s="25">
        <v>0</v>
      </c>
      <c r="CC62" s="25">
        <v>1172990</v>
      </c>
      <c r="CD62" s="24" t="s">
        <v>248</v>
      </c>
      <c r="CE62" s="25">
        <v>95839189</v>
      </c>
    </row>
    <row r="63" spans="1:83" x14ac:dyDescent="0.25">
      <c r="A63" s="31" t="s">
        <v>264</v>
      </c>
      <c r="B63" s="16"/>
      <c r="C63" s="234">
        <v>1843204.12</v>
      </c>
      <c r="D63" s="234">
        <v>0</v>
      </c>
      <c r="E63" s="234">
        <v>0</v>
      </c>
      <c r="F63" s="234">
        <v>856649.25138600008</v>
      </c>
      <c r="G63" s="234">
        <v>0</v>
      </c>
      <c r="H63" s="234">
        <v>0</v>
      </c>
      <c r="I63" s="234">
        <v>0</v>
      </c>
      <c r="J63" s="234">
        <v>139802.12861399999</v>
      </c>
      <c r="K63" s="234">
        <v>0</v>
      </c>
      <c r="L63" s="234">
        <v>0</v>
      </c>
      <c r="M63" s="234">
        <v>43400</v>
      </c>
      <c r="N63" s="234">
        <v>6464563.0300000003</v>
      </c>
      <c r="O63" s="234">
        <v>0</v>
      </c>
      <c r="P63" s="236">
        <v>553783.36</v>
      </c>
      <c r="Q63" s="236">
        <v>0</v>
      </c>
      <c r="R63" s="236">
        <v>4217557.32</v>
      </c>
      <c r="S63" s="242">
        <v>0</v>
      </c>
      <c r="T63" s="242">
        <v>0</v>
      </c>
      <c r="U63" s="237">
        <v>0</v>
      </c>
      <c r="V63" s="236">
        <v>93980</v>
      </c>
      <c r="W63" s="236">
        <v>0</v>
      </c>
      <c r="X63" s="236">
        <v>0</v>
      </c>
      <c r="Y63" s="236">
        <v>675882.6</v>
      </c>
      <c r="Z63" s="236">
        <v>0</v>
      </c>
      <c r="AA63" s="236">
        <v>0</v>
      </c>
      <c r="AB63" s="243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2909977.66</v>
      </c>
      <c r="AH63" s="236">
        <v>0</v>
      </c>
      <c r="AI63" s="236">
        <v>0</v>
      </c>
      <c r="AJ63" s="236">
        <v>4247296.46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244293.67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3000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98368.25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1087588.6200000001</v>
      </c>
      <c r="CD63" s="24" t="s">
        <v>248</v>
      </c>
      <c r="CE63" s="25">
        <v>23479346.470000003</v>
      </c>
    </row>
    <row r="64" spans="1:83" x14ac:dyDescent="0.25">
      <c r="A64" s="31" t="s">
        <v>265</v>
      </c>
      <c r="B64" s="16"/>
      <c r="C64" s="234">
        <v>3607368.25</v>
      </c>
      <c r="D64" s="234">
        <v>401220.61</v>
      </c>
      <c r="E64" s="234">
        <v>4435981.76</v>
      </c>
      <c r="F64" s="234">
        <v>1479122.6447310001</v>
      </c>
      <c r="G64" s="234">
        <v>101258.87</v>
      </c>
      <c r="H64" s="234">
        <v>0</v>
      </c>
      <c r="I64" s="234">
        <v>0</v>
      </c>
      <c r="J64" s="234">
        <v>241387.58526899997</v>
      </c>
      <c r="K64" s="234">
        <v>0</v>
      </c>
      <c r="L64" s="234">
        <v>0</v>
      </c>
      <c r="M64" s="234">
        <v>248236.79</v>
      </c>
      <c r="N64" s="234">
        <v>590.78</v>
      </c>
      <c r="O64" s="234">
        <v>0</v>
      </c>
      <c r="P64" s="236">
        <v>37506078.030000001</v>
      </c>
      <c r="Q64" s="236">
        <v>94516.67</v>
      </c>
      <c r="R64" s="236">
        <v>1091436.3899999999</v>
      </c>
      <c r="S64" s="242">
        <v>874739.55</v>
      </c>
      <c r="T64" s="242">
        <v>901048.31</v>
      </c>
      <c r="U64" s="237">
        <v>519771.55</v>
      </c>
      <c r="V64" s="236">
        <v>42499.08</v>
      </c>
      <c r="W64" s="236">
        <v>121378.33</v>
      </c>
      <c r="X64" s="236">
        <v>801713.11</v>
      </c>
      <c r="Y64" s="236">
        <v>37174689.200000003</v>
      </c>
      <c r="Z64" s="236">
        <v>24333.48</v>
      </c>
      <c r="AA64" s="236">
        <v>495492.71</v>
      </c>
      <c r="AB64" s="243">
        <v>28824680.02</v>
      </c>
      <c r="AC64" s="236">
        <v>1413515.03</v>
      </c>
      <c r="AD64" s="236">
        <v>42370.42</v>
      </c>
      <c r="AE64" s="236">
        <v>123573.82</v>
      </c>
      <c r="AF64" s="236">
        <v>7675.08</v>
      </c>
      <c r="AG64" s="236">
        <v>3403325.79</v>
      </c>
      <c r="AH64" s="236">
        <v>0</v>
      </c>
      <c r="AI64" s="236">
        <v>2131567.11</v>
      </c>
      <c r="AJ64" s="236">
        <v>10371193.050000001</v>
      </c>
      <c r="AK64" s="236">
        <v>0</v>
      </c>
      <c r="AL64" s="236">
        <v>0</v>
      </c>
      <c r="AM64" s="236">
        <v>0</v>
      </c>
      <c r="AN64" s="236">
        <v>0</v>
      </c>
      <c r="AO64" s="236">
        <v>45361.61</v>
      </c>
      <c r="AP64" s="236">
        <v>4118187.51</v>
      </c>
      <c r="AQ64" s="236">
        <v>0</v>
      </c>
      <c r="AR64" s="236">
        <v>2038272.42</v>
      </c>
      <c r="AS64" s="236">
        <v>0</v>
      </c>
      <c r="AT64" s="236">
        <v>0</v>
      </c>
      <c r="AU64" s="236">
        <v>0</v>
      </c>
      <c r="AV64" s="242">
        <v>15935.2</v>
      </c>
      <c r="AW64" s="242">
        <v>0</v>
      </c>
      <c r="AX64" s="242">
        <v>0</v>
      </c>
      <c r="AY64" s="236">
        <v>167179.43</v>
      </c>
      <c r="AZ64" s="236">
        <v>0</v>
      </c>
      <c r="BA64" s="242">
        <v>0</v>
      </c>
      <c r="BB64" s="242">
        <v>30985.67</v>
      </c>
      <c r="BC64" s="242">
        <v>0</v>
      </c>
      <c r="BD64" s="242">
        <v>0</v>
      </c>
      <c r="BE64" s="236">
        <v>909569.59</v>
      </c>
      <c r="BF64" s="242">
        <v>861740.52</v>
      </c>
      <c r="BG64" s="242">
        <v>151.4</v>
      </c>
      <c r="BH64" s="242">
        <v>0</v>
      </c>
      <c r="BI64" s="242">
        <v>0</v>
      </c>
      <c r="BJ64" s="242">
        <v>0</v>
      </c>
      <c r="BK64" s="242">
        <v>0</v>
      </c>
      <c r="BL64" s="242">
        <v>0</v>
      </c>
      <c r="BM64" s="242">
        <v>0</v>
      </c>
      <c r="BN64" s="242">
        <v>13393.13</v>
      </c>
      <c r="BO64" s="242">
        <v>0</v>
      </c>
      <c r="BP64" s="242">
        <v>0</v>
      </c>
      <c r="BQ64" s="242">
        <v>0</v>
      </c>
      <c r="BR64" s="242">
        <v>0</v>
      </c>
      <c r="BS64" s="242">
        <v>29750.31</v>
      </c>
      <c r="BT64" s="242">
        <v>3623.76</v>
      </c>
      <c r="BU64" s="242">
        <v>0</v>
      </c>
      <c r="BV64" s="242">
        <v>0</v>
      </c>
      <c r="BW64" s="242">
        <v>462871.3</v>
      </c>
      <c r="BX64" s="242">
        <v>878744.2</v>
      </c>
      <c r="BY64" s="242">
        <v>39246.080000000002</v>
      </c>
      <c r="BZ64" s="242">
        <v>15301.59</v>
      </c>
      <c r="CA64" s="242">
        <v>35787.230000000003</v>
      </c>
      <c r="CB64" s="242">
        <v>0</v>
      </c>
      <c r="CC64" s="242">
        <v>-184626.41</v>
      </c>
      <c r="CD64" s="24" t="s">
        <v>248</v>
      </c>
      <c r="CE64" s="25">
        <v>145962238.55999997</v>
      </c>
    </row>
    <row r="65" spans="1:83" x14ac:dyDescent="0.25">
      <c r="A65" s="31" t="s">
        <v>266</v>
      </c>
      <c r="B65" s="16"/>
      <c r="C65" s="234">
        <v>0</v>
      </c>
      <c r="D65" s="234">
        <v>0</v>
      </c>
      <c r="E65" s="234">
        <v>-1176.05</v>
      </c>
      <c r="F65" s="234">
        <v>2060.5375570000001</v>
      </c>
      <c r="G65" s="234">
        <v>0</v>
      </c>
      <c r="H65" s="234">
        <v>0</v>
      </c>
      <c r="I65" s="234">
        <v>0</v>
      </c>
      <c r="J65" s="234">
        <v>336.27244299999995</v>
      </c>
      <c r="K65" s="234">
        <v>0</v>
      </c>
      <c r="L65" s="234">
        <v>0</v>
      </c>
      <c r="M65" s="234">
        <v>53674.58</v>
      </c>
      <c r="N65" s="234">
        <v>0</v>
      </c>
      <c r="O65" s="234">
        <v>0</v>
      </c>
      <c r="P65" s="236">
        <v>0</v>
      </c>
      <c r="Q65" s="236">
        <v>0</v>
      </c>
      <c r="R65" s="236">
        <v>0</v>
      </c>
      <c r="S65" s="242">
        <v>0</v>
      </c>
      <c r="T65" s="242">
        <v>6067.97</v>
      </c>
      <c r="U65" s="237">
        <v>0</v>
      </c>
      <c r="V65" s="236">
        <v>0</v>
      </c>
      <c r="W65" s="236">
        <v>0</v>
      </c>
      <c r="X65" s="236">
        <v>0</v>
      </c>
      <c r="Y65" s="236">
        <v>600</v>
      </c>
      <c r="Z65" s="236">
        <v>0</v>
      </c>
      <c r="AA65" s="236">
        <v>0</v>
      </c>
      <c r="AB65" s="243">
        <v>168.27</v>
      </c>
      <c r="AC65" s="236">
        <v>0</v>
      </c>
      <c r="AD65" s="236">
        <v>0</v>
      </c>
      <c r="AE65" s="236">
        <v>0</v>
      </c>
      <c r="AF65" s="236">
        <v>0</v>
      </c>
      <c r="AG65" s="236">
        <v>840.2</v>
      </c>
      <c r="AH65" s="236">
        <v>0</v>
      </c>
      <c r="AI65" s="236">
        <v>0</v>
      </c>
      <c r="AJ65" s="236">
        <v>22456.560000000001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30858.39</v>
      </c>
      <c r="AQ65" s="236">
        <v>0</v>
      </c>
      <c r="AR65" s="236">
        <v>3880.15</v>
      </c>
      <c r="AS65" s="236">
        <v>0</v>
      </c>
      <c r="AT65" s="236">
        <v>0</v>
      </c>
      <c r="AU65" s="236">
        <v>0</v>
      </c>
      <c r="AV65" s="242">
        <v>0</v>
      </c>
      <c r="AW65" s="242">
        <v>0</v>
      </c>
      <c r="AX65" s="242">
        <v>0</v>
      </c>
      <c r="AY65" s="236">
        <v>0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3418364.72</v>
      </c>
      <c r="BF65" s="242">
        <v>781521.73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4319653.33</v>
      </c>
    </row>
    <row r="66" spans="1:83" x14ac:dyDescent="0.25">
      <c r="A66" s="31" t="s">
        <v>267</v>
      </c>
      <c r="B66" s="16"/>
      <c r="C66" s="234">
        <v>65523.48</v>
      </c>
      <c r="D66" s="234">
        <v>-23.97</v>
      </c>
      <c r="E66" s="234">
        <v>19575.37</v>
      </c>
      <c r="F66" s="234">
        <v>468349.6</v>
      </c>
      <c r="G66" s="234">
        <v>8320.07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53424.240000000005</v>
      </c>
      <c r="N66" s="234">
        <v>3614.29</v>
      </c>
      <c r="O66" s="234">
        <v>0</v>
      </c>
      <c r="P66" s="236">
        <v>1913294.6500000001</v>
      </c>
      <c r="Q66" s="236">
        <v>0</v>
      </c>
      <c r="R66" s="236">
        <v>4005.6399999999994</v>
      </c>
      <c r="S66" s="242">
        <v>70821.31</v>
      </c>
      <c r="T66" s="242">
        <v>14521.77</v>
      </c>
      <c r="U66" s="237">
        <v>267703.03000000305</v>
      </c>
      <c r="V66" s="236">
        <v>206036.6</v>
      </c>
      <c r="W66" s="236">
        <v>5687.7199999999993</v>
      </c>
      <c r="X66" s="236">
        <v>26500.539999999994</v>
      </c>
      <c r="Y66" s="236">
        <v>33095.69</v>
      </c>
      <c r="Z66" s="236">
        <v>2626.39</v>
      </c>
      <c r="AA66" s="236">
        <v>450122.3</v>
      </c>
      <c r="AB66" s="243">
        <v>1708451.32</v>
      </c>
      <c r="AC66" s="236">
        <v>485.38</v>
      </c>
      <c r="AD66" s="236">
        <v>2040603.4099999997</v>
      </c>
      <c r="AE66" s="236">
        <v>67693.240000000005</v>
      </c>
      <c r="AF66" s="236">
        <v>2199.67</v>
      </c>
      <c r="AG66" s="236">
        <v>761822.87</v>
      </c>
      <c r="AH66" s="236">
        <v>0</v>
      </c>
      <c r="AI66" s="236">
        <v>624477.31000000006</v>
      </c>
      <c r="AJ66" s="236">
        <v>392967.12</v>
      </c>
      <c r="AK66" s="236">
        <v>0</v>
      </c>
      <c r="AL66" s="236">
        <v>0</v>
      </c>
      <c r="AM66" s="236">
        <v>0</v>
      </c>
      <c r="AN66" s="236">
        <v>0</v>
      </c>
      <c r="AO66" s="236">
        <v>75</v>
      </c>
      <c r="AP66" s="236">
        <v>523181.55</v>
      </c>
      <c r="AQ66" s="236">
        <v>0</v>
      </c>
      <c r="AR66" s="236">
        <v>1948627.5699999998</v>
      </c>
      <c r="AS66" s="236">
        <v>0</v>
      </c>
      <c r="AT66" s="236">
        <v>0</v>
      </c>
      <c r="AU66" s="236">
        <v>0</v>
      </c>
      <c r="AV66" s="242">
        <v>306.51</v>
      </c>
      <c r="AW66" s="242">
        <v>0</v>
      </c>
      <c r="AX66" s="242">
        <v>0</v>
      </c>
      <c r="AY66" s="236">
        <v>1619873.4200000002</v>
      </c>
      <c r="AZ66" s="236">
        <v>0</v>
      </c>
      <c r="BA66" s="242">
        <v>0</v>
      </c>
      <c r="BB66" s="242">
        <v>2851251.0100000002</v>
      </c>
      <c r="BC66" s="242">
        <v>0</v>
      </c>
      <c r="BD66" s="242">
        <v>0</v>
      </c>
      <c r="BE66" s="236">
        <v>6328669.950000002</v>
      </c>
      <c r="BF66" s="242">
        <v>1082745.53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41409.33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1047.6199999999999</v>
      </c>
      <c r="BU66" s="242">
        <v>0</v>
      </c>
      <c r="BV66" s="242">
        <v>182886.84000000003</v>
      </c>
      <c r="BW66" s="242">
        <v>2301.7600000000002</v>
      </c>
      <c r="BX66" s="242">
        <v>3115969.9000000004</v>
      </c>
      <c r="BY66" s="242">
        <v>43521.470000000008</v>
      </c>
      <c r="BZ66" s="242">
        <v>0</v>
      </c>
      <c r="CA66" s="242">
        <v>41811.14</v>
      </c>
      <c r="CB66" s="242">
        <v>0</v>
      </c>
      <c r="CC66" s="242">
        <v>120714.56</v>
      </c>
      <c r="CD66" s="24" t="s">
        <v>248</v>
      </c>
      <c r="CE66" s="25">
        <v>27116292.200000007</v>
      </c>
    </row>
    <row r="67" spans="1:83" x14ac:dyDescent="0.25">
      <c r="A67" s="31" t="s">
        <v>16</v>
      </c>
      <c r="B67" s="16"/>
      <c r="C67" s="25">
        <v>1207011</v>
      </c>
      <c r="D67" s="25">
        <v>17078</v>
      </c>
      <c r="E67" s="25">
        <v>2851812</v>
      </c>
      <c r="F67" s="25">
        <v>936579</v>
      </c>
      <c r="G67" s="25">
        <v>292541</v>
      </c>
      <c r="H67" s="25">
        <v>0</v>
      </c>
      <c r="I67" s="25">
        <v>0</v>
      </c>
      <c r="J67" s="25">
        <v>141329</v>
      </c>
      <c r="K67" s="25">
        <v>0</v>
      </c>
      <c r="L67" s="25">
        <v>0</v>
      </c>
      <c r="M67" s="25">
        <v>48023</v>
      </c>
      <c r="N67" s="25">
        <v>0</v>
      </c>
      <c r="O67" s="25">
        <v>0</v>
      </c>
      <c r="P67" s="25">
        <v>3422154</v>
      </c>
      <c r="Q67" s="25">
        <v>246573</v>
      </c>
      <c r="R67" s="25">
        <v>181707</v>
      </c>
      <c r="S67" s="25">
        <v>519996</v>
      </c>
      <c r="T67" s="25">
        <v>37853</v>
      </c>
      <c r="U67" s="25">
        <v>337079</v>
      </c>
      <c r="V67" s="25">
        <v>19613</v>
      </c>
      <c r="W67" s="25">
        <v>560930</v>
      </c>
      <c r="X67" s="25">
        <v>852492</v>
      </c>
      <c r="Y67" s="25">
        <v>2712984</v>
      </c>
      <c r="Z67" s="25">
        <v>410491</v>
      </c>
      <c r="AA67" s="25">
        <v>129110</v>
      </c>
      <c r="AB67" s="25">
        <v>404086</v>
      </c>
      <c r="AC67" s="25">
        <v>286129</v>
      </c>
      <c r="AD67" s="25">
        <v>6042</v>
      </c>
      <c r="AE67" s="25">
        <v>100820</v>
      </c>
      <c r="AF67" s="25">
        <v>85603</v>
      </c>
      <c r="AG67" s="25">
        <v>551968</v>
      </c>
      <c r="AH67" s="25">
        <v>0</v>
      </c>
      <c r="AI67" s="25">
        <v>1076036</v>
      </c>
      <c r="AJ67" s="25">
        <v>287231</v>
      </c>
      <c r="AK67" s="25">
        <v>0</v>
      </c>
      <c r="AL67" s="25">
        <v>0</v>
      </c>
      <c r="AM67" s="25">
        <v>0</v>
      </c>
      <c r="AN67" s="25">
        <v>0</v>
      </c>
      <c r="AO67" s="25">
        <v>175913</v>
      </c>
      <c r="AP67" s="25">
        <v>208794</v>
      </c>
      <c r="AQ67" s="25">
        <v>0</v>
      </c>
      <c r="AR67" s="25">
        <v>11114</v>
      </c>
      <c r="AS67" s="25">
        <v>0</v>
      </c>
      <c r="AT67" s="25">
        <v>0</v>
      </c>
      <c r="AU67" s="25">
        <v>0</v>
      </c>
      <c r="AV67" s="25">
        <v>16622</v>
      </c>
      <c r="AW67" s="25">
        <v>0</v>
      </c>
      <c r="AX67" s="25">
        <v>0</v>
      </c>
      <c r="AY67" s="25">
        <v>454895</v>
      </c>
      <c r="AZ67" s="25">
        <v>0</v>
      </c>
      <c r="BA67" s="25">
        <v>0</v>
      </c>
      <c r="BB67" s="25">
        <v>901</v>
      </c>
      <c r="BC67" s="25">
        <v>0</v>
      </c>
      <c r="BD67" s="25">
        <v>147663</v>
      </c>
      <c r="BE67" s="25">
        <v>6735895</v>
      </c>
      <c r="BF67" s="25">
        <v>651903</v>
      </c>
      <c r="BG67" s="25">
        <v>61396</v>
      </c>
      <c r="BH67" s="25">
        <v>58278</v>
      </c>
      <c r="BI67" s="25">
        <v>0</v>
      </c>
      <c r="BJ67" s="25">
        <v>0</v>
      </c>
      <c r="BK67" s="25">
        <v>0</v>
      </c>
      <c r="BL67" s="25">
        <v>90139</v>
      </c>
      <c r="BM67" s="25">
        <v>0</v>
      </c>
      <c r="BN67" s="25">
        <v>19200820</v>
      </c>
      <c r="BO67" s="25">
        <v>0</v>
      </c>
      <c r="BP67" s="25">
        <v>0</v>
      </c>
      <c r="BQ67" s="25">
        <v>0</v>
      </c>
      <c r="BR67" s="25">
        <v>55124</v>
      </c>
      <c r="BS67" s="25">
        <v>34657</v>
      </c>
      <c r="BT67" s="25">
        <v>26408</v>
      </c>
      <c r="BU67" s="25">
        <v>31856</v>
      </c>
      <c r="BV67" s="25">
        <v>149700</v>
      </c>
      <c r="BW67" s="25">
        <v>33217</v>
      </c>
      <c r="BX67" s="25">
        <v>58902</v>
      </c>
      <c r="BY67" s="25">
        <v>1710213</v>
      </c>
      <c r="BZ67" s="25">
        <v>1045</v>
      </c>
      <c r="CA67" s="25">
        <v>189570</v>
      </c>
      <c r="CB67" s="25">
        <v>0</v>
      </c>
      <c r="CC67" s="25">
        <v>3290960</v>
      </c>
      <c r="CD67" s="24" t="s">
        <v>248</v>
      </c>
      <c r="CE67" s="25">
        <v>51119255</v>
      </c>
    </row>
    <row r="68" spans="1:83" x14ac:dyDescent="0.25">
      <c r="A68" s="31" t="s">
        <v>268</v>
      </c>
      <c r="B68" s="25"/>
      <c r="C68" s="234">
        <v>247305.14</v>
      </c>
      <c r="D68" s="234">
        <v>192576.62</v>
      </c>
      <c r="E68" s="234">
        <v>759256.03</v>
      </c>
      <c r="F68" s="234">
        <v>478986.37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21297.95</v>
      </c>
      <c r="N68" s="234">
        <v>0</v>
      </c>
      <c r="O68" s="234">
        <v>0</v>
      </c>
      <c r="P68" s="236">
        <v>14471.28</v>
      </c>
      <c r="Q68" s="236">
        <v>0</v>
      </c>
      <c r="R68" s="236">
        <v>0</v>
      </c>
      <c r="S68" s="242">
        <v>0</v>
      </c>
      <c r="T68" s="242">
        <v>234547.75</v>
      </c>
      <c r="U68" s="237">
        <v>14316.71</v>
      </c>
      <c r="V68" s="236">
        <v>0</v>
      </c>
      <c r="W68" s="236">
        <v>0</v>
      </c>
      <c r="X68" s="236">
        <v>0</v>
      </c>
      <c r="Y68" s="236">
        <v>1102488.19</v>
      </c>
      <c r="Z68" s="236">
        <v>0</v>
      </c>
      <c r="AA68" s="236">
        <v>0</v>
      </c>
      <c r="AB68" s="243">
        <v>899885.05</v>
      </c>
      <c r="AC68" s="236">
        <v>29.32</v>
      </c>
      <c r="AD68" s="236">
        <v>0</v>
      </c>
      <c r="AE68" s="236">
        <v>493825.45</v>
      </c>
      <c r="AF68" s="236">
        <v>0</v>
      </c>
      <c r="AG68" s="236">
        <v>383180.23</v>
      </c>
      <c r="AH68" s="236">
        <v>0</v>
      </c>
      <c r="AI68" s="236">
        <v>0</v>
      </c>
      <c r="AJ68" s="236">
        <v>3732607.49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2815195.47</v>
      </c>
      <c r="AQ68" s="236">
        <v>0</v>
      </c>
      <c r="AR68" s="236">
        <v>1527054.33</v>
      </c>
      <c r="AS68" s="236">
        <v>0</v>
      </c>
      <c r="AT68" s="236">
        <v>0</v>
      </c>
      <c r="AU68" s="236">
        <v>0</v>
      </c>
      <c r="AV68" s="242">
        <v>0</v>
      </c>
      <c r="AW68" s="242">
        <v>0</v>
      </c>
      <c r="AX68" s="242">
        <v>0</v>
      </c>
      <c r="AY68" s="236">
        <v>0</v>
      </c>
      <c r="AZ68" s="236">
        <v>0</v>
      </c>
      <c r="BA68" s="242">
        <v>0</v>
      </c>
      <c r="BB68" s="242">
        <v>0</v>
      </c>
      <c r="BC68" s="242">
        <v>0</v>
      </c>
      <c r="BD68" s="242">
        <v>0</v>
      </c>
      <c r="BE68" s="236">
        <v>1578030.28</v>
      </c>
      <c r="BF68" s="242">
        <v>2723.56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47157.39</v>
      </c>
      <c r="BX68" s="242">
        <v>0</v>
      </c>
      <c r="BY68" s="242">
        <v>0</v>
      </c>
      <c r="BZ68" s="242">
        <v>0</v>
      </c>
      <c r="CA68" s="242">
        <v>286903.77</v>
      </c>
      <c r="CB68" s="242">
        <v>0</v>
      </c>
      <c r="CC68" s="242">
        <v>391330.64</v>
      </c>
      <c r="CD68" s="24" t="s">
        <v>248</v>
      </c>
      <c r="CE68" s="25">
        <v>15223169.020000001</v>
      </c>
    </row>
    <row r="69" spans="1:83" x14ac:dyDescent="0.25">
      <c r="A69" s="31" t="s">
        <v>269</v>
      </c>
      <c r="B69" s="16"/>
      <c r="C69" s="25">
        <v>2145664.42</v>
      </c>
      <c r="D69" s="25">
        <v>2387462.86</v>
      </c>
      <c r="E69" s="25">
        <v>1691870.77</v>
      </c>
      <c r="F69" s="25">
        <v>753329.93</v>
      </c>
      <c r="G69" s="25">
        <v>126146.5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87619</v>
      </c>
      <c r="N69" s="25">
        <v>972937.68</v>
      </c>
      <c r="O69" s="25">
        <v>0</v>
      </c>
      <c r="P69" s="25">
        <v>2741789.5</v>
      </c>
      <c r="Q69" s="25">
        <v>91719.12000000001</v>
      </c>
      <c r="R69" s="25">
        <v>6191.57</v>
      </c>
      <c r="S69" s="25">
        <v>1210387.9200000002</v>
      </c>
      <c r="T69" s="25">
        <v>67708.760000000009</v>
      </c>
      <c r="U69" s="25">
        <v>12277685.58</v>
      </c>
      <c r="V69" s="25">
        <v>1658.01</v>
      </c>
      <c r="W69" s="25">
        <v>174568.95</v>
      </c>
      <c r="X69" s="25">
        <v>999086.55</v>
      </c>
      <c r="Y69" s="25">
        <v>2447766.61</v>
      </c>
      <c r="Z69" s="25">
        <v>19976.71</v>
      </c>
      <c r="AA69" s="25">
        <v>5823.81</v>
      </c>
      <c r="AB69" s="25">
        <v>3946147.3699999996</v>
      </c>
      <c r="AC69" s="25">
        <v>710192.95000000007</v>
      </c>
      <c r="AD69" s="25">
        <v>0</v>
      </c>
      <c r="AE69" s="25">
        <v>64506.11</v>
      </c>
      <c r="AF69" s="25">
        <v>170871.24000000002</v>
      </c>
      <c r="AG69" s="25">
        <v>4672785.28</v>
      </c>
      <c r="AH69" s="25">
        <v>0</v>
      </c>
      <c r="AI69" s="25">
        <v>229661</v>
      </c>
      <c r="AJ69" s="25">
        <v>1537875.5099999998</v>
      </c>
      <c r="AK69" s="25">
        <v>0</v>
      </c>
      <c r="AL69" s="25">
        <v>0</v>
      </c>
      <c r="AM69" s="25">
        <v>0</v>
      </c>
      <c r="AN69" s="25">
        <v>0</v>
      </c>
      <c r="AO69" s="25">
        <v>24646.400000000001</v>
      </c>
      <c r="AP69" s="25">
        <v>755637.7</v>
      </c>
      <c r="AQ69" s="25">
        <v>0</v>
      </c>
      <c r="AR69" s="25">
        <v>1056549.55</v>
      </c>
      <c r="AS69" s="25">
        <v>0</v>
      </c>
      <c r="AT69" s="25">
        <v>0</v>
      </c>
      <c r="AU69" s="25">
        <v>0</v>
      </c>
      <c r="AV69" s="25">
        <v>2983.5299999999997</v>
      </c>
      <c r="AW69" s="25">
        <v>0</v>
      </c>
      <c r="AX69" s="25">
        <v>0</v>
      </c>
      <c r="AY69" s="25">
        <v>48190.82</v>
      </c>
      <c r="AZ69" s="25">
        <v>0</v>
      </c>
      <c r="BA69" s="25">
        <v>0</v>
      </c>
      <c r="BB69" s="25">
        <v>514667.25</v>
      </c>
      <c r="BC69" s="25">
        <v>0</v>
      </c>
      <c r="BD69" s="25">
        <v>0</v>
      </c>
      <c r="BE69" s="25">
        <v>5500347.2999999998</v>
      </c>
      <c r="BF69" s="25">
        <v>2481602.2600000002</v>
      </c>
      <c r="BG69" s="25">
        <v>789.02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85697736.25</v>
      </c>
      <c r="BO69" s="25">
        <v>78341.83</v>
      </c>
      <c r="BP69" s="25">
        <v>0</v>
      </c>
      <c r="BQ69" s="25">
        <v>0</v>
      </c>
      <c r="BR69" s="25">
        <v>0</v>
      </c>
      <c r="BS69" s="25">
        <v>124698.53</v>
      </c>
      <c r="BT69" s="25">
        <v>16233.930000000002</v>
      </c>
      <c r="BU69" s="25">
        <v>0</v>
      </c>
      <c r="BV69" s="25">
        <v>0</v>
      </c>
      <c r="BW69" s="25">
        <v>15897.830000000002</v>
      </c>
      <c r="BX69" s="25">
        <v>6684.4000000000005</v>
      </c>
      <c r="BY69" s="25">
        <v>168899.85000000003</v>
      </c>
      <c r="BZ69" s="25">
        <v>108054.33</v>
      </c>
      <c r="CA69" s="25">
        <v>215085.44</v>
      </c>
      <c r="CB69" s="25">
        <v>0</v>
      </c>
      <c r="CC69" s="25">
        <v>13150813.1</v>
      </c>
      <c r="CD69" s="25">
        <v>18093051.59</v>
      </c>
      <c r="CE69" s="25">
        <v>167602344.61999997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1715971.53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3781416.53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5497388.0599999996</v>
      </c>
    </row>
    <row r="71" spans="1:83" x14ac:dyDescent="0.25">
      <c r="A71" s="26" t="s">
        <v>271</v>
      </c>
      <c r="B71" s="27"/>
      <c r="C71" s="244">
        <v>2115098.02</v>
      </c>
      <c r="D71" s="244">
        <v>2385883.0699999998</v>
      </c>
      <c r="E71" s="244">
        <v>1657697.55</v>
      </c>
      <c r="F71" s="244">
        <v>619864.15</v>
      </c>
      <c r="G71" s="244">
        <v>126131.15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2896</v>
      </c>
      <c r="N71" s="244">
        <v>936208.88</v>
      </c>
      <c r="O71" s="244">
        <v>0</v>
      </c>
      <c r="P71" s="244">
        <v>2128745.94</v>
      </c>
      <c r="Q71" s="244">
        <v>88564.13</v>
      </c>
      <c r="R71" s="244">
        <v>0</v>
      </c>
      <c r="S71" s="244">
        <v>1175189.32</v>
      </c>
      <c r="T71" s="244">
        <v>0</v>
      </c>
      <c r="U71" s="244">
        <v>492841.31</v>
      </c>
      <c r="V71" s="244">
        <v>0</v>
      </c>
      <c r="W71" s="244">
        <v>174413.73</v>
      </c>
      <c r="X71" s="244">
        <v>970147.46</v>
      </c>
      <c r="Y71" s="244">
        <v>2229455.15</v>
      </c>
      <c r="Z71" s="244">
        <v>128.75</v>
      </c>
      <c r="AA71" s="244">
        <v>0</v>
      </c>
      <c r="AB71" s="244">
        <v>14990.51</v>
      </c>
      <c r="AC71" s="244">
        <v>695218.42</v>
      </c>
      <c r="AD71" s="244">
        <v>0</v>
      </c>
      <c r="AE71" s="244">
        <v>20606.45</v>
      </c>
      <c r="AF71" s="244">
        <v>162152.92000000001</v>
      </c>
      <c r="AG71" s="244">
        <v>4498006.6900000004</v>
      </c>
      <c r="AH71" s="244">
        <v>0</v>
      </c>
      <c r="AI71" s="244">
        <v>121348.47</v>
      </c>
      <c r="AJ71" s="244">
        <v>319766.39</v>
      </c>
      <c r="AK71" s="244">
        <v>0</v>
      </c>
      <c r="AL71" s="244">
        <v>0</v>
      </c>
      <c r="AM71" s="244">
        <v>0</v>
      </c>
      <c r="AN71" s="244">
        <v>0</v>
      </c>
      <c r="AO71" s="244">
        <v>24593.25</v>
      </c>
      <c r="AP71" s="244">
        <v>232930.93</v>
      </c>
      <c r="AQ71" s="244">
        <v>0</v>
      </c>
      <c r="AR71" s="244">
        <v>334383.57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47225.72</v>
      </c>
      <c r="AZ71" s="244">
        <v>0</v>
      </c>
      <c r="BA71" s="244">
        <v>0</v>
      </c>
      <c r="BB71" s="244">
        <v>487533.35</v>
      </c>
      <c r="BC71" s="244">
        <v>0</v>
      </c>
      <c r="BD71" s="244">
        <v>0</v>
      </c>
      <c r="BE71" s="244">
        <v>528916</v>
      </c>
      <c r="BF71" s="244">
        <v>893023.44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4660.5600000000004</v>
      </c>
      <c r="BY71" s="244">
        <v>43000</v>
      </c>
      <c r="BZ71" s="244">
        <v>105811.33</v>
      </c>
      <c r="CA71" s="244">
        <v>0</v>
      </c>
      <c r="CB71" s="244">
        <v>0</v>
      </c>
      <c r="CC71" s="244">
        <v>6715</v>
      </c>
      <c r="CD71" s="244">
        <v>0</v>
      </c>
      <c r="CE71" s="25">
        <v>23644147.609999999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22344.83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26250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24700.98</v>
      </c>
      <c r="CB72" s="244">
        <v>0</v>
      </c>
      <c r="CC72" s="244">
        <v>0</v>
      </c>
      <c r="CD72" s="244">
        <v>0</v>
      </c>
      <c r="CE72" s="25">
        <v>73295.81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57693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25510.799999999999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40647.480000000003</v>
      </c>
      <c r="AH73" s="244">
        <v>0</v>
      </c>
      <c r="AI73" s="244">
        <v>0</v>
      </c>
      <c r="AJ73" s="244">
        <v>628174.23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329516.73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7211204.6399999997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158870.16</v>
      </c>
      <c r="CD73" s="244">
        <v>0</v>
      </c>
      <c r="CE73" s="25">
        <v>8451617.0399999991</v>
      </c>
    </row>
    <row r="74" spans="1:83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5366.07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27765.27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106706.85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65117.41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59.83</v>
      </c>
      <c r="BF74" s="244">
        <v>1521011.42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274.31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1726301.16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956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956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10001128.49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10001128.49</v>
      </c>
    </row>
    <row r="77" spans="1:83" x14ac:dyDescent="0.25">
      <c r="A77" s="26" t="s">
        <v>277</v>
      </c>
      <c r="B77" s="27"/>
      <c r="C77" s="244">
        <v>472.85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44174.75</v>
      </c>
      <c r="N77" s="244">
        <v>0</v>
      </c>
      <c r="O77" s="244">
        <v>0</v>
      </c>
      <c r="P77" s="244">
        <v>454715.9</v>
      </c>
      <c r="Q77" s="244">
        <v>0</v>
      </c>
      <c r="R77" s="244">
        <v>0</v>
      </c>
      <c r="S77" s="244">
        <v>3989.02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-2383.6</v>
      </c>
      <c r="Z77" s="244">
        <v>0</v>
      </c>
      <c r="AA77" s="244">
        <v>0</v>
      </c>
      <c r="AB77" s="244">
        <v>96137.7</v>
      </c>
      <c r="AC77" s="244">
        <v>1032.52</v>
      </c>
      <c r="AD77" s="244">
        <v>0</v>
      </c>
      <c r="AE77" s="244">
        <v>19969.55</v>
      </c>
      <c r="AF77" s="244">
        <v>0</v>
      </c>
      <c r="AG77" s="244">
        <v>1800</v>
      </c>
      <c r="AH77" s="244">
        <v>0</v>
      </c>
      <c r="AI77" s="244">
        <v>1818.22</v>
      </c>
      <c r="AJ77" s="244">
        <v>96884.25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14543.97</v>
      </c>
      <c r="AQ77" s="244">
        <v>0</v>
      </c>
      <c r="AR77" s="244">
        <v>23092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106.59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4555765.9400000004</v>
      </c>
      <c r="BF77" s="244">
        <v>65427.45</v>
      </c>
      <c r="BG77" s="244">
        <v>99.15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4936.5600000000004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70485.36</v>
      </c>
      <c r="CD77" s="244">
        <v>0</v>
      </c>
      <c r="CE77" s="25">
        <v>5453068.1800000006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78189528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12815244</v>
      </c>
      <c r="CD78" s="244">
        <v>0</v>
      </c>
      <c r="CE78" s="25">
        <v>91004772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15.45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40401.800000000003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40417.25</v>
      </c>
    </row>
    <row r="80" spans="1:83" x14ac:dyDescent="0.25">
      <c r="A80" s="26" t="s">
        <v>280</v>
      </c>
      <c r="B80" s="16"/>
      <c r="C80" s="244">
        <v>2245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125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22163.29</v>
      </c>
      <c r="Y80" s="244">
        <v>33244.93</v>
      </c>
      <c r="Z80" s="244">
        <v>4000</v>
      </c>
      <c r="AA80" s="244">
        <v>0</v>
      </c>
      <c r="AB80" s="244">
        <v>0</v>
      </c>
      <c r="AC80" s="244">
        <v>0</v>
      </c>
      <c r="AD80" s="244">
        <v>0</v>
      </c>
      <c r="AE80" s="244">
        <v>9354</v>
      </c>
      <c r="AF80" s="244">
        <v>0</v>
      </c>
      <c r="AG80" s="244">
        <v>52805.05</v>
      </c>
      <c r="AH80" s="244">
        <v>0</v>
      </c>
      <c r="AI80" s="244">
        <v>0</v>
      </c>
      <c r="AJ80" s="244">
        <v>11549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576.99</v>
      </c>
      <c r="AQ80" s="244">
        <v>0</v>
      </c>
      <c r="AR80" s="244">
        <v>2995</v>
      </c>
      <c r="AS80" s="244">
        <v>0</v>
      </c>
      <c r="AT80" s="244">
        <v>0</v>
      </c>
      <c r="AU80" s="244">
        <v>0</v>
      </c>
      <c r="AV80" s="244">
        <v>1140</v>
      </c>
      <c r="AW80" s="244">
        <v>0</v>
      </c>
      <c r="AX80" s="244">
        <v>0</v>
      </c>
      <c r="AY80" s="244">
        <v>100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7084.85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74000</v>
      </c>
      <c r="BP80" s="244">
        <v>0</v>
      </c>
      <c r="BQ80" s="244">
        <v>0</v>
      </c>
      <c r="BR80" s="244">
        <v>0</v>
      </c>
      <c r="BS80" s="244">
        <v>0</v>
      </c>
      <c r="BT80" s="244">
        <v>500</v>
      </c>
      <c r="BU80" s="244">
        <v>0</v>
      </c>
      <c r="BV80" s="244">
        <v>0</v>
      </c>
      <c r="BW80" s="244">
        <v>5090</v>
      </c>
      <c r="BX80" s="244">
        <v>0</v>
      </c>
      <c r="BY80" s="244">
        <v>292.02999999999997</v>
      </c>
      <c r="BZ80" s="244">
        <v>0</v>
      </c>
      <c r="CA80" s="244">
        <v>200</v>
      </c>
      <c r="CB80" s="244">
        <v>0</v>
      </c>
      <c r="CC80" s="244">
        <v>400</v>
      </c>
      <c r="CD80" s="244">
        <v>0</v>
      </c>
      <c r="CE80" s="25">
        <v>227865.14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474.56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151.38</v>
      </c>
      <c r="AH81" s="244">
        <v>0</v>
      </c>
      <c r="AI81" s="244">
        <v>0</v>
      </c>
      <c r="AJ81" s="244">
        <v>8046.88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7252.67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343384.27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17428131.859999999</v>
      </c>
      <c r="CE81" s="25">
        <v>17787441.620000001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283</v>
      </c>
      <c r="B83" s="16"/>
      <c r="C83" s="234">
        <v>27848.550000000003</v>
      </c>
      <c r="D83" s="234">
        <v>1579.79</v>
      </c>
      <c r="E83" s="236">
        <v>34173.22</v>
      </c>
      <c r="F83" s="236">
        <v>69932.149999999994</v>
      </c>
      <c r="G83" s="234">
        <v>15.35</v>
      </c>
      <c r="H83" s="234">
        <v>0</v>
      </c>
      <c r="I83" s="236">
        <v>0</v>
      </c>
      <c r="J83" s="236">
        <v>0</v>
      </c>
      <c r="K83" s="236">
        <v>0</v>
      </c>
      <c r="L83" s="236">
        <v>0</v>
      </c>
      <c r="M83" s="234">
        <v>12657.98</v>
      </c>
      <c r="N83" s="234">
        <v>10262</v>
      </c>
      <c r="O83" s="234">
        <v>0</v>
      </c>
      <c r="P83" s="236">
        <v>158327.65999999997</v>
      </c>
      <c r="Q83" s="236">
        <v>3154.99</v>
      </c>
      <c r="R83" s="237">
        <v>6191.57</v>
      </c>
      <c r="S83" s="236">
        <v>31209.579999999998</v>
      </c>
      <c r="T83" s="234">
        <v>67708.760000000009</v>
      </c>
      <c r="U83" s="236">
        <v>67744.25</v>
      </c>
      <c r="V83" s="236">
        <v>1658.01</v>
      </c>
      <c r="W83" s="234">
        <v>155.22</v>
      </c>
      <c r="X83" s="236">
        <v>6775.8</v>
      </c>
      <c r="Y83" s="236">
        <v>187450.13</v>
      </c>
      <c r="Z83" s="236">
        <v>15847.96</v>
      </c>
      <c r="AA83" s="236">
        <v>5823.81</v>
      </c>
      <c r="AB83" s="236">
        <v>31257.8</v>
      </c>
      <c r="AC83" s="236">
        <v>13942.01</v>
      </c>
      <c r="AD83" s="236">
        <v>0</v>
      </c>
      <c r="AE83" s="236">
        <v>14576.11</v>
      </c>
      <c r="AF83" s="236">
        <v>8718.32</v>
      </c>
      <c r="AG83" s="236">
        <v>79374.680000000008</v>
      </c>
      <c r="AH83" s="236">
        <v>0</v>
      </c>
      <c r="AI83" s="236">
        <v>106494.31</v>
      </c>
      <c r="AJ83" s="236">
        <v>366747.91</v>
      </c>
      <c r="AK83" s="236">
        <v>0</v>
      </c>
      <c r="AL83" s="236">
        <v>0</v>
      </c>
      <c r="AM83" s="236">
        <v>0</v>
      </c>
      <c r="AN83" s="236">
        <v>0</v>
      </c>
      <c r="AO83" s="234">
        <v>53.15</v>
      </c>
      <c r="AP83" s="236">
        <v>105699</v>
      </c>
      <c r="AQ83" s="234">
        <v>0</v>
      </c>
      <c r="AR83" s="234">
        <v>696078.98</v>
      </c>
      <c r="AS83" s="234">
        <v>0</v>
      </c>
      <c r="AT83" s="234">
        <v>0</v>
      </c>
      <c r="AU83" s="236">
        <v>0</v>
      </c>
      <c r="AV83" s="236">
        <v>1843.53</v>
      </c>
      <c r="AW83" s="236">
        <v>0</v>
      </c>
      <c r="AX83" s="236">
        <v>0</v>
      </c>
      <c r="AY83" s="236">
        <v>758.51</v>
      </c>
      <c r="AZ83" s="236">
        <v>0</v>
      </c>
      <c r="BA83" s="236">
        <v>0</v>
      </c>
      <c r="BB83" s="236">
        <v>27133.9</v>
      </c>
      <c r="BC83" s="236">
        <v>0</v>
      </c>
      <c r="BD83" s="236">
        <v>0</v>
      </c>
      <c r="BE83" s="236">
        <v>38870.959999999999</v>
      </c>
      <c r="BF83" s="236">
        <v>2139.9499999999998</v>
      </c>
      <c r="BG83" s="236">
        <v>689.87</v>
      </c>
      <c r="BH83" s="237">
        <v>0</v>
      </c>
      <c r="BI83" s="236">
        <v>0</v>
      </c>
      <c r="BJ83" s="236">
        <v>0</v>
      </c>
      <c r="BK83" s="236">
        <v>0</v>
      </c>
      <c r="BL83" s="236">
        <v>0</v>
      </c>
      <c r="BM83" s="236">
        <v>0</v>
      </c>
      <c r="BN83" s="236">
        <v>291792.74000000005</v>
      </c>
      <c r="BO83" s="236">
        <v>4341.83</v>
      </c>
      <c r="BP83" s="236">
        <v>0</v>
      </c>
      <c r="BQ83" s="236">
        <v>0</v>
      </c>
      <c r="BR83" s="236">
        <v>0</v>
      </c>
      <c r="BS83" s="236">
        <v>124698.53</v>
      </c>
      <c r="BT83" s="236">
        <v>15733.930000000002</v>
      </c>
      <c r="BU83" s="236">
        <v>0</v>
      </c>
      <c r="BV83" s="236">
        <v>0</v>
      </c>
      <c r="BW83" s="236">
        <v>10807.830000000002</v>
      </c>
      <c r="BX83" s="236">
        <v>2023.84</v>
      </c>
      <c r="BY83" s="236">
        <v>85206.020000000019</v>
      </c>
      <c r="BZ83" s="236">
        <v>2243</v>
      </c>
      <c r="CA83" s="236">
        <v>190184.46</v>
      </c>
      <c r="CB83" s="236">
        <v>0</v>
      </c>
      <c r="CC83" s="236">
        <v>99098.579999999987</v>
      </c>
      <c r="CD83" s="244">
        <v>664919.73</v>
      </c>
      <c r="CE83" s="25">
        <v>3693946.26</v>
      </c>
    </row>
    <row r="84" spans="1:84" x14ac:dyDescent="0.25">
      <c r="A84" s="31" t="s">
        <v>284</v>
      </c>
      <c r="B84" s="16"/>
      <c r="C84" s="234">
        <v>221772.75</v>
      </c>
      <c r="D84" s="234">
        <v>0</v>
      </c>
      <c r="E84" s="234">
        <v>185330.59</v>
      </c>
      <c r="F84" s="234">
        <v>89383.010000000009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444609.28000000009</v>
      </c>
      <c r="N84" s="234">
        <v>0</v>
      </c>
      <c r="O84" s="234">
        <v>0</v>
      </c>
      <c r="P84" s="234">
        <v>132438.49</v>
      </c>
      <c r="Q84" s="234">
        <v>0</v>
      </c>
      <c r="R84" s="234">
        <v>0</v>
      </c>
      <c r="S84" s="234">
        <v>0</v>
      </c>
      <c r="T84" s="234">
        <v>130177.99999999999</v>
      </c>
      <c r="U84" s="234">
        <v>0</v>
      </c>
      <c r="V84" s="234">
        <v>0</v>
      </c>
      <c r="W84" s="234">
        <v>0</v>
      </c>
      <c r="X84" s="234">
        <v>0</v>
      </c>
      <c r="Y84" s="234">
        <v>47997.729999999996</v>
      </c>
      <c r="Z84" s="234">
        <v>0</v>
      </c>
      <c r="AA84" s="234">
        <v>0</v>
      </c>
      <c r="AB84" s="234">
        <v>4634289.8400000017</v>
      </c>
      <c r="AC84" s="234">
        <v>0</v>
      </c>
      <c r="AD84" s="234">
        <v>0</v>
      </c>
      <c r="AE84" s="234">
        <v>48731.57</v>
      </c>
      <c r="AF84" s="234">
        <v>101212.86</v>
      </c>
      <c r="AG84" s="234">
        <v>1566446.73</v>
      </c>
      <c r="AH84" s="234">
        <v>0</v>
      </c>
      <c r="AI84" s="234">
        <v>164507.95000000001</v>
      </c>
      <c r="AJ84" s="234">
        <v>789858.33000000019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599177.77</v>
      </c>
      <c r="AQ84" s="234">
        <v>0</v>
      </c>
      <c r="AR84" s="234">
        <v>175560.24000000005</v>
      </c>
      <c r="AS84" s="234">
        <v>0</v>
      </c>
      <c r="AT84" s="234">
        <v>0</v>
      </c>
      <c r="AU84" s="234">
        <v>0</v>
      </c>
      <c r="AV84" s="234">
        <v>0</v>
      </c>
      <c r="AW84" s="234">
        <v>0</v>
      </c>
      <c r="AX84" s="234">
        <v>0</v>
      </c>
      <c r="AY84" s="234">
        <v>1704.33</v>
      </c>
      <c r="AZ84" s="234">
        <v>0</v>
      </c>
      <c r="BA84" s="234">
        <v>0</v>
      </c>
      <c r="BB84" s="234">
        <v>13974.65</v>
      </c>
      <c r="BC84" s="234">
        <v>0</v>
      </c>
      <c r="BD84" s="234">
        <v>0</v>
      </c>
      <c r="BE84" s="234">
        <v>355769.83999999997</v>
      </c>
      <c r="BF84" s="234">
        <v>7066.8200000000006</v>
      </c>
      <c r="BG84" s="234">
        <v>135</v>
      </c>
      <c r="BH84" s="234">
        <v>0</v>
      </c>
      <c r="BI84" s="234">
        <v>0</v>
      </c>
      <c r="BJ84" s="234">
        <v>0</v>
      </c>
      <c r="BK84" s="234">
        <v>0</v>
      </c>
      <c r="BL84" s="234">
        <v>0</v>
      </c>
      <c r="BM84" s="234">
        <v>0</v>
      </c>
      <c r="BN84" s="234">
        <v>89450.609999999986</v>
      </c>
      <c r="BO84" s="234">
        <v>0</v>
      </c>
      <c r="BP84" s="234">
        <v>0</v>
      </c>
      <c r="BQ84" s="234">
        <v>0</v>
      </c>
      <c r="BR84" s="234">
        <v>0</v>
      </c>
      <c r="BS84" s="234">
        <v>196468.96999999997</v>
      </c>
      <c r="BT84" s="234">
        <v>51939.69</v>
      </c>
      <c r="BU84" s="234">
        <v>0</v>
      </c>
      <c r="BV84" s="234">
        <v>0</v>
      </c>
      <c r="BW84" s="234">
        <v>2125</v>
      </c>
      <c r="BX84" s="234">
        <v>10999.65</v>
      </c>
      <c r="BY84" s="234">
        <v>57930.15</v>
      </c>
      <c r="BZ84" s="234">
        <v>0</v>
      </c>
      <c r="CA84" s="234">
        <v>0</v>
      </c>
      <c r="CB84" s="234">
        <v>0</v>
      </c>
      <c r="CC84" s="234">
        <v>1503381.1900000002</v>
      </c>
      <c r="CD84" s="244">
        <v>-272497.89</v>
      </c>
      <c r="CE84" s="25">
        <v>11349943.150000002</v>
      </c>
    </row>
    <row r="85" spans="1:84" x14ac:dyDescent="0.25">
      <c r="A85" s="31" t="s">
        <v>285</v>
      </c>
      <c r="B85" s="25"/>
      <c r="C85" s="25">
        <v>37981944.830000006</v>
      </c>
      <c r="D85" s="25">
        <v>8850686.5899999999</v>
      </c>
      <c r="E85" s="25">
        <v>76575181.460000008</v>
      </c>
      <c r="F85" s="25">
        <v>21584967.941727001</v>
      </c>
      <c r="G85" s="25">
        <v>3304184.77</v>
      </c>
      <c r="H85" s="25">
        <v>0</v>
      </c>
      <c r="I85" s="25">
        <v>0</v>
      </c>
      <c r="J85" s="25">
        <v>3248117.858273</v>
      </c>
      <c r="K85" s="25">
        <v>0</v>
      </c>
      <c r="L85" s="25">
        <v>0</v>
      </c>
      <c r="M85" s="25">
        <v>6216949.8900000006</v>
      </c>
      <c r="N85" s="25">
        <v>13044463.179999998</v>
      </c>
      <c r="O85" s="25">
        <v>0</v>
      </c>
      <c r="P85" s="25">
        <v>62318306.93</v>
      </c>
      <c r="Q85" s="25">
        <v>5268752.67</v>
      </c>
      <c r="R85" s="25">
        <v>6088353.4100000001</v>
      </c>
      <c r="S85" s="25">
        <v>5676132.4499999993</v>
      </c>
      <c r="T85" s="25">
        <v>6716295.4699999997</v>
      </c>
      <c r="U85" s="25">
        <v>22227339.920000006</v>
      </c>
      <c r="V85" s="25">
        <v>1717096.6000000003</v>
      </c>
      <c r="W85" s="25">
        <v>1865912.69</v>
      </c>
      <c r="X85" s="25">
        <v>4705479.1100000003</v>
      </c>
      <c r="Y85" s="25">
        <v>61100178.210000001</v>
      </c>
      <c r="Z85" s="25">
        <v>1560808.8099999998</v>
      </c>
      <c r="AA85" s="25">
        <v>1668407.79</v>
      </c>
      <c r="AB85" s="25">
        <v>43895256.559999995</v>
      </c>
      <c r="AC85" s="25">
        <v>11233369.02</v>
      </c>
      <c r="AD85" s="25">
        <v>2089015.8299999996</v>
      </c>
      <c r="AE85" s="25">
        <v>12206887.52</v>
      </c>
      <c r="AF85" s="25">
        <v>2279283.7300000004</v>
      </c>
      <c r="AG85" s="25">
        <v>43042933.5</v>
      </c>
      <c r="AH85" s="25">
        <v>0</v>
      </c>
      <c r="AI85" s="25">
        <v>14239552.76</v>
      </c>
      <c r="AJ85" s="25">
        <v>82844828.540000007</v>
      </c>
      <c r="AK85" s="25">
        <v>0</v>
      </c>
      <c r="AL85" s="25">
        <v>0</v>
      </c>
      <c r="AM85" s="25">
        <v>0</v>
      </c>
      <c r="AN85" s="25">
        <v>0</v>
      </c>
      <c r="AO85" s="25">
        <v>2739909.5599999996</v>
      </c>
      <c r="AP85" s="25">
        <v>40135901.879999995</v>
      </c>
      <c r="AQ85" s="25">
        <v>0</v>
      </c>
      <c r="AR85" s="25">
        <v>36007938.669999994</v>
      </c>
      <c r="AS85" s="25">
        <v>0</v>
      </c>
      <c r="AT85" s="25">
        <v>0</v>
      </c>
      <c r="AU85" s="25">
        <v>0</v>
      </c>
      <c r="AV85" s="25">
        <v>804777.45</v>
      </c>
      <c r="AW85" s="25">
        <v>0</v>
      </c>
      <c r="AX85" s="25">
        <v>0</v>
      </c>
      <c r="AY85" s="25">
        <v>8527370.9000000004</v>
      </c>
      <c r="AZ85" s="25">
        <v>0</v>
      </c>
      <c r="BA85" s="25">
        <v>0</v>
      </c>
      <c r="BB85" s="25">
        <v>12535944.359999999</v>
      </c>
      <c r="BC85" s="25">
        <v>0</v>
      </c>
      <c r="BD85" s="25">
        <v>147663</v>
      </c>
      <c r="BE85" s="25">
        <v>29809442.130000003</v>
      </c>
      <c r="BF85" s="25">
        <v>11630251.969999999</v>
      </c>
      <c r="BG85" s="25">
        <v>788171.08</v>
      </c>
      <c r="BH85" s="25">
        <v>58278</v>
      </c>
      <c r="BI85" s="25">
        <v>0</v>
      </c>
      <c r="BJ85" s="25">
        <v>0</v>
      </c>
      <c r="BK85" s="25">
        <v>0</v>
      </c>
      <c r="BL85" s="25">
        <v>90139</v>
      </c>
      <c r="BM85" s="25">
        <v>0</v>
      </c>
      <c r="BN85" s="25">
        <v>108270126.02</v>
      </c>
      <c r="BO85" s="25">
        <v>1560111.7400000002</v>
      </c>
      <c r="BP85" s="25">
        <v>0</v>
      </c>
      <c r="BQ85" s="25">
        <v>0</v>
      </c>
      <c r="BR85" s="25">
        <v>55124</v>
      </c>
      <c r="BS85" s="25">
        <v>567495.78</v>
      </c>
      <c r="BT85" s="25">
        <v>989101.76</v>
      </c>
      <c r="BU85" s="25">
        <v>31856</v>
      </c>
      <c r="BV85" s="25">
        <v>332586.84000000003</v>
      </c>
      <c r="BW85" s="25">
        <v>1629794.04</v>
      </c>
      <c r="BX85" s="25">
        <v>4427667.8000000007</v>
      </c>
      <c r="BY85" s="25">
        <v>6245722.129999999</v>
      </c>
      <c r="BZ85" s="25">
        <v>6440397.1200000001</v>
      </c>
      <c r="CA85" s="25">
        <v>2802811.54</v>
      </c>
      <c r="CB85" s="25">
        <v>0</v>
      </c>
      <c r="CC85" s="25">
        <v>22159146.399999999</v>
      </c>
      <c r="CD85" s="25">
        <v>18365549.48</v>
      </c>
      <c r="CE85" s="25">
        <v>880703966.68999982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25">
      <c r="A87" s="21" t="s">
        <v>287</v>
      </c>
      <c r="B87" s="16"/>
      <c r="C87" s="234">
        <v>144447925.75</v>
      </c>
      <c r="D87" s="234">
        <v>42764926</v>
      </c>
      <c r="E87" s="234">
        <v>290679251.19999999</v>
      </c>
      <c r="F87" s="234">
        <v>43822648.806761004</v>
      </c>
      <c r="G87" s="234">
        <v>9903764</v>
      </c>
      <c r="H87" s="234">
        <v>0</v>
      </c>
      <c r="I87" s="234">
        <v>0</v>
      </c>
      <c r="J87" s="234">
        <v>7151701.3232389996</v>
      </c>
      <c r="K87" s="234">
        <v>0</v>
      </c>
      <c r="L87" s="234">
        <v>0</v>
      </c>
      <c r="M87" s="234">
        <v>135</v>
      </c>
      <c r="N87" s="234">
        <v>0</v>
      </c>
      <c r="O87" s="234">
        <v>0</v>
      </c>
      <c r="P87" s="234">
        <v>214906111.19</v>
      </c>
      <c r="Q87" s="234">
        <v>7060007</v>
      </c>
      <c r="R87" s="234">
        <v>49319133</v>
      </c>
      <c r="S87" s="234">
        <v>0</v>
      </c>
      <c r="T87" s="234">
        <v>5875831</v>
      </c>
      <c r="U87" s="234">
        <v>137135009.43000001</v>
      </c>
      <c r="V87" s="234">
        <v>10719378</v>
      </c>
      <c r="W87" s="234">
        <v>13501636.5</v>
      </c>
      <c r="X87" s="234">
        <v>72808773.599999994</v>
      </c>
      <c r="Y87" s="234">
        <v>281667152.26999998</v>
      </c>
      <c r="Z87" s="234">
        <v>766865</v>
      </c>
      <c r="AA87" s="234">
        <v>2062967.3</v>
      </c>
      <c r="AB87" s="234">
        <v>90939949.239999995</v>
      </c>
      <c r="AC87" s="234">
        <v>76724176</v>
      </c>
      <c r="AD87" s="234">
        <v>10730850</v>
      </c>
      <c r="AE87" s="234">
        <v>30399814</v>
      </c>
      <c r="AF87" s="234">
        <v>0</v>
      </c>
      <c r="AG87" s="234">
        <v>99265907</v>
      </c>
      <c r="AH87" s="234">
        <v>0</v>
      </c>
      <c r="AI87" s="234">
        <v>12155236.220000001</v>
      </c>
      <c r="AJ87" s="234">
        <v>235646.98</v>
      </c>
      <c r="AK87" s="234">
        <v>0</v>
      </c>
      <c r="AL87" s="234">
        <v>0</v>
      </c>
      <c r="AM87" s="234">
        <v>0</v>
      </c>
      <c r="AN87" s="234">
        <v>0</v>
      </c>
      <c r="AO87" s="234">
        <v>4543968.25</v>
      </c>
      <c r="AP87" s="234">
        <v>98393.77</v>
      </c>
      <c r="AQ87" s="234">
        <v>0</v>
      </c>
      <c r="AR87" s="234">
        <v>1400</v>
      </c>
      <c r="AS87" s="234">
        <v>0</v>
      </c>
      <c r="AT87" s="234">
        <v>0</v>
      </c>
      <c r="AU87" s="234">
        <v>0</v>
      </c>
      <c r="AV87" s="234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1659688557.8300002</v>
      </c>
    </row>
    <row r="88" spans="1:84" x14ac:dyDescent="0.25">
      <c r="A88" s="21" t="s">
        <v>288</v>
      </c>
      <c r="B88" s="16"/>
      <c r="C88" s="234">
        <v>3200470.5</v>
      </c>
      <c r="D88" s="234">
        <v>511773</v>
      </c>
      <c r="E88" s="234">
        <v>31795246.93</v>
      </c>
      <c r="F88" s="234">
        <v>12792907.494171999</v>
      </c>
      <c r="G88" s="234">
        <v>177942.39999999999</v>
      </c>
      <c r="H88" s="234">
        <v>0</v>
      </c>
      <c r="I88" s="234">
        <v>0</v>
      </c>
      <c r="J88" s="234">
        <v>2087757.2658279997</v>
      </c>
      <c r="K88" s="234">
        <v>0</v>
      </c>
      <c r="L88" s="234">
        <v>0</v>
      </c>
      <c r="M88" s="234">
        <v>6510429.3700000001</v>
      </c>
      <c r="N88" s="234">
        <v>7198932.2999999998</v>
      </c>
      <c r="O88" s="234">
        <v>0</v>
      </c>
      <c r="P88" s="234">
        <v>182066828.63999999</v>
      </c>
      <c r="Q88" s="234">
        <v>13618572</v>
      </c>
      <c r="R88" s="234">
        <v>48547029</v>
      </c>
      <c r="S88" s="234">
        <v>0</v>
      </c>
      <c r="T88" s="234">
        <v>18392210</v>
      </c>
      <c r="U88" s="234">
        <v>96501552.370000005</v>
      </c>
      <c r="V88" s="234">
        <v>13418113</v>
      </c>
      <c r="W88" s="234">
        <v>28315846.800000001</v>
      </c>
      <c r="X88" s="234">
        <v>128294609.09999999</v>
      </c>
      <c r="Y88" s="234">
        <v>250412598.56999999</v>
      </c>
      <c r="Z88" s="234">
        <v>10602423</v>
      </c>
      <c r="AA88" s="234">
        <v>10066931.65</v>
      </c>
      <c r="AB88" s="234">
        <v>103424850.31</v>
      </c>
      <c r="AC88" s="234">
        <v>5024352</v>
      </c>
      <c r="AD88" s="234">
        <v>2206361</v>
      </c>
      <c r="AE88" s="234">
        <v>17900469</v>
      </c>
      <c r="AF88" s="234">
        <v>4367888</v>
      </c>
      <c r="AG88" s="234">
        <v>249252141.91</v>
      </c>
      <c r="AH88" s="234">
        <v>0</v>
      </c>
      <c r="AI88" s="234">
        <v>32754984.600000001</v>
      </c>
      <c r="AJ88" s="234">
        <v>107469562.58</v>
      </c>
      <c r="AK88" s="234">
        <v>0</v>
      </c>
      <c r="AL88" s="234">
        <v>0</v>
      </c>
      <c r="AM88" s="234">
        <v>0</v>
      </c>
      <c r="AN88" s="234">
        <v>0</v>
      </c>
      <c r="AO88" s="234">
        <v>222387</v>
      </c>
      <c r="AP88" s="234">
        <v>111771260.34</v>
      </c>
      <c r="AQ88" s="234">
        <v>0</v>
      </c>
      <c r="AR88" s="234">
        <v>77120870.530000001</v>
      </c>
      <c r="AS88" s="234">
        <v>0</v>
      </c>
      <c r="AT88" s="234">
        <v>0</v>
      </c>
      <c r="AU88" s="234">
        <v>0</v>
      </c>
      <c r="AV88" s="234">
        <v>6025821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1582053121.6599998</v>
      </c>
    </row>
    <row r="89" spans="1:84" x14ac:dyDescent="0.25">
      <c r="A89" s="21" t="s">
        <v>289</v>
      </c>
      <c r="B89" s="16"/>
      <c r="C89" s="25">
        <v>147648396.25</v>
      </c>
      <c r="D89" s="25">
        <v>43276699</v>
      </c>
      <c r="E89" s="25">
        <v>322474498.13</v>
      </c>
      <c r="F89" s="25">
        <v>56615556.300933003</v>
      </c>
      <c r="G89" s="25">
        <v>10081706.4</v>
      </c>
      <c r="H89" s="25">
        <v>0</v>
      </c>
      <c r="I89" s="25">
        <v>0</v>
      </c>
      <c r="J89" s="25">
        <v>9239458.589066999</v>
      </c>
      <c r="K89" s="25">
        <v>0</v>
      </c>
      <c r="L89" s="25">
        <v>0</v>
      </c>
      <c r="M89" s="25">
        <v>6510564.3700000001</v>
      </c>
      <c r="N89" s="25">
        <v>7198932.2999999998</v>
      </c>
      <c r="O89" s="25">
        <v>0</v>
      </c>
      <c r="P89" s="25">
        <v>396972939.82999998</v>
      </c>
      <c r="Q89" s="25">
        <v>20678579</v>
      </c>
      <c r="R89" s="25">
        <v>97866162</v>
      </c>
      <c r="S89" s="25">
        <v>0</v>
      </c>
      <c r="T89" s="25">
        <v>24268041</v>
      </c>
      <c r="U89" s="25">
        <v>233636561.80000001</v>
      </c>
      <c r="V89" s="25">
        <v>24137491</v>
      </c>
      <c r="W89" s="25">
        <v>41817483.299999997</v>
      </c>
      <c r="X89" s="25">
        <v>201103382.69999999</v>
      </c>
      <c r="Y89" s="25">
        <v>532079750.83999997</v>
      </c>
      <c r="Z89" s="25">
        <v>11369288</v>
      </c>
      <c r="AA89" s="25">
        <v>12129898.950000001</v>
      </c>
      <c r="AB89" s="25">
        <v>194364799.55000001</v>
      </c>
      <c r="AC89" s="25">
        <v>81748528</v>
      </c>
      <c r="AD89" s="25">
        <v>12937211</v>
      </c>
      <c r="AE89" s="25">
        <v>48300283</v>
      </c>
      <c r="AF89" s="25">
        <v>4367888</v>
      </c>
      <c r="AG89" s="25">
        <v>348518048.90999997</v>
      </c>
      <c r="AH89" s="25">
        <v>0</v>
      </c>
      <c r="AI89" s="25">
        <v>44910220.82</v>
      </c>
      <c r="AJ89" s="25">
        <v>107705209.56</v>
      </c>
      <c r="AK89" s="25">
        <v>0</v>
      </c>
      <c r="AL89" s="25">
        <v>0</v>
      </c>
      <c r="AM89" s="25">
        <v>0</v>
      </c>
      <c r="AN89" s="25">
        <v>0</v>
      </c>
      <c r="AO89" s="25">
        <v>4766355.25</v>
      </c>
      <c r="AP89" s="25">
        <v>111869654.11</v>
      </c>
      <c r="AQ89" s="25">
        <v>0</v>
      </c>
      <c r="AR89" s="25">
        <v>77122270.530000001</v>
      </c>
      <c r="AS89" s="25">
        <v>0</v>
      </c>
      <c r="AT89" s="25">
        <v>0</v>
      </c>
      <c r="AU89" s="25">
        <v>0</v>
      </c>
      <c r="AV89" s="25">
        <v>6025821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3241741679.4900002</v>
      </c>
    </row>
    <row r="90" spans="1:84" x14ac:dyDescent="0.25">
      <c r="A90" s="31" t="s">
        <v>290</v>
      </c>
      <c r="B90" s="25"/>
      <c r="C90" s="234">
        <v>43055.8</v>
      </c>
      <c r="D90" s="234">
        <v>0</v>
      </c>
      <c r="E90" s="234">
        <v>134471.17382352901</v>
      </c>
      <c r="F90" s="234">
        <v>38817.2863</v>
      </c>
      <c r="G90" s="234">
        <v>15133</v>
      </c>
      <c r="H90" s="234">
        <v>0</v>
      </c>
      <c r="I90" s="234">
        <v>0</v>
      </c>
      <c r="J90" s="234">
        <v>5733.7137000000021</v>
      </c>
      <c r="K90" s="234">
        <v>0</v>
      </c>
      <c r="L90" s="234">
        <v>0</v>
      </c>
      <c r="M90" s="234">
        <v>0</v>
      </c>
      <c r="N90" s="234">
        <v>0</v>
      </c>
      <c r="O90" s="234">
        <v>0</v>
      </c>
      <c r="P90" s="234">
        <v>41972.822499999995</v>
      </c>
      <c r="Q90" s="234">
        <v>8497.5400000000009</v>
      </c>
      <c r="R90" s="234">
        <v>1008.45</v>
      </c>
      <c r="S90" s="234">
        <v>19850.97</v>
      </c>
      <c r="T90" s="234">
        <v>108.91</v>
      </c>
      <c r="U90" s="234">
        <v>16163.77</v>
      </c>
      <c r="V90" s="234">
        <v>608</v>
      </c>
      <c r="W90" s="234">
        <v>1999.73</v>
      </c>
      <c r="X90" s="234">
        <v>2583.4499999999998</v>
      </c>
      <c r="Y90" s="234">
        <v>12051</v>
      </c>
      <c r="Z90" s="234">
        <v>8730</v>
      </c>
      <c r="AA90" s="234">
        <v>2812.94</v>
      </c>
      <c r="AB90" s="234">
        <v>13397.6</v>
      </c>
      <c r="AC90" s="234">
        <v>1687.24</v>
      </c>
      <c r="AD90" s="234">
        <v>315.33999999999997</v>
      </c>
      <c r="AE90" s="234">
        <v>1020.31</v>
      </c>
      <c r="AF90" s="234">
        <v>4428.2700000000004</v>
      </c>
      <c r="AG90" s="234">
        <v>19360</v>
      </c>
      <c r="AH90" s="234">
        <v>0</v>
      </c>
      <c r="AI90" s="234">
        <v>22076.09</v>
      </c>
      <c r="AJ90" s="234">
        <v>0</v>
      </c>
      <c r="AK90" s="234">
        <v>0</v>
      </c>
      <c r="AL90" s="234">
        <v>0</v>
      </c>
      <c r="AM90" s="234">
        <v>0</v>
      </c>
      <c r="AN90" s="234">
        <v>0</v>
      </c>
      <c r="AO90" s="234">
        <v>4661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573</v>
      </c>
      <c r="AW90" s="234">
        <v>0</v>
      </c>
      <c r="AX90" s="234">
        <v>0</v>
      </c>
      <c r="AY90" s="234">
        <v>19713.599999999999</v>
      </c>
      <c r="AZ90" s="234">
        <v>0</v>
      </c>
      <c r="BA90" s="234">
        <v>0</v>
      </c>
      <c r="BB90" s="234">
        <v>0</v>
      </c>
      <c r="BC90" s="234">
        <v>0</v>
      </c>
      <c r="BD90" s="234">
        <v>7706.59</v>
      </c>
      <c r="BE90" s="234">
        <v>322561.37367647077</v>
      </c>
      <c r="BF90" s="234">
        <v>21631.66</v>
      </c>
      <c r="BG90" s="234">
        <v>2789.85</v>
      </c>
      <c r="BH90" s="234">
        <v>3041.56</v>
      </c>
      <c r="BI90" s="234">
        <v>0</v>
      </c>
      <c r="BJ90" s="234">
        <v>0</v>
      </c>
      <c r="BK90" s="234">
        <v>0</v>
      </c>
      <c r="BL90" s="234">
        <v>4704.3900000000003</v>
      </c>
      <c r="BM90" s="234">
        <v>0</v>
      </c>
      <c r="BN90" s="234">
        <v>10256.76</v>
      </c>
      <c r="BO90" s="234">
        <v>0</v>
      </c>
      <c r="BP90" s="234">
        <v>0</v>
      </c>
      <c r="BQ90" s="234">
        <v>0</v>
      </c>
      <c r="BR90" s="234">
        <v>2876.96</v>
      </c>
      <c r="BS90" s="234">
        <v>1689.14</v>
      </c>
      <c r="BT90" s="234">
        <v>1378.22</v>
      </c>
      <c r="BU90" s="234">
        <v>1662.58</v>
      </c>
      <c r="BV90" s="234">
        <v>7812.92</v>
      </c>
      <c r="BW90" s="234">
        <v>1711.53</v>
      </c>
      <c r="BX90" s="234">
        <v>1145.67</v>
      </c>
      <c r="BY90" s="234">
        <v>4458.5</v>
      </c>
      <c r="BZ90" s="234">
        <v>0</v>
      </c>
      <c r="CA90" s="234">
        <v>9779.3799999999992</v>
      </c>
      <c r="CB90" s="234">
        <v>0</v>
      </c>
      <c r="CC90" s="234">
        <v>239.93</v>
      </c>
      <c r="CD90" s="223" t="s">
        <v>248</v>
      </c>
      <c r="CE90" s="25">
        <v>846278.02</v>
      </c>
      <c r="CF90" s="25">
        <v>-2.0000000018626451E-2</v>
      </c>
    </row>
    <row r="91" spans="1:84" x14ac:dyDescent="0.25">
      <c r="A91" s="21" t="s">
        <v>291</v>
      </c>
      <c r="B91" s="16"/>
      <c r="C91" s="234">
        <v>67782</v>
      </c>
      <c r="D91" s="234">
        <v>12405</v>
      </c>
      <c r="E91" s="234">
        <v>144191</v>
      </c>
      <c r="F91" s="234">
        <v>24704</v>
      </c>
      <c r="G91" s="234">
        <v>4860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8148</v>
      </c>
      <c r="N91" s="234">
        <v>0</v>
      </c>
      <c r="O91" s="234">
        <v>0</v>
      </c>
      <c r="P91" s="234">
        <v>0</v>
      </c>
      <c r="Q91" s="234">
        <v>9386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820</v>
      </c>
      <c r="AG91" s="234">
        <v>37028</v>
      </c>
      <c r="AH91" s="234">
        <v>0</v>
      </c>
      <c r="AI91" s="234">
        <v>20638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251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v>330213</v>
      </c>
      <c r="CF91" s="25">
        <v>0</v>
      </c>
    </row>
    <row r="92" spans="1:84" x14ac:dyDescent="0.25">
      <c r="A92" s="21" t="s">
        <v>292</v>
      </c>
      <c r="B92" s="16"/>
      <c r="C92" s="234">
        <v>20089.367601594906</v>
      </c>
      <c r="D92" s="234">
        <v>0</v>
      </c>
      <c r="E92" s="234">
        <v>62742.785937291614</v>
      </c>
      <c r="F92" s="234">
        <v>18111.723246973783</v>
      </c>
      <c r="G92" s="234">
        <v>7060.8930716636478</v>
      </c>
      <c r="H92" s="234">
        <v>0</v>
      </c>
      <c r="I92" s="234">
        <v>0</v>
      </c>
      <c r="J92" s="234">
        <v>2675.2883988127242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19584.062088707993</v>
      </c>
      <c r="Q92" s="234">
        <v>3964.8596651149619</v>
      </c>
      <c r="R92" s="234">
        <v>470.53179264648156</v>
      </c>
      <c r="S92" s="234">
        <v>9262.2465168045292</v>
      </c>
      <c r="T92" s="234">
        <v>50.816220474121977</v>
      </c>
      <c r="U92" s="234">
        <v>7541.8391333486243</v>
      </c>
      <c r="V92" s="234">
        <v>283.68618169374861</v>
      </c>
      <c r="W92" s="234">
        <v>933.05225019480258</v>
      </c>
      <c r="X92" s="234">
        <v>1205.4096481853862</v>
      </c>
      <c r="Y92" s="234">
        <v>5622.8654203805345</v>
      </c>
      <c r="Z92" s="234">
        <v>4073.3229707013575</v>
      </c>
      <c r="AA92" s="234">
        <v>1312.4871841013378</v>
      </c>
      <c r="AB92" s="234">
        <v>6251.1743221384322</v>
      </c>
      <c r="AC92" s="234">
        <v>787.24781776473765</v>
      </c>
      <c r="AD92" s="234">
        <v>147.13421140675442</v>
      </c>
      <c r="AE92" s="234">
        <v>476.06553954596814</v>
      </c>
      <c r="AF92" s="234">
        <v>2066.1825786331847</v>
      </c>
      <c r="AG92" s="234">
        <v>9033.1652591956808</v>
      </c>
      <c r="AH92" s="234">
        <v>0</v>
      </c>
      <c r="AI92" s="234">
        <v>10300.463287545308</v>
      </c>
      <c r="AJ92" s="234">
        <v>0</v>
      </c>
      <c r="AK92" s="234">
        <v>0</v>
      </c>
      <c r="AL92" s="234">
        <v>0</v>
      </c>
      <c r="AM92" s="234">
        <v>0</v>
      </c>
      <c r="AN92" s="234">
        <v>0</v>
      </c>
      <c r="AO92" s="234">
        <v>2174.7718632805304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267.35556268177294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1419.1587874875627</v>
      </c>
      <c r="BI92" s="234">
        <v>0</v>
      </c>
      <c r="BJ92" s="24" t="s">
        <v>248</v>
      </c>
      <c r="BK92" s="234">
        <v>0</v>
      </c>
      <c r="BL92" s="234">
        <v>2195.0171649642339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788.13433708253058</v>
      </c>
      <c r="BT92" s="234">
        <v>643.06244956243131</v>
      </c>
      <c r="BU92" s="234">
        <v>775.74173019801412</v>
      </c>
      <c r="BV92" s="234">
        <v>3645.4234254584258</v>
      </c>
      <c r="BW92" s="234">
        <v>798.58126735904864</v>
      </c>
      <c r="BX92" s="234">
        <v>534.55715095571884</v>
      </c>
      <c r="BY92" s="234">
        <v>2080.2875675683854</v>
      </c>
      <c r="BZ92" s="234">
        <v>0</v>
      </c>
      <c r="CA92" s="234">
        <v>4562.9522558095578</v>
      </c>
      <c r="CB92" s="234">
        <v>0</v>
      </c>
      <c r="CC92" s="24" t="s">
        <v>248</v>
      </c>
      <c r="CD92" s="24" t="s">
        <v>248</v>
      </c>
      <c r="CE92" s="25">
        <v>213931.71390732881</v>
      </c>
      <c r="CF92" s="16"/>
    </row>
    <row r="93" spans="1:84" x14ac:dyDescent="0.25">
      <c r="A93" s="21" t="s">
        <v>293</v>
      </c>
      <c r="B93" s="16"/>
      <c r="C93" s="234">
        <v>375915.26336883585</v>
      </c>
      <c r="D93" s="234">
        <v>68804.932228169724</v>
      </c>
      <c r="E93" s="234">
        <v>799657.77290015225</v>
      </c>
      <c r="F93" s="234">
        <v>136992.99654631439</v>
      </c>
      <c r="G93" s="234">
        <v>26961.868567906575</v>
      </c>
      <c r="H93" s="234">
        <v>0</v>
      </c>
      <c r="I93" s="234">
        <v>0</v>
      </c>
      <c r="J93" s="234">
        <v>22356.77261306026</v>
      </c>
      <c r="K93" s="234">
        <v>0</v>
      </c>
      <c r="L93" s="234">
        <v>0</v>
      </c>
      <c r="M93" s="234">
        <v>45195.176988457933</v>
      </c>
      <c r="N93" s="234">
        <v>0</v>
      </c>
      <c r="O93" s="234">
        <v>0</v>
      </c>
      <c r="P93" s="234">
        <v>156803.37247089919</v>
      </c>
      <c r="Q93" s="234">
        <v>52049.880889282198</v>
      </c>
      <c r="R93" s="234">
        <v>0</v>
      </c>
      <c r="S93" s="234">
        <v>0</v>
      </c>
      <c r="T93" s="234">
        <v>67452.562560589649</v>
      </c>
      <c r="U93" s="234">
        <v>0</v>
      </c>
      <c r="V93" s="234">
        <v>0</v>
      </c>
      <c r="W93" s="234">
        <v>0</v>
      </c>
      <c r="X93" s="234">
        <v>8914.9689012568506</v>
      </c>
      <c r="Y93" s="234">
        <v>32564.821575793852</v>
      </c>
      <c r="Z93" s="234">
        <v>554.37095708054778</v>
      </c>
      <c r="AA93" s="234">
        <v>0</v>
      </c>
      <c r="AB93" s="234">
        <v>0</v>
      </c>
      <c r="AC93" s="234">
        <v>0</v>
      </c>
      <c r="AD93" s="234">
        <v>0</v>
      </c>
      <c r="AE93" s="234">
        <v>2165.5662179636874</v>
      </c>
      <c r="AF93" s="234">
        <v>4553.5193214908641</v>
      </c>
      <c r="AG93" s="234">
        <v>205341.83099853422</v>
      </c>
      <c r="AH93" s="234">
        <v>0</v>
      </c>
      <c r="AI93" s="234">
        <v>114468.9668223617</v>
      </c>
      <c r="AJ93" s="234">
        <v>28954.500045237139</v>
      </c>
      <c r="AK93" s="234">
        <v>0</v>
      </c>
      <c r="AL93" s="234">
        <v>0</v>
      </c>
      <c r="AM93" s="234">
        <v>0</v>
      </c>
      <c r="AN93" s="234">
        <v>0</v>
      </c>
      <c r="AO93" s="234">
        <v>30703.088402293099</v>
      </c>
      <c r="AP93" s="234">
        <v>47387.841925171277</v>
      </c>
      <c r="AQ93" s="234">
        <v>0</v>
      </c>
      <c r="AR93" s="234">
        <v>219122.71246349855</v>
      </c>
      <c r="AS93" s="234">
        <v>0</v>
      </c>
      <c r="AT93" s="234">
        <v>0</v>
      </c>
      <c r="AU93" s="234">
        <v>0</v>
      </c>
      <c r="AV93" s="234">
        <v>1406.2132356506561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v>2448329</v>
      </c>
      <c r="CF93" s="25">
        <v>0</v>
      </c>
    </row>
    <row r="94" spans="1:84" x14ac:dyDescent="0.25">
      <c r="A94" s="21" t="s">
        <v>294</v>
      </c>
      <c r="B94" s="16"/>
      <c r="C94" s="238">
        <v>158.73016934299471</v>
      </c>
      <c r="D94" s="238">
        <v>29.052873369217021</v>
      </c>
      <c r="E94" s="238">
        <v>337.65538693847543</v>
      </c>
      <c r="F94" s="238">
        <v>57.845274346483144</v>
      </c>
      <c r="G94" s="238">
        <v>11.384645372561826</v>
      </c>
      <c r="H94" s="238">
        <v>0</v>
      </c>
      <c r="I94" s="238">
        <v>0</v>
      </c>
      <c r="J94" s="238">
        <v>9.4401442256735884</v>
      </c>
      <c r="K94" s="238">
        <v>0</v>
      </c>
      <c r="L94" s="238">
        <v>0</v>
      </c>
      <c r="M94" s="238">
        <v>19.083657398145625</v>
      </c>
      <c r="N94" s="238">
        <v>0</v>
      </c>
      <c r="O94" s="238">
        <v>0</v>
      </c>
      <c r="P94" s="239">
        <v>66.210202913303377</v>
      </c>
      <c r="Q94" s="239">
        <v>21.978055197328267</v>
      </c>
      <c r="R94" s="239">
        <v>0</v>
      </c>
      <c r="S94" s="240">
        <v>0</v>
      </c>
      <c r="T94" s="240">
        <v>28.481835459168941</v>
      </c>
      <c r="U94" s="241">
        <v>0</v>
      </c>
      <c r="V94" s="239">
        <v>0</v>
      </c>
      <c r="W94" s="239">
        <v>0</v>
      </c>
      <c r="X94" s="239">
        <v>3.7643444182142884</v>
      </c>
      <c r="Y94" s="239">
        <v>13.750491525741779</v>
      </c>
      <c r="Z94" s="239">
        <v>0.2340830619848899</v>
      </c>
      <c r="AA94" s="239">
        <v>0</v>
      </c>
      <c r="AB94" s="240">
        <v>0</v>
      </c>
      <c r="AC94" s="239">
        <v>0</v>
      </c>
      <c r="AD94" s="239">
        <v>0</v>
      </c>
      <c r="AE94" s="239">
        <v>0.91441004395604319</v>
      </c>
      <c r="AF94" s="239">
        <v>1.9227229203983509</v>
      </c>
      <c r="AG94" s="239">
        <v>86.705560491215863</v>
      </c>
      <c r="AH94" s="239">
        <v>0</v>
      </c>
      <c r="AI94" s="239">
        <v>48.334505828255288</v>
      </c>
      <c r="AJ94" s="239">
        <v>12.226033745570048</v>
      </c>
      <c r="AK94" s="239">
        <v>0</v>
      </c>
      <c r="AL94" s="239">
        <v>0</v>
      </c>
      <c r="AM94" s="239">
        <v>0</v>
      </c>
      <c r="AN94" s="239">
        <v>0</v>
      </c>
      <c r="AO94" s="239">
        <v>12.964374943901106</v>
      </c>
      <c r="AP94" s="239">
        <v>20.009509872445047</v>
      </c>
      <c r="AQ94" s="239">
        <v>0</v>
      </c>
      <c r="AR94" s="239">
        <v>92.524535834292791</v>
      </c>
      <c r="AS94" s="239">
        <v>0</v>
      </c>
      <c r="AT94" s="239">
        <v>0</v>
      </c>
      <c r="AU94" s="239">
        <v>0</v>
      </c>
      <c r="AV94" s="240">
        <v>0.59377334941620674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v>1033.8065905987435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/>
      <c r="E98" s="247"/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98664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/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/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53" t="s">
        <v>325</v>
      </c>
      <c r="D110" s="246"/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4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1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4">
        <v>19222</v>
      </c>
      <c r="D127" s="256">
        <v>112600</v>
      </c>
      <c r="E127" s="16"/>
    </row>
    <row r="128" spans="1:5" x14ac:dyDescent="0.25">
      <c r="A128" s="16" t="s">
        <v>339</v>
      </c>
      <c r="B128" s="35" t="s">
        <v>299</v>
      </c>
      <c r="C128" s="254">
        <v>0</v>
      </c>
      <c r="D128" s="256">
        <v>0</v>
      </c>
      <c r="E128" s="16"/>
    </row>
    <row r="129" spans="1:5" x14ac:dyDescent="0.25">
      <c r="A129" s="16" t="s">
        <v>340</v>
      </c>
      <c r="B129" s="35" t="s">
        <v>299</v>
      </c>
      <c r="C129" s="254">
        <v>0</v>
      </c>
      <c r="D129" s="256">
        <v>0</v>
      </c>
      <c r="E129" s="16"/>
    </row>
    <row r="130" spans="1:5" x14ac:dyDescent="0.25">
      <c r="A130" s="16" t="s">
        <v>341</v>
      </c>
      <c r="B130" s="35" t="s">
        <v>299</v>
      </c>
      <c r="C130" s="254">
        <v>1792</v>
      </c>
      <c r="D130" s="256">
        <v>2712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4">
        <v>74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4">
        <v>31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4">
        <v>264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4">
        <v>8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4">
        <v>31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4">
        <v>14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4">
        <v>0</v>
      </c>
      <c r="D139" s="16"/>
      <c r="E139" s="16"/>
    </row>
    <row r="140" spans="1:5" x14ac:dyDescent="0.25">
      <c r="A140" s="16" t="s">
        <v>350</v>
      </c>
      <c r="B140" s="35"/>
      <c r="C140" s="254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v>422</v>
      </c>
    </row>
    <row r="144" spans="1:5" x14ac:dyDescent="0.25">
      <c r="A144" s="16" t="s">
        <v>353</v>
      </c>
      <c r="B144" s="35" t="s">
        <v>299</v>
      </c>
      <c r="C144" s="254">
        <v>450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4">
        <v>24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6">
        <v>10407</v>
      </c>
      <c r="C154" s="256">
        <v>3854</v>
      </c>
      <c r="D154" s="256">
        <v>4961</v>
      </c>
      <c r="E154" s="25">
        <v>19222</v>
      </c>
    </row>
    <row r="155" spans="1:6" x14ac:dyDescent="0.25">
      <c r="A155" s="16" t="s">
        <v>242</v>
      </c>
      <c r="B155" s="256">
        <v>66994</v>
      </c>
      <c r="C155" s="256">
        <v>23010</v>
      </c>
      <c r="D155" s="256">
        <v>22596</v>
      </c>
      <c r="E155" s="25">
        <v>112600</v>
      </c>
    </row>
    <row r="156" spans="1:6" x14ac:dyDescent="0.25">
      <c r="A156" s="16" t="s">
        <v>360</v>
      </c>
      <c r="B156" s="256">
        <v>68780</v>
      </c>
      <c r="C156" s="256">
        <v>42880</v>
      </c>
      <c r="D156" s="256">
        <v>63062</v>
      </c>
      <c r="E156" s="25">
        <v>174722</v>
      </c>
    </row>
    <row r="157" spans="1:6" x14ac:dyDescent="0.25">
      <c r="A157" s="16" t="s">
        <v>287</v>
      </c>
      <c r="B157" s="256">
        <v>970345217</v>
      </c>
      <c r="C157" s="256">
        <v>311074561</v>
      </c>
      <c r="D157" s="256">
        <v>378268780</v>
      </c>
      <c r="E157" s="25">
        <v>1659688558</v>
      </c>
      <c r="F157" s="14"/>
    </row>
    <row r="158" spans="1:6" x14ac:dyDescent="0.25">
      <c r="A158" s="16" t="s">
        <v>288</v>
      </c>
      <c r="B158" s="256">
        <v>761058689</v>
      </c>
      <c r="C158" s="256">
        <v>306242795</v>
      </c>
      <c r="D158" s="256">
        <v>514751638</v>
      </c>
      <c r="E158" s="25">
        <v>1582053122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6">
        <v>0</v>
      </c>
      <c r="C160" s="256">
        <v>0</v>
      </c>
      <c r="D160" s="256">
        <v>0</v>
      </c>
      <c r="E160" s="25">
        <v>0</v>
      </c>
    </row>
    <row r="161" spans="1:5" x14ac:dyDescent="0.25">
      <c r="A161" s="16" t="s">
        <v>242</v>
      </c>
      <c r="B161" s="256">
        <v>0</v>
      </c>
      <c r="C161" s="256">
        <v>0</v>
      </c>
      <c r="D161" s="256">
        <v>0</v>
      </c>
      <c r="E161" s="25">
        <v>0</v>
      </c>
    </row>
    <row r="162" spans="1:5" x14ac:dyDescent="0.25">
      <c r="A162" s="16" t="s">
        <v>360</v>
      </c>
      <c r="B162" s="256">
        <v>0</v>
      </c>
      <c r="C162" s="256">
        <v>0</v>
      </c>
      <c r="D162" s="256">
        <v>0</v>
      </c>
      <c r="E162" s="25">
        <v>0</v>
      </c>
    </row>
    <row r="163" spans="1:5" x14ac:dyDescent="0.25">
      <c r="A163" s="16" t="s">
        <v>287</v>
      </c>
      <c r="B163" s="256">
        <v>0</v>
      </c>
      <c r="C163" s="256">
        <v>0</v>
      </c>
      <c r="D163" s="256">
        <v>0</v>
      </c>
      <c r="E163" s="25">
        <v>0</v>
      </c>
    </row>
    <row r="164" spans="1:5" x14ac:dyDescent="0.25">
      <c r="A164" s="16" t="s">
        <v>288</v>
      </c>
      <c r="B164" s="256">
        <v>0</v>
      </c>
      <c r="C164" s="256">
        <v>0</v>
      </c>
      <c r="D164" s="256">
        <v>0</v>
      </c>
      <c r="E164" s="25"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6">
        <v>0</v>
      </c>
      <c r="C166" s="256">
        <v>0</v>
      </c>
      <c r="D166" s="256">
        <v>0</v>
      </c>
      <c r="E166" s="25">
        <v>0</v>
      </c>
    </row>
    <row r="167" spans="1:5" x14ac:dyDescent="0.25">
      <c r="A167" s="16" t="s">
        <v>242</v>
      </c>
      <c r="B167" s="256">
        <v>0</v>
      </c>
      <c r="C167" s="256">
        <v>0</v>
      </c>
      <c r="D167" s="256">
        <v>0</v>
      </c>
      <c r="E167" s="25">
        <v>0</v>
      </c>
    </row>
    <row r="168" spans="1:5" x14ac:dyDescent="0.25">
      <c r="A168" s="16" t="s">
        <v>360</v>
      </c>
      <c r="B168" s="256">
        <v>0</v>
      </c>
      <c r="C168" s="256">
        <v>0</v>
      </c>
      <c r="D168" s="256">
        <v>0</v>
      </c>
      <c r="E168" s="25">
        <v>0</v>
      </c>
    </row>
    <row r="169" spans="1:5" x14ac:dyDescent="0.25">
      <c r="A169" s="16" t="s">
        <v>287</v>
      </c>
      <c r="B169" s="256">
        <v>0</v>
      </c>
      <c r="C169" s="256">
        <v>0</v>
      </c>
      <c r="D169" s="256">
        <v>0</v>
      </c>
      <c r="E169" s="25">
        <v>0</v>
      </c>
    </row>
    <row r="170" spans="1:5" x14ac:dyDescent="0.25">
      <c r="A170" s="16" t="s">
        <v>288</v>
      </c>
      <c r="B170" s="256">
        <v>0</v>
      </c>
      <c r="C170" s="256">
        <v>0</v>
      </c>
      <c r="D170" s="256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6">
        <v>119309000</v>
      </c>
      <c r="C173" s="256">
        <v>70744840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4">
        <v>24636791.219999999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4">
        <v>550175.52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4">
        <v>1831568.97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4">
        <v>42151006.640000001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4">
        <v>271777.98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4">
        <v>22834442.190000001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4">
        <v>2685671.76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4">
        <v>877752.23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95839186.510000005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4">
        <v>11897495.77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4">
        <v>3325673.25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15223169.02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4">
        <v>7033375.4400000004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4">
        <v>1418241.6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8451617.040000001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4">
        <v>587852.22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4">
        <v>17787441.620000001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18375293.84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4">
        <v>0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4">
        <v>667524.48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667524.48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6">
        <v>41365788.130000003</v>
      </c>
      <c r="C211" s="254">
        <v>0</v>
      </c>
      <c r="D211" s="256">
        <v>0</v>
      </c>
      <c r="E211" s="25">
        <v>41365788.130000003</v>
      </c>
    </row>
    <row r="212" spans="1:5" x14ac:dyDescent="0.25">
      <c r="A212" s="16" t="s">
        <v>395</v>
      </c>
      <c r="B212" s="256">
        <v>6837782.6799999997</v>
      </c>
      <c r="C212" s="254">
        <v>0</v>
      </c>
      <c r="D212" s="256">
        <v>0</v>
      </c>
      <c r="E212" s="25">
        <v>6837782.6799999997</v>
      </c>
    </row>
    <row r="213" spans="1:5" x14ac:dyDescent="0.25">
      <c r="A213" s="16" t="s">
        <v>396</v>
      </c>
      <c r="B213" s="256">
        <v>297399069.81999993</v>
      </c>
      <c r="C213" s="254">
        <v>1524289.02</v>
      </c>
      <c r="D213" s="256">
        <v>0</v>
      </c>
      <c r="E213" s="25">
        <v>298923358.83999991</v>
      </c>
    </row>
    <row r="214" spans="1:5" x14ac:dyDescent="0.25">
      <c r="A214" s="16" t="s">
        <v>397</v>
      </c>
      <c r="B214" s="256">
        <v>0</v>
      </c>
      <c r="C214" s="254">
        <v>0</v>
      </c>
      <c r="D214" s="256">
        <v>0</v>
      </c>
      <c r="E214" s="25">
        <v>0</v>
      </c>
    </row>
    <row r="215" spans="1:5" x14ac:dyDescent="0.25">
      <c r="A215" s="16" t="s">
        <v>398</v>
      </c>
      <c r="B215" s="256">
        <v>55234864.059999995</v>
      </c>
      <c r="C215" s="254">
        <v>7414836.5100000007</v>
      </c>
      <c r="D215" s="256">
        <v>0</v>
      </c>
      <c r="E215" s="25">
        <v>62649700.569999993</v>
      </c>
    </row>
    <row r="216" spans="1:5" x14ac:dyDescent="0.25">
      <c r="A216" s="16" t="s">
        <v>399</v>
      </c>
      <c r="B216" s="256">
        <v>229057657.71999919</v>
      </c>
      <c r="C216" s="254">
        <v>14728112.959999999</v>
      </c>
      <c r="D216" s="256">
        <v>1174637.67</v>
      </c>
      <c r="E216" s="25">
        <v>242611133.00999922</v>
      </c>
    </row>
    <row r="217" spans="1:5" x14ac:dyDescent="0.25">
      <c r="A217" s="16" t="s">
        <v>400</v>
      </c>
      <c r="B217" s="256">
        <v>0</v>
      </c>
      <c r="C217" s="254">
        <v>0</v>
      </c>
      <c r="D217" s="256">
        <v>0</v>
      </c>
      <c r="E217" s="25">
        <v>0</v>
      </c>
    </row>
    <row r="218" spans="1:5" x14ac:dyDescent="0.25">
      <c r="A218" s="16" t="s">
        <v>401</v>
      </c>
      <c r="B218" s="256">
        <v>18236962.340000004</v>
      </c>
      <c r="C218" s="254">
        <v>176465.19999999998</v>
      </c>
      <c r="D218" s="256">
        <v>0</v>
      </c>
      <c r="E218" s="25">
        <v>18413427.540000003</v>
      </c>
    </row>
    <row r="219" spans="1:5" x14ac:dyDescent="0.25">
      <c r="A219" s="16" t="s">
        <v>402</v>
      </c>
      <c r="B219" s="256">
        <v>26381973.690000005</v>
      </c>
      <c r="C219" s="254">
        <v>36655086.229999997</v>
      </c>
      <c r="D219" s="256">
        <v>0</v>
      </c>
      <c r="E219" s="25">
        <v>63037059.920000002</v>
      </c>
    </row>
    <row r="220" spans="1:5" x14ac:dyDescent="0.25">
      <c r="A220" s="16" t="s">
        <v>230</v>
      </c>
      <c r="B220" s="25">
        <v>674514098.43999922</v>
      </c>
      <c r="C220" s="224">
        <v>60498789.920000002</v>
      </c>
      <c r="D220" s="25">
        <v>1174637.67</v>
      </c>
      <c r="E220" s="25">
        <v>733838250.68999898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6">
        <v>6325578.8199999984</v>
      </c>
      <c r="C225" s="254">
        <v>135639.47</v>
      </c>
      <c r="D225" s="256">
        <v>0</v>
      </c>
      <c r="E225" s="25">
        <v>6461218.2899999982</v>
      </c>
    </row>
    <row r="226" spans="1:6" x14ac:dyDescent="0.25">
      <c r="A226" s="16" t="s">
        <v>396</v>
      </c>
      <c r="B226" s="256">
        <v>188784480.62</v>
      </c>
      <c r="C226" s="254">
        <v>8272387.8999999994</v>
      </c>
      <c r="D226" s="256">
        <v>0</v>
      </c>
      <c r="E226" s="25">
        <v>197056868.52000001</v>
      </c>
    </row>
    <row r="227" spans="1:6" x14ac:dyDescent="0.25">
      <c r="A227" s="16" t="s">
        <v>397</v>
      </c>
      <c r="B227" s="256">
        <v>0</v>
      </c>
      <c r="C227" s="254">
        <v>0</v>
      </c>
      <c r="D227" s="256">
        <v>0</v>
      </c>
      <c r="E227" s="25">
        <v>0</v>
      </c>
    </row>
    <row r="228" spans="1:6" x14ac:dyDescent="0.25">
      <c r="A228" s="16" t="s">
        <v>398</v>
      </c>
      <c r="B228" s="256">
        <v>32615380.170000002</v>
      </c>
      <c r="C228" s="254">
        <v>2817526.54</v>
      </c>
      <c r="D228" s="256">
        <v>0</v>
      </c>
      <c r="E228" s="25">
        <v>35432906.710000001</v>
      </c>
    </row>
    <row r="229" spans="1:6" x14ac:dyDescent="0.25">
      <c r="A229" s="16" t="s">
        <v>399</v>
      </c>
      <c r="B229" s="256">
        <v>186530522.48999998</v>
      </c>
      <c r="C229" s="254">
        <v>11879650.1</v>
      </c>
      <c r="D229" s="256">
        <v>1138673.03</v>
      </c>
      <c r="E229" s="25">
        <v>197271499.55999997</v>
      </c>
    </row>
    <row r="230" spans="1:6" x14ac:dyDescent="0.25">
      <c r="A230" s="16" t="s">
        <v>400</v>
      </c>
      <c r="B230" s="256">
        <v>0</v>
      </c>
      <c r="C230" s="254">
        <v>0</v>
      </c>
      <c r="D230" s="256">
        <v>0</v>
      </c>
      <c r="E230" s="25">
        <v>0</v>
      </c>
    </row>
    <row r="231" spans="1:6" x14ac:dyDescent="0.25">
      <c r="A231" s="16" t="s">
        <v>401</v>
      </c>
      <c r="B231" s="256">
        <v>7410149.5299999993</v>
      </c>
      <c r="C231" s="254">
        <v>920837.8899999999</v>
      </c>
      <c r="D231" s="256">
        <v>0</v>
      </c>
      <c r="E231" s="25">
        <v>8330987.419999999</v>
      </c>
    </row>
    <row r="232" spans="1:6" x14ac:dyDescent="0.25">
      <c r="A232" s="16" t="s">
        <v>402</v>
      </c>
      <c r="B232" s="256">
        <v>0</v>
      </c>
      <c r="C232" s="254">
        <v>0</v>
      </c>
      <c r="D232" s="256">
        <v>0</v>
      </c>
      <c r="E232" s="25">
        <v>0</v>
      </c>
    </row>
    <row r="233" spans="1:6" x14ac:dyDescent="0.25">
      <c r="A233" s="16" t="s">
        <v>230</v>
      </c>
      <c r="B233" s="25">
        <v>421666111.63</v>
      </c>
      <c r="C233" s="224">
        <v>24026041.899999999</v>
      </c>
      <c r="D233" s="25">
        <v>1138673.03</v>
      </c>
      <c r="E233" s="25">
        <v>444553480.5</v>
      </c>
    </row>
    <row r="234" spans="1:6" x14ac:dyDescent="0.25">
      <c r="A234" s="16"/>
      <c r="B234" s="16"/>
      <c r="C234" s="22"/>
      <c r="D234" s="16"/>
      <c r="E234" s="16"/>
      <c r="F234" s="11">
        <v>289284770.18999898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16" t="s">
        <v>405</v>
      </c>
      <c r="C236" s="316"/>
      <c r="D236" s="30"/>
      <c r="E236" s="30"/>
    </row>
    <row r="237" spans="1:6" x14ac:dyDescent="0.25">
      <c r="A237" s="43" t="s">
        <v>405</v>
      </c>
      <c r="B237" s="30"/>
      <c r="C237" s="254">
        <v>22874919.920000002</v>
      </c>
      <c r="D237" s="32">
        <v>22874919.920000002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4">
        <v>1346970132.8099999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4">
        <v>494266425.35000002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4">
        <v>14177996.43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4">
        <v>80542214.909999996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4">
        <v>394121137.63999999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4">
        <v>20966517.129999999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v>2351044424.27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4">
        <v>26470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4">
        <v>20873350.780000001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4">
        <v>31406542.129999999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v>52279892.909999996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4">
        <v>1703268.58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4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v>1703268.58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v>2427902505.6799998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4">
        <v>0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4">
        <v>461237974.25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4">
        <v>355323197.57999998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4">
        <v>1204968.3100000073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4">
        <v>0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4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4">
        <v>0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4">
        <v>0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v>107119744.98000002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4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4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4">
        <v>41365788.130000003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4">
        <v>6837782.6799999997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4">
        <v>298923358.83999991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4">
        <v>0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4">
        <v>62649700.569999993</v>
      </c>
      <c r="D287" s="16"/>
      <c r="E287" s="16"/>
    </row>
    <row r="288" spans="1:5" x14ac:dyDescent="0.25">
      <c r="A288" s="16" t="s">
        <v>442</v>
      </c>
      <c r="B288" s="35" t="s">
        <v>299</v>
      </c>
      <c r="C288" s="254">
        <v>242611133.00999922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4">
        <v>18413427.540000003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4">
        <v>63037059.920000002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v>733838250.68999898</v>
      </c>
      <c r="E291" s="16"/>
    </row>
    <row r="292" spans="1:5" x14ac:dyDescent="0.25">
      <c r="A292" s="16" t="s">
        <v>444</v>
      </c>
      <c r="B292" s="35" t="s">
        <v>299</v>
      </c>
      <c r="C292" s="254">
        <v>444553480.5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v>289284770.18999898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4">
        <v>47931419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v>47931419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v>444335934.169999</v>
      </c>
      <c r="E308" s="16"/>
    </row>
    <row r="309" spans="1:6" x14ac:dyDescent="0.25">
      <c r="A309" s="16"/>
      <c r="B309" s="16"/>
      <c r="C309" s="22"/>
      <c r="D309" s="16"/>
      <c r="E309" s="16"/>
      <c r="F309" s="11">
        <v>444335934.169999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4">
        <v>0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4">
        <v>0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4">
        <v>0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4">
        <v>0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4">
        <v>0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4">
        <v>0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0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4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4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4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4">
        <v>0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4">
        <v>0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279">
        <v>0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0</v>
      </c>
      <c r="E339" s="16"/>
    </row>
    <row r="340" spans="1:5" x14ac:dyDescent="0.25">
      <c r="A340" s="16" t="s">
        <v>485</v>
      </c>
      <c r="B340" s="16"/>
      <c r="C340" s="22"/>
      <c r="D340" s="25">
        <v>0</v>
      </c>
      <c r="E340" s="16"/>
    </row>
    <row r="341" spans="1:5" x14ac:dyDescent="0.25">
      <c r="A341" s="16" t="s">
        <v>486</v>
      </c>
      <c r="B341" s="16"/>
      <c r="C341" s="22"/>
      <c r="D341" s="25"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7">
        <v>444335934.169999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444335934.169999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444335934.169999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5">
        <v>1659688557.8299999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5">
        <v>1582053121.6600001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3241741679.4899998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4">
        <v>22874919.920000002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4">
        <v>2351044424.27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4">
        <v>52279892.909999996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4">
        <v>1703268.58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v>2427902505.6799998</v>
      </c>
      <c r="E366" s="16"/>
    </row>
    <row r="367" spans="1:5" x14ac:dyDescent="0.25">
      <c r="A367" s="16" t="s">
        <v>504</v>
      </c>
      <c r="B367" s="16"/>
      <c r="C367" s="22"/>
      <c r="D367" s="25">
        <v>813839173.80999994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4">
        <v>2338866.4300000002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4">
        <v>1670351.94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4">
        <v>4667195.7500000009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4">
        <v>66017.149999999994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4">
        <v>1490466.6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4">
        <v>368529.41999999993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4">
        <v>0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8">
        <v>748515.85999999987</v>
      </c>
      <c r="D380" s="25">
        <v>0</v>
      </c>
      <c r="E380" s="204"/>
      <c r="F380" s="47"/>
    </row>
    <row r="381" spans="1:6" x14ac:dyDescent="0.25">
      <c r="A381" s="48" t="s">
        <v>518</v>
      </c>
      <c r="B381" s="35"/>
      <c r="C381" s="35"/>
      <c r="D381" s="25">
        <v>11349943.15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11349943.15</v>
      </c>
      <c r="E383" s="16"/>
    </row>
    <row r="384" spans="1:6" x14ac:dyDescent="0.25">
      <c r="A384" s="16" t="s">
        <v>521</v>
      </c>
      <c r="B384" s="16"/>
      <c r="C384" s="22"/>
      <c r="D384" s="25">
        <v>825189116.95999992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4">
        <v>361392421.63999999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4">
        <v>95839186.510000005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4">
        <v>23479346.469999999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4">
        <v>145961843.56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4">
        <v>4320048.33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4">
        <v>27116292.200000003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4">
        <v>51119255.210000001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4">
        <v>15223169.02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4">
        <v>8451617.0399999991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4">
        <v>18307194.18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4">
        <v>667524.48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5497388.0599999996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23644147.609999999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4">
        <v>73295.81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1726301.16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956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10001128.49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5453068.1799999997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91004772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40417.25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227865.14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8">
        <v>2506669.2200000002</v>
      </c>
      <c r="D414" s="25">
        <v>0</v>
      </c>
      <c r="E414" s="204" t="s">
        <v>1057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140176008.91999999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892053907.56000006</v>
      </c>
      <c r="E416" s="25"/>
    </row>
    <row r="417" spans="1:13" x14ac:dyDescent="0.25">
      <c r="A417" s="25" t="s">
        <v>535</v>
      </c>
      <c r="B417" s="16"/>
      <c r="C417" s="22"/>
      <c r="D417" s="25">
        <v>-66864790.600000143</v>
      </c>
      <c r="E417" s="25"/>
    </row>
    <row r="418" spans="1:13" x14ac:dyDescent="0.25">
      <c r="A418" s="25" t="s">
        <v>536</v>
      </c>
      <c r="B418" s="16"/>
      <c r="C418" s="258">
        <v>-101172.43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-101172.43</v>
      </c>
      <c r="E420" s="25"/>
      <c r="F420" s="11">
        <v>-768696.90999999992</v>
      </c>
    </row>
    <row r="421" spans="1:13" x14ac:dyDescent="0.25">
      <c r="A421" s="25" t="s">
        <v>539</v>
      </c>
      <c r="B421" s="16"/>
      <c r="C421" s="22"/>
      <c r="D421" s="25">
        <v>-66965963.030000143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-66965963.030000143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523716.64632352925</v>
      </c>
      <c r="E612" s="218">
        <f>SUM(C624:D647)+SUM(C668:D713)</f>
        <v>748264337.57203412</v>
      </c>
      <c r="F612" s="218">
        <f>CE64-(AX64+BD64+BE64+BG64+BJ64+BN64+BP64+BQ64+CB64+CC64+CD64)</f>
        <v>145223750.84999996</v>
      </c>
      <c r="G612" s="216">
        <f>CE91-(AX91+AY91+BD91+BE91+BG91+BJ91+BN91+BP91+BQ91+CB91+CC91+CD91)</f>
        <v>330213</v>
      </c>
      <c r="H612" s="221">
        <f>CE60-(AX60+AY60+AZ60+BD60+BE60+BG60+BJ60+BN60+BO60+BP60+BQ60+BR60+CB60+CC60+CD60)</f>
        <v>3039.8600188360028</v>
      </c>
      <c r="I612" s="216">
        <f>CE92-(AX92+AY92+AZ92+BD92+BE92+BF92+BG92+BJ92+BN92+BO92+BP92+BQ92+BR92+CB92+CC92+CD92)</f>
        <v>213931.71390732881</v>
      </c>
      <c r="J612" s="216">
        <f>CE93-(AX93+AY93+AZ93+BA93+BD93+BE93+BF93+BG93+BJ93+BN93+BO93+BP93+BQ93+BR93+CB93+CC93+CD93)</f>
        <v>2448329</v>
      </c>
      <c r="K612" s="216">
        <f>CE89-(AW89+AX89+AY89+AZ89+BA89+BB89+BC89+BD89+BE89+BF89+BG89+BH89+BI89+BJ89+BK89+BL89+BM89+BN89+BO89+BP89+BQ89+BR89+BS89+BT89+BU89+BV89+BW89+BX89+CB89+CC89+CD89)</f>
        <v>3241741679.4900002</v>
      </c>
      <c r="L612" s="222">
        <f>CE94-(AW94+AX94+AY94+AZ94+BA94+BB94+BC94+BD94+BE94+BF94+BG94+BH94+BI94+BJ94+BK94+BL94+BM94+BN94+BO94+BP94+BQ94+BR94+BS94+BT94+BU94+BV94+BW94+BX94+BY94+BZ94+CA94+CB94+CC94+CD94)</f>
        <v>1033.8065905987435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29809442.130000003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18365549.48</v>
      </c>
      <c r="D615" s="216">
        <f>SUM(C614:C615)</f>
        <v>48174991.609999999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0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0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788171.08</v>
      </c>
      <c r="D618" s="216">
        <f>(D615/D612)*BG90</f>
        <v>256629.23125825453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108270126.02</v>
      </c>
      <c r="D619" s="216">
        <f>(D615/D612)*BN90</f>
        <v>943486.00605782215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22159146.399999999</v>
      </c>
      <c r="D620" s="216">
        <f>(D615/D612)*CC90</f>
        <v>22070.380649781535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0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0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132439629.11796585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147663</v>
      </c>
      <c r="D624" s="216">
        <f>(D615/D612)*BD90</f>
        <v>708904.15876213845</v>
      </c>
      <c r="E624" s="218">
        <f>(E623/E612)*SUM(C624:D624)</f>
        <v>151608.77129222584</v>
      </c>
      <c r="F624" s="218">
        <f>SUM(C624:E624)</f>
        <v>1008175.9300543643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8527370.9000000004</v>
      </c>
      <c r="D625" s="216">
        <f>(D615/D612)*AY90</f>
        <v>1813389.9719815496</v>
      </c>
      <c r="E625" s="218">
        <f>(E623/E612)*SUM(C625:D625)</f>
        <v>1830271.0231074826</v>
      </c>
      <c r="F625" s="218">
        <f>(F624/F612)*AY64</f>
        <v>1160.5971911598544</v>
      </c>
      <c r="G625" s="216">
        <f>SUM(C625:F625)</f>
        <v>12172192.492280193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55124</v>
      </c>
      <c r="D626" s="216">
        <f>(D615/D612)*BR90</f>
        <v>264642.19694992492</v>
      </c>
      <c r="E626" s="218">
        <f>(E623/E612)*SUM(C626:D626)</f>
        <v>56597.267037911646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1560111.7400000002</v>
      </c>
      <c r="D627" s="216">
        <f>(D615/D612)*BO90</f>
        <v>0</v>
      </c>
      <c r="E627" s="218">
        <f>(E623/E612)*SUM(C627:D627)</f>
        <v>276133.19231359649</v>
      </c>
      <c r="F627" s="218">
        <f>(F624/F612)*BO64</f>
        <v>0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0</v>
      </c>
      <c r="H628" s="218">
        <f>SUM(C626:G628)</f>
        <v>2212608.3963014334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11630251.969999999</v>
      </c>
      <c r="D629" s="216">
        <f>(D615/D612)*BF90</f>
        <v>1989826.0754663995</v>
      </c>
      <c r="E629" s="218">
        <f>(E623/E612)*SUM(C629:D629)</f>
        <v>2410696.3199026794</v>
      </c>
      <c r="F629" s="218">
        <f>(F624/F612)*BF64</f>
        <v>5982.3964408817073</v>
      </c>
      <c r="G629" s="216">
        <f>(G625/G612)*BF91</f>
        <v>0</v>
      </c>
      <c r="H629" s="218">
        <f>(H628/H612)*BF60</f>
        <v>74862.238008793196</v>
      </c>
      <c r="I629" s="216">
        <f>SUM(C629:H629)</f>
        <v>16111618.999818753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0</v>
      </c>
      <c r="D630" s="216">
        <f>(D615/D612)*BA90</f>
        <v>0</v>
      </c>
      <c r="E630" s="218">
        <f>(E623/E612)*SUM(C630:D630)</f>
        <v>0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0</v>
      </c>
      <c r="J630" s="216">
        <f>SUM(C630:I630)</f>
        <v>0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12535944.359999999</v>
      </c>
      <c r="D632" s="216">
        <f>(D615/D612)*BB90</f>
        <v>0</v>
      </c>
      <c r="E632" s="218">
        <f>(E623/E612)*SUM(C632:D632)</f>
        <v>2218809.2340055238</v>
      </c>
      <c r="F632" s="218">
        <f>(F624/F612)*BB64</f>
        <v>215.10948786107338</v>
      </c>
      <c r="G632" s="216">
        <f>(G625/G612)*BB91</f>
        <v>0</v>
      </c>
      <c r="H632" s="218">
        <f>(H628/H612)*BB60</f>
        <v>47010.001734086778</v>
      </c>
      <c r="I632" s="216">
        <f>(I629/I612)*BB92</f>
        <v>0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0</v>
      </c>
      <c r="D633" s="216">
        <f>(D615/D612)*BC90</f>
        <v>0</v>
      </c>
      <c r="E633" s="218">
        <f>(E623/E612)*SUM(C633:D633)</f>
        <v>0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0</v>
      </c>
      <c r="D634" s="216">
        <f>(D615/D612)*BI90</f>
        <v>0</v>
      </c>
      <c r="E634" s="218">
        <f>(E623/E612)*SUM(C634:D634)</f>
        <v>0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0</v>
      </c>
      <c r="D635" s="216">
        <f>(D615/D612)*BK90</f>
        <v>0</v>
      </c>
      <c r="E635" s="218">
        <f>(E623/E612)*SUM(C635:D635)</f>
        <v>0</v>
      </c>
      <c r="F635" s="218">
        <f>(F624/F612)*BK64</f>
        <v>0</v>
      </c>
      <c r="G635" s="216">
        <f>(G625/G612)*BK91</f>
        <v>0</v>
      </c>
      <c r="H635" s="218">
        <f>(H628/H612)*BK60</f>
        <v>0</v>
      </c>
      <c r="I635" s="216">
        <f>(I629/I612)*BK92</f>
        <v>0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58278</v>
      </c>
      <c r="D636" s="216">
        <f>(D615/D612)*BH90</f>
        <v>279783.21580940078</v>
      </c>
      <c r="E636" s="218">
        <f>(E623/E612)*SUM(C636:D636)</f>
        <v>59835.408147666079</v>
      </c>
      <c r="F636" s="218">
        <f>(F624/F612)*BH64</f>
        <v>0</v>
      </c>
      <c r="G636" s="216">
        <f>(G625/G612)*BH91</f>
        <v>0</v>
      </c>
      <c r="H636" s="218">
        <f>(H628/H612)*BH60</f>
        <v>0</v>
      </c>
      <c r="I636" s="216">
        <f>(I629/I612)*BH92</f>
        <v>106879.64522244243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90139</v>
      </c>
      <c r="D637" s="216">
        <f>(D615/D612)*BL90</f>
        <v>432741.54138717859</v>
      </c>
      <c r="E637" s="218">
        <f>(E623/E612)*SUM(C637:D637)</f>
        <v>92547.648601056761</v>
      </c>
      <c r="F637" s="218">
        <f>(F624/F612)*BL64</f>
        <v>0</v>
      </c>
      <c r="G637" s="216">
        <f>(G625/G612)*BL91</f>
        <v>0</v>
      </c>
      <c r="H637" s="218">
        <f>(H628/H612)*BL60</f>
        <v>0</v>
      </c>
      <c r="I637" s="216">
        <f>(I629/I612)*BL92</f>
        <v>165311.06872394626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567495.78</v>
      </c>
      <c r="D639" s="216">
        <f>(D615/D612)*BS90</f>
        <v>155378.49693982405</v>
      </c>
      <c r="E639" s="218">
        <f>(E623/E612)*SUM(C639:D639)</f>
        <v>127945.69556458593</v>
      </c>
      <c r="F639" s="218">
        <f>(F624/F612)*BS64</f>
        <v>206.53334098659707</v>
      </c>
      <c r="G639" s="216">
        <f>(G625/G612)*BS91</f>
        <v>0</v>
      </c>
      <c r="H639" s="218">
        <f>(H628/H612)*BS60</f>
        <v>5553.3165603625994</v>
      </c>
      <c r="I639" s="216">
        <f>(I629/I612)*BS92</f>
        <v>59355.950213389318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989101.76</v>
      </c>
      <c r="D640" s="216">
        <f>(D615/D612)*BT90</f>
        <v>126777.97698971328</v>
      </c>
      <c r="E640" s="218">
        <f>(E623/E612)*SUM(C640:D640)</f>
        <v>197506.00300785247</v>
      </c>
      <c r="F640" s="218">
        <f>(F624/F612)*BT64</f>
        <v>25.156956674857874</v>
      </c>
      <c r="G640" s="216">
        <f>(G625/G612)*BT91</f>
        <v>0</v>
      </c>
      <c r="H640" s="218">
        <f>(H628/H612)*BT60</f>
        <v>6060.1905541055239</v>
      </c>
      <c r="I640" s="216">
        <f>(I629/I612)*BT92</f>
        <v>48430.300450582792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31856</v>
      </c>
      <c r="D641" s="216">
        <f>(D615/D612)*BU90</f>
        <v>152935.32889056718</v>
      </c>
      <c r="E641" s="218">
        <f>(E623/E612)*SUM(C641:D641)</f>
        <v>32707.285157936214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58422.638565054884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332586.84000000003</v>
      </c>
      <c r="D642" s="216">
        <f>(D615/D612)*BV90</f>
        <v>718685.10976656165</v>
      </c>
      <c r="E642" s="218">
        <f>(E623/E612)*SUM(C642:D642)</f>
        <v>186070.69739682844</v>
      </c>
      <c r="F642" s="218">
        <f>(F624/F612)*BV64</f>
        <v>0</v>
      </c>
      <c r="G642" s="216">
        <f>(G625/G612)*BV91</f>
        <v>0</v>
      </c>
      <c r="H642" s="218">
        <f>(H628/H612)*BV60</f>
        <v>0</v>
      </c>
      <c r="I642" s="216">
        <f>(I629/I612)*BV92</f>
        <v>274544.02272232837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1629794.04</v>
      </c>
      <c r="D643" s="216">
        <f>(D615/D612)*BW90</f>
        <v>157438.08024640766</v>
      </c>
      <c r="E643" s="218">
        <f>(E623/E612)*SUM(C643:D643)</f>
        <v>316332.54087879503</v>
      </c>
      <c r="F643" s="218">
        <f>(F624/F612)*BW64</f>
        <v>3213.3566351345398</v>
      </c>
      <c r="G643" s="216">
        <f>(G625/G612)*BW91</f>
        <v>0</v>
      </c>
      <c r="H643" s="218">
        <f>(H628/H612)*BW60</f>
        <v>5607.3661766158311</v>
      </c>
      <c r="I643" s="216">
        <f>(I629/I612)*BW92</f>
        <v>60142.729121755576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4427667.8000000007</v>
      </c>
      <c r="D644" s="216">
        <f>(D615/D612)*BX90</f>
        <v>105386.45854638942</v>
      </c>
      <c r="E644" s="218">
        <f>(E623/E612)*SUM(C644:D644)</f>
        <v>802331.46847748093</v>
      </c>
      <c r="F644" s="218">
        <f>(F624/F612)*BX64</f>
        <v>6100.4398104959046</v>
      </c>
      <c r="G644" s="216">
        <f>(G625/G612)*BX91</f>
        <v>0</v>
      </c>
      <c r="H644" s="218">
        <f>(H628/H612)*BX60</f>
        <v>3804.8156986688159</v>
      </c>
      <c r="I644" s="216">
        <f>(I629/I612)*BX92</f>
        <v>40258.552565787177</v>
      </c>
      <c r="J644" s="216">
        <f>(J630/J612)*BX93</f>
        <v>0</v>
      </c>
      <c r="K644" s="218">
        <f>SUM(C631:J644)</f>
        <v>27717216.964354049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6245722.129999999</v>
      </c>
      <c r="D645" s="216">
        <f>(D615/D612)*BY90</f>
        <v>410122.91971429571</v>
      </c>
      <c r="E645" s="218">
        <f>(E623/E612)*SUM(C645:D645)</f>
        <v>1178056.4776227223</v>
      </c>
      <c r="F645" s="218">
        <f>(F624/F612)*BY64</f>
        <v>272.45511132580691</v>
      </c>
      <c r="G645" s="216">
        <f>(G625/G612)*BY91</f>
        <v>0</v>
      </c>
      <c r="H645" s="218">
        <f>(H628/H612)*BY60</f>
        <v>19853.754815801269</v>
      </c>
      <c r="I645" s="216">
        <f>(I629/I612)*BY92</f>
        <v>156670.55663023566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6440397.1200000001</v>
      </c>
      <c r="D646" s="216">
        <f>(D615/D612)*BZ90</f>
        <v>0</v>
      </c>
      <c r="E646" s="218">
        <f>(E623/E612)*SUM(C646:D646)</f>
        <v>1139923.1035290414</v>
      </c>
      <c r="F646" s="218">
        <f>(F624/F612)*BZ64</f>
        <v>106.2270781416094</v>
      </c>
      <c r="G646" s="216">
        <f>(G625/G612)*BZ91</f>
        <v>0</v>
      </c>
      <c r="H646" s="218">
        <f>(H628/H612)*BZ60</f>
        <v>26321.516490106293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2802811.54</v>
      </c>
      <c r="D647" s="216">
        <f>(D615/D612)*CA90</f>
        <v>899573.37189538835</v>
      </c>
      <c r="E647" s="218">
        <f>(E623/E612)*SUM(C647:D647)</f>
        <v>655306.50060704444</v>
      </c>
      <c r="F647" s="218">
        <f>(F624/F612)*CA64</f>
        <v>248.44299694879737</v>
      </c>
      <c r="G647" s="216">
        <f>(G625/G612)*CA91</f>
        <v>0</v>
      </c>
      <c r="H647" s="218">
        <f>(H628/H612)*CA60</f>
        <v>9242.2978604761593</v>
      </c>
      <c r="I647" s="216">
        <f>(I629/I612)*CA92</f>
        <v>343644.92723978776</v>
      </c>
      <c r="J647" s="216">
        <f>(J630/J612)*CA93</f>
        <v>0</v>
      </c>
      <c r="K647" s="218">
        <v>0</v>
      </c>
      <c r="L647" s="218">
        <f>SUM(C645:K647)</f>
        <v>20328273.341591313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237464751.08999997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37981944.830000006</v>
      </c>
      <c r="D668" s="216">
        <f>(D615/D612)*C90</f>
        <v>3960563.0608130032</v>
      </c>
      <c r="E668" s="218">
        <f>(E623/E612)*SUM(C668:D668)</f>
        <v>7423646.8456601743</v>
      </c>
      <c r="F668" s="218">
        <f>(F624/F612)*C64</f>
        <v>25043.161460888099</v>
      </c>
      <c r="G668" s="216">
        <f>(G625/G612)*C91</f>
        <v>2498555.6338234292</v>
      </c>
      <c r="H668" s="218">
        <f>(H628/H612)*C60</f>
        <v>134406.39854149648</v>
      </c>
      <c r="I668" s="216">
        <f>(I629/I612)*C92</f>
        <v>1512969.8670315354</v>
      </c>
      <c r="J668" s="216">
        <f>(J630/J612)*C93</f>
        <v>0</v>
      </c>
      <c r="K668" s="216">
        <f>(K644/K612)*C89</f>
        <v>1262408.6179328135</v>
      </c>
      <c r="L668" s="216">
        <f>(L647/L612)*C94</f>
        <v>3121193.3637341969</v>
      </c>
      <c r="M668" s="202">
        <f t="shared" ref="M668:M713" si="0">ROUND(SUM(D668:L668),0)</f>
        <v>19938787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8850686.5899999999</v>
      </c>
      <c r="D669" s="216">
        <f>(D615/D612)*D90</f>
        <v>0</v>
      </c>
      <c r="E669" s="218">
        <f>(E623/E612)*SUM(C669:D669)</f>
        <v>1566534.1652155244</v>
      </c>
      <c r="F669" s="218">
        <f>(F624/F612)*D64</f>
        <v>2785.3636838063358</v>
      </c>
      <c r="G669" s="216">
        <f>(G625/G612)*D91</f>
        <v>457268.63529520581</v>
      </c>
      <c r="H669" s="218">
        <f>(H628/H612)*D60</f>
        <v>38122.893526324413</v>
      </c>
      <c r="I669" s="216">
        <f>(I629/I612)*D92</f>
        <v>0</v>
      </c>
      <c r="J669" s="216">
        <f>(J630/J612)*D93</f>
        <v>0</v>
      </c>
      <c r="K669" s="216">
        <f>(K644/K612)*D89</f>
        <v>370020.12321745331</v>
      </c>
      <c r="L669" s="216">
        <f>(L647/L612)*D94</f>
        <v>571281.6658152967</v>
      </c>
      <c r="M669" s="202">
        <f t="shared" si="0"/>
        <v>3006013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76575181.460000008</v>
      </c>
      <c r="D670" s="216">
        <f>(D615/D612)*E90</f>
        <v>12369566.09306141</v>
      </c>
      <c r="E670" s="218">
        <f>(E623/E612)*SUM(C670:D670)</f>
        <v>15742844.856326636</v>
      </c>
      <c r="F670" s="218">
        <f>(F624/F612)*E64</f>
        <v>30795.582750176549</v>
      </c>
      <c r="G670" s="216">
        <f>(G625/G612)*E91</f>
        <v>5315116.6297340607</v>
      </c>
      <c r="H670" s="218">
        <f>(H628/H612)*E60</f>
        <v>377918.96691385424</v>
      </c>
      <c r="I670" s="216">
        <f>(I629/I612)*E92</f>
        <v>4725282.8650114303</v>
      </c>
      <c r="J670" s="216">
        <f>(J630/J612)*E93</f>
        <v>0</v>
      </c>
      <c r="K670" s="216">
        <f>(K644/K612)*E89</f>
        <v>2757189.348765926</v>
      </c>
      <c r="L670" s="216">
        <f>(L647/L612)*E94</f>
        <v>6639492.3996090572</v>
      </c>
      <c r="M670" s="202">
        <f t="shared" si="0"/>
        <v>47958207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21584967.941727001</v>
      </c>
      <c r="D671" s="216">
        <f>(D615/D612)*F90</f>
        <v>3570675.9656255986</v>
      </c>
      <c r="E671" s="218">
        <f>(E623/E612)*SUM(C671:D671)</f>
        <v>4452442.7826184724</v>
      </c>
      <c r="F671" s="218">
        <f>(F624/F612)*F64</f>
        <v>10268.401961029142</v>
      </c>
      <c r="G671" s="216">
        <f>(G625/G612)*F91</f>
        <v>910629.93682650256</v>
      </c>
      <c r="H671" s="218">
        <f>(H628/H612)*F60</f>
        <v>71545.399281832943</v>
      </c>
      <c r="I671" s="216">
        <f>(I629/I612)*F92</f>
        <v>1364029.5730618418</v>
      </c>
      <c r="J671" s="216">
        <f>(J630/J612)*F93</f>
        <v>0</v>
      </c>
      <c r="K671" s="216">
        <f>(K644/K612)*F89</f>
        <v>484068.69291245838</v>
      </c>
      <c r="L671" s="216">
        <f>(L647/L612)*F94</f>
        <v>1137441.5283555249</v>
      </c>
      <c r="M671" s="202">
        <f t="shared" si="0"/>
        <v>12001102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3304184.77</v>
      </c>
      <c r="D672" s="216">
        <f>(D615/D612)*G90</f>
        <v>1392035.4702335845</v>
      </c>
      <c r="E672" s="218">
        <f>(E623/E612)*SUM(C672:D672)</f>
        <v>831211.15846703679</v>
      </c>
      <c r="F672" s="218">
        <f>(F624/F612)*G64</f>
        <v>702.96184226744197</v>
      </c>
      <c r="G672" s="216">
        <f>(G625/G612)*G91</f>
        <v>179147.56691130192</v>
      </c>
      <c r="H672" s="218">
        <f>(H628/H612)*G60</f>
        <v>15595.4160443416</v>
      </c>
      <c r="I672" s="216">
        <f>(I629/I612)*G92</f>
        <v>531769.77312669193</v>
      </c>
      <c r="J672" s="216">
        <f>(J630/J612)*G93</f>
        <v>0</v>
      </c>
      <c r="K672" s="216">
        <f>(K644/K612)*G89</f>
        <v>86199.602339591278</v>
      </c>
      <c r="L672" s="216">
        <f>(L647/L612)*G94</f>
        <v>223862.16641981693</v>
      </c>
      <c r="M672" s="202">
        <f t="shared" si="0"/>
        <v>3260524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>
        <f>(L647/L612)*H94</f>
        <v>0</v>
      </c>
      <c r="M673" s="202">
        <f t="shared" si="0"/>
        <v>0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0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3248117.858273</v>
      </c>
      <c r="D675" s="216">
        <f>(D615/D612)*J90</f>
        <v>527425.68205671373</v>
      </c>
      <c r="E675" s="218">
        <f>(E623/E612)*SUM(C675:D675)</f>
        <v>668255.26901696261</v>
      </c>
      <c r="F675" s="218">
        <f>(F624/F612)*J64</f>
        <v>1675.7668897666492</v>
      </c>
      <c r="G675" s="216">
        <f>(G625/G612)*J91</f>
        <v>0</v>
      </c>
      <c r="H675" s="218">
        <f>(H628/H612)*J60</f>
        <v>11675.956169874562</v>
      </c>
      <c r="I675" s="216">
        <f>(I629/I612)*J92</f>
        <v>201481.24188346043</v>
      </c>
      <c r="J675" s="216">
        <f>(J630/J612)*J93</f>
        <v>0</v>
      </c>
      <c r="K675" s="216">
        <f>(K644/K612)*J89</f>
        <v>78998.298959657899</v>
      </c>
      <c r="L675" s="216">
        <f>(L647/L612)*J94</f>
        <v>185626.43530101213</v>
      </c>
      <c r="M675" s="202">
        <f t="shared" si="0"/>
        <v>1675139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0"/>
        <v>0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0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6216949.8900000006</v>
      </c>
      <c r="D678" s="216">
        <f>(D615/D612)*M90</f>
        <v>0</v>
      </c>
      <c r="E678" s="218">
        <f>(E623/E612)*SUM(C678:D678)</f>
        <v>1100373.8870520662</v>
      </c>
      <c r="F678" s="218">
        <f>(F624/F612)*M64</f>
        <v>1723.3156089630086</v>
      </c>
      <c r="G678" s="216">
        <f>(G625/G612)*M91</f>
        <v>300348.63687104691</v>
      </c>
      <c r="H678" s="218">
        <f>(H628/H612)*M60</f>
        <v>34298.08706474807</v>
      </c>
      <c r="I678" s="216">
        <f>(I629/I612)*M92</f>
        <v>0</v>
      </c>
      <c r="J678" s="216">
        <f>(J630/J612)*M93</f>
        <v>0</v>
      </c>
      <c r="K678" s="216">
        <f>(K644/K612)*M89</f>
        <v>55665.979292980759</v>
      </c>
      <c r="L678" s="216">
        <f>(L647/L612)*M94</f>
        <v>375251.81931961374</v>
      </c>
      <c r="M678" s="202">
        <f t="shared" si="0"/>
        <v>1867662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13044463.179999998</v>
      </c>
      <c r="D679" s="216">
        <f>(D615/D612)*N90</f>
        <v>0</v>
      </c>
      <c r="E679" s="218">
        <f>(E623/E612)*SUM(C679:D679)</f>
        <v>2308814.9185458776</v>
      </c>
      <c r="F679" s="218">
        <f>(F624/F612)*N64</f>
        <v>4.1013275891263588</v>
      </c>
      <c r="G679" s="216">
        <f>(G625/G612)*N91</f>
        <v>0</v>
      </c>
      <c r="H679" s="218">
        <f>(H628/H612)*N60</f>
        <v>10892.843678695745</v>
      </c>
      <c r="I679" s="216">
        <f>(I629/I612)*N92</f>
        <v>0</v>
      </c>
      <c r="J679" s="216">
        <f>(J630/J612)*N93</f>
        <v>0</v>
      </c>
      <c r="K679" s="216">
        <f>(K644/K612)*N89</f>
        <v>61551.594235043303</v>
      </c>
      <c r="L679" s="216">
        <f>(L647/L612)*N94</f>
        <v>0</v>
      </c>
      <c r="M679" s="202">
        <f t="shared" si="0"/>
        <v>2381263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0</v>
      </c>
      <c r="D680" s="216">
        <f>(D615/D612)*O90</f>
        <v>0</v>
      </c>
      <c r="E680" s="218">
        <f>(E623/E612)*SUM(C680:D680)</f>
        <v>0</v>
      </c>
      <c r="F680" s="218">
        <f>(F624/F612)*O64</f>
        <v>0</v>
      </c>
      <c r="G680" s="216">
        <f>(G625/G612)*O91</f>
        <v>0</v>
      </c>
      <c r="H680" s="218">
        <f>(H628/H612)*O60</f>
        <v>0</v>
      </c>
      <c r="I680" s="216">
        <f>(I629/I612)*O92</f>
        <v>0</v>
      </c>
      <c r="J680" s="216">
        <f>(J630/J612)*O93</f>
        <v>0</v>
      </c>
      <c r="K680" s="216">
        <f>(K644/K612)*O89</f>
        <v>0</v>
      </c>
      <c r="L680" s="216">
        <f>(L647/L612)*O94</f>
        <v>0</v>
      </c>
      <c r="M680" s="202">
        <f t="shared" si="0"/>
        <v>0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62318306.93</v>
      </c>
      <c r="D681" s="216">
        <f>(D615/D612)*P90</f>
        <v>3860943.4815184218</v>
      </c>
      <c r="E681" s="218">
        <f>(E623/E612)*SUM(C681:D681)</f>
        <v>11713447.961780913</v>
      </c>
      <c r="F681" s="218">
        <f>(F624/F612)*P64</f>
        <v>260375.6264334693</v>
      </c>
      <c r="G681" s="216">
        <f>(G625/G612)*P91</f>
        <v>0</v>
      </c>
      <c r="H681" s="218">
        <f>(H628/H612)*P60</f>
        <v>89448.499733632823</v>
      </c>
      <c r="I681" s="216">
        <f>(I629/I612)*P92</f>
        <v>1474914.3129790465</v>
      </c>
      <c r="J681" s="216">
        <f>(J630/J612)*P93</f>
        <v>0</v>
      </c>
      <c r="K681" s="216">
        <f>(K644/K612)*P89</f>
        <v>3394158.5080204769</v>
      </c>
      <c r="L681" s="216">
        <f>(L647/L612)*P94</f>
        <v>1301925.4424024683</v>
      </c>
      <c r="M681" s="202">
        <f t="shared" si="0"/>
        <v>22095214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5268752.67</v>
      </c>
      <c r="D682" s="216">
        <f>(D615/D612)*Q90</f>
        <v>781661.07775911561</v>
      </c>
      <c r="E682" s="218">
        <f>(E623/E612)*SUM(C682:D682)</f>
        <v>1070897.692870894</v>
      </c>
      <c r="F682" s="218">
        <f>(F624/F612)*Q64</f>
        <v>656.15597397229362</v>
      </c>
      <c r="G682" s="216">
        <f>(G625/G612)*Q91</f>
        <v>345983.3463023621</v>
      </c>
      <c r="H682" s="218">
        <f>(H628/H612)*Q60</f>
        <v>22525.877955378837</v>
      </c>
      <c r="I682" s="216">
        <f>(I629/I612)*Q92</f>
        <v>298601.39548899693</v>
      </c>
      <c r="J682" s="216">
        <f>(J630/J612)*Q93</f>
        <v>0</v>
      </c>
      <c r="K682" s="216">
        <f>(K644/K612)*Q89</f>
        <v>176803.92743313999</v>
      </c>
      <c r="L682" s="216">
        <f>(L647/L612)*Q94</f>
        <v>432165.85929203074</v>
      </c>
      <c r="M682" s="202">
        <f t="shared" si="0"/>
        <v>3129295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6088353.4100000001</v>
      </c>
      <c r="D683" s="216">
        <f>(D615/D612)*R90</f>
        <v>92764.036870221273</v>
      </c>
      <c r="E683" s="218">
        <f>(E623/E612)*SUM(C683:D683)</f>
        <v>1094031.695876823</v>
      </c>
      <c r="F683" s="218">
        <f>(F624/F612)*R64</f>
        <v>7576.9968145222856</v>
      </c>
      <c r="G683" s="216">
        <f>(G625/G612)*R91</f>
        <v>0</v>
      </c>
      <c r="H683" s="218">
        <f>(H628/H612)*R60</f>
        <v>4828.080036275649</v>
      </c>
      <c r="I683" s="216">
        <f>(I629/I612)*R92</f>
        <v>35436.67664769791</v>
      </c>
      <c r="J683" s="216">
        <f>(J630/J612)*R93</f>
        <v>0</v>
      </c>
      <c r="K683" s="216">
        <f>(K644/K612)*R89</f>
        <v>836765.51490351069</v>
      </c>
      <c r="L683" s="216">
        <f>(L647/L612)*R94</f>
        <v>0</v>
      </c>
      <c r="M683" s="202">
        <f t="shared" si="0"/>
        <v>2071403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5676132.4499999993</v>
      </c>
      <c r="D684" s="216">
        <f>(D615/D612)*S90</f>
        <v>1826026.1916700446</v>
      </c>
      <c r="E684" s="218">
        <f>(E623/E612)*SUM(C684:D684)</f>
        <v>1327850.41087338</v>
      </c>
      <c r="F684" s="218">
        <f>(F624/F612)*S64</f>
        <v>6072.638629802932</v>
      </c>
      <c r="G684" s="216">
        <f>(G625/G612)*S91</f>
        <v>0</v>
      </c>
      <c r="H684" s="218">
        <f>(H628/H612)*S60</f>
        <v>31387.016216053991</v>
      </c>
      <c r="I684" s="216">
        <f>(I629/I612)*S92</f>
        <v>697558.03959854424</v>
      </c>
      <c r="J684" s="216">
        <f>(J630/J612)*S93</f>
        <v>0</v>
      </c>
      <c r="K684" s="216">
        <f>(K644/K612)*S89</f>
        <v>0</v>
      </c>
      <c r="L684" s="216">
        <f>(L647/L612)*S94</f>
        <v>0</v>
      </c>
      <c r="M684" s="202">
        <f t="shared" si="0"/>
        <v>3888894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6716295.4699999997</v>
      </c>
      <c r="D685" s="216">
        <f>(D615/D612)*T90</f>
        <v>10018.276816436906</v>
      </c>
      <c r="E685" s="218">
        <f>(E623/E612)*SUM(C685:D685)</f>
        <v>1190529.1395417938</v>
      </c>
      <c r="F685" s="218">
        <f>(F624/F612)*T64</f>
        <v>6255.2799569021972</v>
      </c>
      <c r="G685" s="216">
        <f>(G625/G612)*T91</f>
        <v>0</v>
      </c>
      <c r="H685" s="218">
        <f>(H628/H612)*T60</f>
        <v>25965.344735038492</v>
      </c>
      <c r="I685" s="216">
        <f>(I629/I612)*T92</f>
        <v>3827.0697146123057</v>
      </c>
      <c r="J685" s="216">
        <f>(J630/J612)*T93</f>
        <v>0</v>
      </c>
      <c r="K685" s="216">
        <f>(K644/K612)*T89</f>
        <v>207494.18806333191</v>
      </c>
      <c r="L685" s="216">
        <f>(L647/L612)*T94</f>
        <v>560053.05223377037</v>
      </c>
      <c r="M685" s="202">
        <f t="shared" si="0"/>
        <v>2004142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22227339.920000006</v>
      </c>
      <c r="D686" s="216">
        <f>(D615/D612)*U90</f>
        <v>1486852.6513379705</v>
      </c>
      <c r="E686" s="218">
        <f>(E623/E612)*SUM(C686:D686)</f>
        <v>4197311.9809116554</v>
      </c>
      <c r="F686" s="218">
        <f>(F624/F612)*U64</f>
        <v>3608.370963908681</v>
      </c>
      <c r="G686" s="216">
        <f>(G625/G612)*U91</f>
        <v>0</v>
      </c>
      <c r="H686" s="218">
        <f>(H628/H612)*U60</f>
        <v>65670.97751556283</v>
      </c>
      <c r="I686" s="216">
        <f>(I629/I612)*U92</f>
        <v>567990.76890055055</v>
      </c>
      <c r="J686" s="216">
        <f>(J630/J612)*U93</f>
        <v>0</v>
      </c>
      <c r="K686" s="216">
        <f>(K644/K612)*U89</f>
        <v>1997616.0701475439</v>
      </c>
      <c r="L686" s="216">
        <f>(L647/L612)*U94</f>
        <v>0</v>
      </c>
      <c r="M686" s="202">
        <f t="shared" si="0"/>
        <v>8319051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1717096.6000000003</v>
      </c>
      <c r="D687" s="216">
        <f>(D615/D612)*V90</f>
        <v>55927.94329624129</v>
      </c>
      <c r="E687" s="218">
        <f>(E623/E612)*SUM(C687:D687)</f>
        <v>313817.85973275709</v>
      </c>
      <c r="F687" s="218">
        <f>(F624/F612)*V64</f>
        <v>295.0381687201467</v>
      </c>
      <c r="G687" s="216">
        <f>(G625/G612)*V91</f>
        <v>0</v>
      </c>
      <c r="H687" s="218">
        <f>(H628/H612)*V60</f>
        <v>15017.28025350717</v>
      </c>
      <c r="I687" s="216">
        <f>(I629/I612)*V92</f>
        <v>21364.965443800218</v>
      </c>
      <c r="J687" s="216">
        <f>(J630/J612)*V93</f>
        <v>0</v>
      </c>
      <c r="K687" s="216">
        <f>(K644/K612)*V89</f>
        <v>206377.97245072157</v>
      </c>
      <c r="L687" s="216">
        <f>(L647/L612)*V94</f>
        <v>0</v>
      </c>
      <c r="M687" s="202">
        <f t="shared" si="0"/>
        <v>612801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1865912.69</v>
      </c>
      <c r="D688" s="216">
        <f>(D615/D612)*W90</f>
        <v>183948.66126281678</v>
      </c>
      <c r="E688" s="218">
        <f>(E623/E612)*SUM(C688:D688)</f>
        <v>362816.80613752967</v>
      </c>
      <c r="F688" s="218">
        <f>(F624/F612)*W64</f>
        <v>842.63565718386474</v>
      </c>
      <c r="G688" s="216">
        <f>(G625/G612)*W91</f>
        <v>0</v>
      </c>
      <c r="H688" s="218">
        <f>(H628/H612)*W60</f>
        <v>5388.3654033019984</v>
      </c>
      <c r="I688" s="216">
        <f>(I629/I612)*W92</f>
        <v>70270.003860083249</v>
      </c>
      <c r="J688" s="216">
        <f>(J630/J612)*W93</f>
        <v>0</v>
      </c>
      <c r="K688" s="216">
        <f>(K644/K612)*W89</f>
        <v>357543.68241694669</v>
      </c>
      <c r="L688" s="216">
        <f>(L647/L612)*W94</f>
        <v>0</v>
      </c>
      <c r="M688" s="202">
        <f t="shared" si="0"/>
        <v>980810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4705479.1100000003</v>
      </c>
      <c r="D689" s="216">
        <f>(D615/D612)*X90</f>
        <v>237643.1662971621</v>
      </c>
      <c r="E689" s="218">
        <f>(E623/E612)*SUM(C689:D689)</f>
        <v>874911.77660799283</v>
      </c>
      <c r="F689" s="218">
        <f>(F624/F612)*X64</f>
        <v>5565.6726642866979</v>
      </c>
      <c r="G689" s="216">
        <f>(G625/G612)*X91</f>
        <v>0</v>
      </c>
      <c r="H689" s="218">
        <f>(H628/H612)*X60</f>
        <v>12696.079747800368</v>
      </c>
      <c r="I689" s="216">
        <f>(I629/I612)*X92</f>
        <v>90781.776275963275</v>
      </c>
      <c r="J689" s="216">
        <f>(J630/J612)*X93</f>
        <v>0</v>
      </c>
      <c r="K689" s="216">
        <f>(K644/K612)*X89</f>
        <v>1719454.121168083</v>
      </c>
      <c r="L689" s="216">
        <f>(L647/L612)*X94</f>
        <v>74020.249997665844</v>
      </c>
      <c r="M689" s="202">
        <f t="shared" si="0"/>
        <v>3015073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61100178.210000001</v>
      </c>
      <c r="D690" s="216">
        <f>(D615/D612)*Y90</f>
        <v>1108532.310300993</v>
      </c>
      <c r="E690" s="218">
        <f>(E623/E612)*SUM(C690:D690)</f>
        <v>11010679.16179076</v>
      </c>
      <c r="F690" s="218">
        <f>(F624/F612)*Y64</f>
        <v>258075.05066718187</v>
      </c>
      <c r="G690" s="216">
        <f>(G625/G612)*Y91</f>
        <v>0</v>
      </c>
      <c r="H690" s="218">
        <f>(H628/H612)*Y60</f>
        <v>97766.390999978074</v>
      </c>
      <c r="I690" s="216">
        <f>(I629/I612)*Y92</f>
        <v>423469.07658427052</v>
      </c>
      <c r="J690" s="216">
        <f>(J630/J612)*Y93</f>
        <v>0</v>
      </c>
      <c r="K690" s="216">
        <f>(K644/K612)*Y89</f>
        <v>4549335.3124582963</v>
      </c>
      <c r="L690" s="216">
        <f>(L647/L612)*Y94</f>
        <v>270383.02218079672</v>
      </c>
      <c r="M690" s="202">
        <f t="shared" si="0"/>
        <v>17718240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1560808.8099999998</v>
      </c>
      <c r="D691" s="216">
        <f>(D615/D612)*Z90</f>
        <v>803044.31739504356</v>
      </c>
      <c r="E691" s="218">
        <f>(E623/E612)*SUM(C691:D691)</f>
        <v>418392.02506614808</v>
      </c>
      <c r="F691" s="218">
        <f>(F624/F612)*Z64</f>
        <v>168.92848922349177</v>
      </c>
      <c r="G691" s="216">
        <f>(G625/G612)*Z91</f>
        <v>0</v>
      </c>
      <c r="H691" s="218">
        <f>(H628/H612)*Z60</f>
        <v>5269.7603474202397</v>
      </c>
      <c r="I691" s="216">
        <f>(I629/I612)*Z92</f>
        <v>306769.98079667089</v>
      </c>
      <c r="J691" s="216">
        <f>(J630/J612)*Z93</f>
        <v>0</v>
      </c>
      <c r="K691" s="216">
        <f>(K644/K612)*Z89</f>
        <v>97208.55434594753</v>
      </c>
      <c r="L691" s="216">
        <f>(L647/L612)*Z94</f>
        <v>4602.8962399142283</v>
      </c>
      <c r="M691" s="202">
        <f t="shared" si="0"/>
        <v>1635456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1668407.79</v>
      </c>
      <c r="D692" s="216">
        <f>(D615/D612)*AA90</f>
        <v>258753.20528902792</v>
      </c>
      <c r="E692" s="218">
        <f>(E623/E612)*SUM(C692:D692)</f>
        <v>341099.36108256393</v>
      </c>
      <c r="F692" s="218">
        <f>(F624/F612)*AA64</f>
        <v>3439.8217978502762</v>
      </c>
      <c r="G692" s="216">
        <f>(G625/G612)*AA91</f>
        <v>0</v>
      </c>
      <c r="H692" s="218">
        <f>(H628/H612)*AA60</f>
        <v>2689.6777433361572</v>
      </c>
      <c r="I692" s="216">
        <f>(I629/I612)*AA92</f>
        <v>98845.996538624007</v>
      </c>
      <c r="J692" s="216">
        <f>(J630/J612)*AA93</f>
        <v>0</v>
      </c>
      <c r="K692" s="216">
        <f>(K644/K612)*AA89</f>
        <v>103711.85436519216</v>
      </c>
      <c r="L692" s="216">
        <f>(L647/L612)*AA94</f>
        <v>0</v>
      </c>
      <c r="M692" s="202">
        <f t="shared" si="0"/>
        <v>808540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43895256.559999995</v>
      </c>
      <c r="D693" s="216">
        <f>(D615/D612)*AB90</f>
        <v>1232401.6662923065</v>
      </c>
      <c r="E693" s="218">
        <f>(E623/E612)*SUM(C693:D693)</f>
        <v>7987405.0096328529</v>
      </c>
      <c r="F693" s="218">
        <f>(F624/F612)*AB64</f>
        <v>200107.4095496891</v>
      </c>
      <c r="G693" s="216">
        <f>(G625/G612)*AB91</f>
        <v>0</v>
      </c>
      <c r="H693" s="218">
        <f>(H628/H612)*AB60</f>
        <v>64245.254113228293</v>
      </c>
      <c r="I693" s="216">
        <f>(I629/I612)*AB92</f>
        <v>470788.2582727925</v>
      </c>
      <c r="J693" s="216">
        <f>(J630/J612)*AB93</f>
        <v>0</v>
      </c>
      <c r="K693" s="216">
        <f>(K644/K612)*AB89</f>
        <v>1661838.5584036023</v>
      </c>
      <c r="L693" s="216">
        <f>(L647/L612)*AB94</f>
        <v>0</v>
      </c>
      <c r="M693" s="202">
        <f t="shared" si="0"/>
        <v>11616786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11233369.02</v>
      </c>
      <c r="D694" s="216">
        <f>(D615/D612)*AC90</f>
        <v>155203.72211702328</v>
      </c>
      <c r="E694" s="218">
        <f>(E623/E612)*SUM(C694:D694)</f>
        <v>2015729.3010155687</v>
      </c>
      <c r="F694" s="218">
        <f>(F624/F612)*AC64</f>
        <v>9812.9391485557608</v>
      </c>
      <c r="G694" s="216">
        <f>(G625/G612)*AC91</f>
        <v>0</v>
      </c>
      <c r="H694" s="218">
        <f>(H628/H612)*AC60</f>
        <v>50672.164991385383</v>
      </c>
      <c r="I694" s="216">
        <f>(I629/I612)*AC92</f>
        <v>59289.184696377444</v>
      </c>
      <c r="J694" s="216">
        <f>(J630/J612)*AC93</f>
        <v>0</v>
      </c>
      <c r="K694" s="216">
        <f>(K644/K612)*AC89</f>
        <v>698958.1253275678</v>
      </c>
      <c r="L694" s="216">
        <f>(L647/L612)*AC94</f>
        <v>0</v>
      </c>
      <c r="M694" s="202">
        <f t="shared" si="0"/>
        <v>2989665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2089015.8299999996</v>
      </c>
      <c r="D695" s="216">
        <f>(D615/D612)*AD90</f>
        <v>29007.101379994616</v>
      </c>
      <c r="E695" s="218">
        <f>(E623/E612)*SUM(C695:D695)</f>
        <v>374881.11808924616</v>
      </c>
      <c r="F695" s="218">
        <f>(F624/F612)*AD64</f>
        <v>294.14498207263489</v>
      </c>
      <c r="G695" s="216">
        <f>(G625/G612)*AD91</f>
        <v>0</v>
      </c>
      <c r="H695" s="218">
        <f>(H628/H612)*AD60</f>
        <v>0</v>
      </c>
      <c r="I695" s="216">
        <f>(I629/I612)*AD92</f>
        <v>11080.967439223619</v>
      </c>
      <c r="J695" s="216">
        <f>(J630/J612)*AD93</f>
        <v>0</v>
      </c>
      <c r="K695" s="216">
        <f>(K644/K612)*AD89</f>
        <v>110614.4534801555</v>
      </c>
      <c r="L695" s="216">
        <f>(L647/L612)*AD94</f>
        <v>0</v>
      </c>
      <c r="M695" s="202">
        <f t="shared" si="0"/>
        <v>525878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12206887.52</v>
      </c>
      <c r="D696" s="216">
        <f>(D615/D612)*AE90</f>
        <v>93854.999711493336</v>
      </c>
      <c r="E696" s="218">
        <f>(E623/E612)*SUM(C696:D696)</f>
        <v>2177179.5011269683</v>
      </c>
      <c r="F696" s="218">
        <f>(F624/F612)*AE64</f>
        <v>857.87724239096553</v>
      </c>
      <c r="G696" s="216">
        <f>(G625/G612)*AE91</f>
        <v>0</v>
      </c>
      <c r="H696" s="218">
        <f>(H628/H612)*AE60</f>
        <v>64177.084795238159</v>
      </c>
      <c r="I696" s="216">
        <f>(I629/I612)*AE92</f>
        <v>35853.434032835197</v>
      </c>
      <c r="J696" s="216">
        <f>(J630/J612)*AE93</f>
        <v>0</v>
      </c>
      <c r="K696" s="216">
        <f>(K644/K612)*AE89</f>
        <v>412972.27099270822</v>
      </c>
      <c r="L696" s="216">
        <f>(L647/L612)*AE94</f>
        <v>17980.517331650262</v>
      </c>
      <c r="M696" s="202">
        <f t="shared" si="0"/>
        <v>2802876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2279283.7300000004</v>
      </c>
      <c r="D697" s="216">
        <f>(D615/D612)*AF90</f>
        <v>407342.16029678693</v>
      </c>
      <c r="E697" s="218">
        <f>(E623/E612)*SUM(C697:D697)</f>
        <v>475521.44158597908</v>
      </c>
      <c r="F697" s="218">
        <f>(F624/F612)*AF64</f>
        <v>53.2821310009681</v>
      </c>
      <c r="G697" s="216">
        <f>(G625/G612)*AF91</f>
        <v>30226.544211371925</v>
      </c>
      <c r="H697" s="218">
        <f>(H628/H612)*AF60</f>
        <v>7543.9722563858431</v>
      </c>
      <c r="I697" s="216">
        <f>(I629/I612)*AF92</f>
        <v>155608.28211483092</v>
      </c>
      <c r="J697" s="216">
        <f>(J630/J612)*AF93</f>
        <v>0</v>
      </c>
      <c r="K697" s="216">
        <f>(K644/K612)*AF89</f>
        <v>37345.881116303157</v>
      </c>
      <c r="L697" s="216">
        <f>(L647/L612)*AF94</f>
        <v>37807.494594674041</v>
      </c>
      <c r="M697" s="202">
        <f t="shared" si="0"/>
        <v>1151449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43042933.5</v>
      </c>
      <c r="D698" s="216">
        <f>(D615/D612)*AG90</f>
        <v>1780863.4575908412</v>
      </c>
      <c r="E698" s="218">
        <f>(E623/E612)*SUM(C698:D698)</f>
        <v>7933622.8477557842</v>
      </c>
      <c r="F698" s="218">
        <f>(F624/F612)*AG64</f>
        <v>23626.652827299942</v>
      </c>
      <c r="G698" s="216">
        <f>(G625/G612)*AG91</f>
        <v>1364912.7793398532</v>
      </c>
      <c r="H698" s="218">
        <f>(H628/H612)*AG60</f>
        <v>149967.64142843717</v>
      </c>
      <c r="I698" s="216">
        <f>(I629/I612)*AG92</f>
        <v>680305.47860521765</v>
      </c>
      <c r="J698" s="216">
        <f>(J630/J612)*AG93</f>
        <v>0</v>
      </c>
      <c r="K698" s="216">
        <f>(K644/K612)*AG89</f>
        <v>2979864.3237827495</v>
      </c>
      <c r="L698" s="216">
        <f>(L647/L612)*AG94</f>
        <v>1704936.2520319172</v>
      </c>
      <c r="M698" s="202">
        <f t="shared" si="0"/>
        <v>16618099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0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14239552.76</v>
      </c>
      <c r="D700" s="216">
        <f>(D615/D612)*AI90</f>
        <v>2030707.7462544728</v>
      </c>
      <c r="E700" s="218">
        <f>(E623/E612)*SUM(C700:D700)</f>
        <v>2879767.4283034876</v>
      </c>
      <c r="F700" s="218">
        <f>(F624/F612)*AI64</f>
        <v>14797.818132498289</v>
      </c>
      <c r="G700" s="216">
        <f>(G625/G612)*AI91</f>
        <v>760750.51150523638</v>
      </c>
      <c r="H700" s="218">
        <f>(H628/H612)*AI60</f>
        <v>50926.193499237452</v>
      </c>
      <c r="I700" s="216">
        <f>(I629/I612)*AI92</f>
        <v>775748.19076352566</v>
      </c>
      <c r="J700" s="216">
        <f>(J630/J612)*AI93</f>
        <v>0</v>
      </c>
      <c r="K700" s="216">
        <f>(K644/K612)*AI89</f>
        <v>383986.89885149134</v>
      </c>
      <c r="L700" s="216">
        <f>(L647/L612)*AI94</f>
        <v>950426.37108595949</v>
      </c>
      <c r="M700" s="202">
        <f t="shared" si="0"/>
        <v>7847111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82844828.540000007</v>
      </c>
      <c r="D701" s="216">
        <f>(D615/D612)*AJ90</f>
        <v>0</v>
      </c>
      <c r="E701" s="218">
        <f>(E623/E612)*SUM(C701:D701)</f>
        <v>14663184.940472756</v>
      </c>
      <c r="F701" s="218">
        <f>(F624/F612)*AJ64</f>
        <v>71999.153979688796</v>
      </c>
      <c r="G701" s="216">
        <f>(G625/G612)*AJ91</f>
        <v>0</v>
      </c>
      <c r="H701" s="218">
        <f>(H628/H612)*AJ60</f>
        <v>244758.04599167965</v>
      </c>
      <c r="I701" s="216">
        <f>(I629/I612)*AJ92</f>
        <v>0</v>
      </c>
      <c r="J701" s="216">
        <f>(J630/J612)*AJ93</f>
        <v>0</v>
      </c>
      <c r="K701" s="216">
        <f>(K644/K612)*AJ89</f>
        <v>920890.35978813516</v>
      </c>
      <c r="L701" s="216">
        <f>(L647/L612)*AJ94</f>
        <v>240406.82089241216</v>
      </c>
      <c r="M701" s="202">
        <f t="shared" si="0"/>
        <v>16141239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0</v>
      </c>
      <c r="J702" s="216">
        <f>(J630/J612)*AK93</f>
        <v>0</v>
      </c>
      <c r="K702" s="216">
        <f>(K644/K612)*AK89</f>
        <v>0</v>
      </c>
      <c r="L702" s="216">
        <f>(L647/L612)*AK94</f>
        <v>0</v>
      </c>
      <c r="M702" s="202">
        <f t="shared" si="0"/>
        <v>0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0</v>
      </c>
      <c r="D703" s="216">
        <f>(D615/D612)*AL90</f>
        <v>0</v>
      </c>
      <c r="E703" s="218">
        <f>(E623/E612)*SUM(C703:D703)</f>
        <v>0</v>
      </c>
      <c r="F703" s="218">
        <f>(F624/F612)*AL64</f>
        <v>0</v>
      </c>
      <c r="G703" s="216">
        <f>(G625/G612)*AL91</f>
        <v>0</v>
      </c>
      <c r="H703" s="218">
        <f>(H628/H612)*AL60</f>
        <v>0</v>
      </c>
      <c r="I703" s="216">
        <f>(I629/I612)*AL92</f>
        <v>0</v>
      </c>
      <c r="J703" s="216">
        <f>(J630/J612)*AL93</f>
        <v>0</v>
      </c>
      <c r="K703" s="216">
        <f>(K644/K612)*AL89</f>
        <v>0</v>
      </c>
      <c r="L703" s="216">
        <f>(L647/L612)*AL94</f>
        <v>0</v>
      </c>
      <c r="M703" s="202">
        <f t="shared" si="0"/>
        <v>0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0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0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2739909.5599999996</v>
      </c>
      <c r="D706" s="216">
        <f>(D615/D612)*AO90</f>
        <v>428750.23635490239</v>
      </c>
      <c r="E706" s="218">
        <f>(E623/E612)*SUM(C706:D706)</f>
        <v>560839.40815882175</v>
      </c>
      <c r="F706" s="218">
        <f>(F624/F612)*AO64</f>
        <v>314.91049558243361</v>
      </c>
      <c r="G706" s="216">
        <f>(G625/G612)*AO91</f>
        <v>0</v>
      </c>
      <c r="H706" s="218">
        <f>(H628/H612)*AO60</f>
        <v>11478.980298767437</v>
      </c>
      <c r="I706" s="216">
        <f>(I629/I612)*AO92</f>
        <v>163786.35515386981</v>
      </c>
      <c r="J706" s="216">
        <f>(J630/J612)*AO93</f>
        <v>0</v>
      </c>
      <c r="K706" s="216">
        <f>(K644/K612)*AO89</f>
        <v>40752.816126367572</v>
      </c>
      <c r="L706" s="216">
        <f>(L647/L612)*AO94</f>
        <v>254925.20550663583</v>
      </c>
      <c r="M706" s="202">
        <f t="shared" si="0"/>
        <v>1460848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40135901.879999995</v>
      </c>
      <c r="D707" s="216">
        <f>(D615/D612)*AP90</f>
        <v>0</v>
      </c>
      <c r="E707" s="218">
        <f>(E623/E612)*SUM(C707:D707)</f>
        <v>7103885.2079336811</v>
      </c>
      <c r="F707" s="218">
        <f>(F624/F612)*AP64</f>
        <v>28589.383614811912</v>
      </c>
      <c r="G707" s="216">
        <f>(G625/G612)*AP91</f>
        <v>0</v>
      </c>
      <c r="H707" s="218">
        <f>(H628/H612)*AP60</f>
        <v>133431.76661402435</v>
      </c>
      <c r="I707" s="216">
        <f>(I629/I612)*AP92</f>
        <v>0</v>
      </c>
      <c r="J707" s="216">
        <f>(J630/J612)*AP93</f>
        <v>0</v>
      </c>
      <c r="K707" s="216">
        <f>(K644/K612)*AP89</f>
        <v>956496.77897281584</v>
      </c>
      <c r="L707" s="216">
        <f>(L647/L612)*AP94</f>
        <v>393457.33507343265</v>
      </c>
      <c r="M707" s="202">
        <f t="shared" si="0"/>
        <v>8615860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0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36007938.669999994</v>
      </c>
      <c r="D709" s="216">
        <f>(D615/D612)*AR90</f>
        <v>0</v>
      </c>
      <c r="E709" s="218">
        <f>(E623/E612)*SUM(C709:D709)</f>
        <v>6373253.14504671</v>
      </c>
      <c r="F709" s="218">
        <f>(F624/F612)*AR64</f>
        <v>14150.145418432156</v>
      </c>
      <c r="G709" s="216">
        <f>(G625/G612)*AR91</f>
        <v>0</v>
      </c>
      <c r="H709" s="218">
        <f>(H628/H612)*AR60</f>
        <v>158885.00371384656</v>
      </c>
      <c r="I709" s="216">
        <f>(I629/I612)*AR92</f>
        <v>0</v>
      </c>
      <c r="J709" s="216">
        <f>(J630/J612)*AR93</f>
        <v>0</v>
      </c>
      <c r="K709" s="216">
        <f>(K644/K612)*AR89</f>
        <v>659403.15929180197</v>
      </c>
      <c r="L709" s="216">
        <f>(L647/L612)*AR94</f>
        <v>1819357.7718962266</v>
      </c>
      <c r="M709" s="202">
        <f t="shared" si="0"/>
        <v>9025049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0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0"/>
        <v>0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0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804777.45</v>
      </c>
      <c r="D713" s="216">
        <f>(D615/D612)*AV90</f>
        <v>52708.407086753716</v>
      </c>
      <c r="E713" s="218">
        <f>(E623/E612)*SUM(C713:D713)</f>
        <v>151771.3770176011</v>
      </c>
      <c r="F713" s="218">
        <f>(F624/F612)*AV64</f>
        <v>110.62574122049892</v>
      </c>
      <c r="G713" s="216">
        <f>(G625/G612)*AV91</f>
        <v>9252.2714598223829</v>
      </c>
      <c r="H713" s="218">
        <f>(H628/H612)*AV60</f>
        <v>5097.4787917321937</v>
      </c>
      <c r="I713" s="216">
        <f>(I629/I612)*AV92</f>
        <v>20135.074340949875</v>
      </c>
      <c r="J713" s="216">
        <f>(J630/J612)*AV93</f>
        <v>0</v>
      </c>
      <c r="K713" s="216">
        <f>(K644/K612)*AV89</f>
        <v>51521.374791231596</v>
      </c>
      <c r="L713" s="216">
        <f>(L647/L612)*AV94</f>
        <v>11675.672277243006</v>
      </c>
      <c r="M713" s="202">
        <f t="shared" si="0"/>
        <v>302272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880703966.68999982</v>
      </c>
      <c r="D715" s="202">
        <f>SUM(D616:D647)+SUM(D668:D713)</f>
        <v>48174991.609999985</v>
      </c>
      <c r="E715" s="202">
        <f>SUM(E624:E647)+SUM(E668:E713)</f>
        <v>132439629.11796588</v>
      </c>
      <c r="F715" s="202">
        <f>SUM(F625:F648)+SUM(F668:F713)</f>
        <v>1008175.9300543645</v>
      </c>
      <c r="G715" s="202">
        <f>SUM(G626:G647)+SUM(G668:G713)</f>
        <v>12172192.492280195</v>
      </c>
      <c r="H715" s="202">
        <f>SUM(H629:H647)+SUM(H668:H713)</f>
        <v>2212608.3963014339</v>
      </c>
      <c r="I715" s="202">
        <f>SUM(I630:I647)+SUM(I668:I713)</f>
        <v>16111618.999818753</v>
      </c>
      <c r="J715" s="202">
        <f>SUM(J631:J647)+SUM(J668:J713)</f>
        <v>0</v>
      </c>
      <c r="K715" s="202">
        <f>SUM(K668:K713)</f>
        <v>27717216.964354049</v>
      </c>
      <c r="L715" s="202">
        <f>SUM(L668:L713)</f>
        <v>20328273.341591313</v>
      </c>
      <c r="M715" s="202">
        <f>SUM(M668:M713)</f>
        <v>237464748</v>
      </c>
      <c r="N715" s="210" t="s">
        <v>697</v>
      </c>
    </row>
    <row r="716" spans="1:14" s="202" customFormat="1" ht="12.6" customHeight="1" x14ac:dyDescent="0.2">
      <c r="C716" s="213">
        <f>CE85</f>
        <v>880703966.68999982</v>
      </c>
      <c r="D716" s="202">
        <f>D615</f>
        <v>48174991.609999999</v>
      </c>
      <c r="E716" s="202">
        <f>E623</f>
        <v>132439629.11796585</v>
      </c>
      <c r="F716" s="202">
        <f>F624</f>
        <v>1008175.9300543643</v>
      </c>
      <c r="G716" s="202">
        <f>G625</f>
        <v>12172192.492280193</v>
      </c>
      <c r="H716" s="202">
        <f>H628</f>
        <v>2212608.3963014334</v>
      </c>
      <c r="I716" s="202">
        <f>I629</f>
        <v>16111618.999818753</v>
      </c>
      <c r="J716" s="202">
        <f>J630</f>
        <v>0</v>
      </c>
      <c r="K716" s="202">
        <f>K644</f>
        <v>27717216.964354049</v>
      </c>
      <c r="L716" s="202">
        <f>L647</f>
        <v>20328273.341591313</v>
      </c>
      <c r="M716" s="202">
        <f>C648</f>
        <v>237464751.08999997</v>
      </c>
      <c r="N716" s="210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25">
      <c r="A2" s="11" t="str">
        <f>MONTH(data!C100) &amp; "-" &amp; DAY(data!C100)</f>
        <v>6-30</v>
      </c>
      <c r="B2" s="201" t="str">
        <f>RIGHT(data!C101, 3)</f>
        <v>170</v>
      </c>
      <c r="C2" s="11" t="str">
        <f>SUBSTITUTE(LEFT(data!C102,49),",","")</f>
        <v>PeaceHealth Southwest Medical Center</v>
      </c>
      <c r="D2" s="11" t="str">
        <f>LEFT(data!C103, 49)</f>
        <v>PO Box 1600</v>
      </c>
      <c r="E2" s="11" t="str">
        <f>LEFT(data!C104, 100)</f>
        <v>Vancouver</v>
      </c>
      <c r="F2" s="11" t="str">
        <f>LEFT(data!C105, 2)</f>
        <v>WA</v>
      </c>
      <c r="G2" s="11" t="str">
        <f>LEFT(data!C106, 100)</f>
        <v>98664</v>
      </c>
      <c r="H2" s="11" t="str">
        <f>LEFT(data!C107, 100)</f>
        <v>Clark</v>
      </c>
      <c r="I2" s="11" t="str">
        <f>LEFT(data!C108, 49)</f>
        <v>Cherelle Montanye</v>
      </c>
      <c r="J2" s="11" t="str">
        <f>LEFT(data!C109, 49)</f>
        <v>Tracey Fernandez</v>
      </c>
      <c r="K2" s="11" t="str">
        <f>LEFT(data!C111, 49)</f>
        <v>(360) 256-2000</v>
      </c>
      <c r="L2" s="11" t="str">
        <f>LEFT(data!C112, 49)</f>
        <v>(360) 514-2006</v>
      </c>
      <c r="M2" s="11" t="str">
        <f>LEFT(data!C113, 49)</f>
        <v>Brenda Marsden</v>
      </c>
      <c r="N2" s="11" t="str">
        <f>LEFT(data!C114, 49)</f>
        <v>bmarsden@peacehealth.org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K36" sqref="K36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69" customFormat="1" ht="12.6" customHeight="1" x14ac:dyDescent="0.25">
      <c r="A2" s="12" t="str">
        <f>RIGHT(data!C101,3)</f>
        <v>170</v>
      </c>
      <c r="B2" s="200" t="str">
        <f>RIGHT(data!C100,4)</f>
        <v>2024</v>
      </c>
      <c r="C2" s="12" t="s">
        <v>1156</v>
      </c>
      <c r="D2" s="199">
        <f>ROUND(N(data!C185),0)</f>
        <v>25713956</v>
      </c>
      <c r="E2" s="199">
        <f>ROUND(N(data!C186),0)</f>
        <v>577684</v>
      </c>
      <c r="F2" s="199">
        <f>ROUND(N(data!C187),0)</f>
        <v>2056410</v>
      </c>
      <c r="G2" s="199">
        <f>ROUND(N(data!C188),0)</f>
        <v>47919639</v>
      </c>
      <c r="H2" s="199">
        <f>ROUND(N(data!C189),0)</f>
        <v>291628</v>
      </c>
      <c r="I2" s="199">
        <f>ROUND(N(data!C190),0)</f>
        <v>23241756</v>
      </c>
      <c r="J2" s="199">
        <f>ROUND(N(data!C191)+N(data!C192),0)</f>
        <v>4804499</v>
      </c>
      <c r="K2" s="199">
        <f>ROUND(N(data!C195),0)</f>
        <v>12261620</v>
      </c>
      <c r="L2" s="199">
        <f>ROUND(N(data!C196),0)</f>
        <v>3064132</v>
      </c>
      <c r="M2" s="199">
        <f>ROUND(N(data!C199),0)</f>
        <v>7033376</v>
      </c>
      <c r="N2" s="199">
        <f>ROUND(N(data!C200),0)</f>
        <v>2608693</v>
      </c>
      <c r="O2" s="199">
        <f>ROUND(N(data!C203),0)</f>
        <v>535238</v>
      </c>
      <c r="P2" s="199">
        <f>ROUND(N(data!C204),0)</f>
        <v>30072113</v>
      </c>
      <c r="Q2" s="199">
        <f>ROUND(N(data!C205),0)</f>
        <v>0</v>
      </c>
      <c r="R2" s="199">
        <f>ROUND(N(data!C208),0)</f>
        <v>0</v>
      </c>
      <c r="S2" s="199">
        <f>ROUND(N(data!C209),0)</f>
        <v>676259</v>
      </c>
      <c r="T2" s="199">
        <f>ROUND(N(data!B215),0)</f>
        <v>41365788</v>
      </c>
      <c r="U2" s="199">
        <f>ROUND(N(data!C215),0)</f>
        <v>634793</v>
      </c>
      <c r="V2" s="199">
        <f>ROUND(N(data!D215),0)</f>
        <v>0</v>
      </c>
      <c r="W2" s="199">
        <f>ROUND(N(data!B216),0)</f>
        <v>6837783</v>
      </c>
      <c r="X2" s="199">
        <f>ROUND(N(data!C216),0)</f>
        <v>60014</v>
      </c>
      <c r="Y2" s="199">
        <f>ROUND(N(data!D216),0)</f>
        <v>0</v>
      </c>
      <c r="Z2" s="199">
        <f>ROUND(N(data!B217),0)</f>
        <v>298923359</v>
      </c>
      <c r="AA2" s="199">
        <f>ROUND(N(data!C217),0)</f>
        <v>1004129</v>
      </c>
      <c r="AB2" s="199">
        <f>ROUND(N(data!D217),0)</f>
        <v>3299447</v>
      </c>
      <c r="AC2" s="199">
        <f>ROUND(N(data!B218),0)</f>
        <v>0</v>
      </c>
      <c r="AD2" s="199">
        <f>ROUND(N(data!C218),0)</f>
        <v>0</v>
      </c>
      <c r="AE2" s="199">
        <f>ROUND(N(data!D218),0)</f>
        <v>0</v>
      </c>
      <c r="AF2" s="199">
        <f>ROUND(N(data!B219),0)</f>
        <v>62649701</v>
      </c>
      <c r="AG2" s="199">
        <f>ROUND(N(data!C219),0)</f>
        <v>4693409</v>
      </c>
      <c r="AH2" s="199">
        <f>ROUND(N(data!D219),0)</f>
        <v>0</v>
      </c>
      <c r="AI2" s="199">
        <f>ROUND(N(data!B220),0)</f>
        <v>242611133</v>
      </c>
      <c r="AJ2" s="199">
        <f>ROUND(N(data!C220),0)</f>
        <v>11811525</v>
      </c>
      <c r="AK2" s="199">
        <f>ROUND(N(data!D220),0)</f>
        <v>6235573</v>
      </c>
      <c r="AL2" s="199">
        <f>ROUND(N(data!B221),0)</f>
        <v>0</v>
      </c>
      <c r="AM2" s="199">
        <f>ROUND(N(data!C221),0)</f>
        <v>0</v>
      </c>
      <c r="AN2" s="199">
        <f>ROUND(N(data!D221),0)</f>
        <v>0</v>
      </c>
      <c r="AO2" s="199">
        <f>ROUND(N(data!B222),0)</f>
        <v>18413428</v>
      </c>
      <c r="AP2" s="199">
        <f>ROUND(N(data!C222),0)</f>
        <v>172580</v>
      </c>
      <c r="AQ2" s="199">
        <f>ROUND(N(data!D222),0)</f>
        <v>0</v>
      </c>
      <c r="AR2" s="199">
        <f>ROUND(N(data!B223),0)</f>
        <v>63037060</v>
      </c>
      <c r="AS2" s="199">
        <f>ROUND(N(data!C223),0)</f>
        <v>41338597</v>
      </c>
      <c r="AT2" s="199">
        <f>ROUND(N(data!D223),0)</f>
        <v>0</v>
      </c>
      <c r="AU2" s="199">
        <v>0</v>
      </c>
      <c r="AV2" s="199">
        <v>0</v>
      </c>
      <c r="AW2" s="199">
        <v>0</v>
      </c>
      <c r="AX2" s="199">
        <f>ROUND(N(data!B229),0)</f>
        <v>6461218</v>
      </c>
      <c r="AY2" s="199">
        <f>ROUND(N(data!C229),0)</f>
        <v>122320</v>
      </c>
      <c r="AZ2" s="199">
        <f>ROUND(N(data!D229),0)</f>
        <v>0</v>
      </c>
      <c r="BA2" s="199">
        <f>ROUND(N(data!B230),0)</f>
        <v>197056869</v>
      </c>
      <c r="BB2" s="199">
        <f>ROUND(N(data!C230),0)</f>
        <v>7277778</v>
      </c>
      <c r="BC2" s="199">
        <f>ROUND(N(data!D230),0)</f>
        <v>0</v>
      </c>
      <c r="BD2" s="199">
        <f>ROUND(N(data!B231),0)</f>
        <v>0</v>
      </c>
      <c r="BE2" s="199">
        <f>ROUND(N(data!C231),0)</f>
        <v>0</v>
      </c>
      <c r="BF2" s="199">
        <f>ROUND(N(data!D231),0)</f>
        <v>0</v>
      </c>
      <c r="BG2" s="199">
        <f>ROUND(N(data!B232),0)</f>
        <v>35432907</v>
      </c>
      <c r="BH2" s="199">
        <f>ROUND(N(data!C232),0)</f>
        <v>3071725</v>
      </c>
      <c r="BI2" s="199">
        <f>ROUND(N(data!D232),0)</f>
        <v>0</v>
      </c>
      <c r="BJ2" s="199">
        <f>ROUND(N(data!B233),0)</f>
        <v>197271500</v>
      </c>
      <c r="BK2" s="199">
        <f>ROUND(N(data!C233),0)</f>
        <v>14174329</v>
      </c>
      <c r="BL2" s="199">
        <f>ROUND(N(data!D233),0)</f>
        <v>6238573</v>
      </c>
      <c r="BM2" s="199">
        <f>ROUND(N(data!B234),0)</f>
        <v>0</v>
      </c>
      <c r="BN2" s="199">
        <f>ROUND(N(data!C234),0)</f>
        <v>0</v>
      </c>
      <c r="BO2" s="199">
        <f>ROUND(N(data!D234),0)</f>
        <v>0</v>
      </c>
      <c r="BP2" s="199">
        <f>ROUND(N(data!B235),0)</f>
        <v>8330987</v>
      </c>
      <c r="BQ2" s="199">
        <f>ROUND(N(data!C235),0)</f>
        <v>868820</v>
      </c>
      <c r="BR2" s="199">
        <f>ROUND(N(data!D235),0)</f>
        <v>0</v>
      </c>
      <c r="BS2" s="199">
        <f>ROUND(N(data!B236),0)</f>
        <v>0</v>
      </c>
      <c r="BT2" s="199">
        <f>ROUND(N(data!C236),0)</f>
        <v>0</v>
      </c>
      <c r="BU2" s="199">
        <f>ROUND(N(data!D236),0)</f>
        <v>0</v>
      </c>
      <c r="BV2" s="199">
        <f>ROUND(N(data!C243),0)</f>
        <v>1408248631</v>
      </c>
      <c r="BW2" s="199">
        <f>ROUND(N(data!C244),0)</f>
        <v>479557801</v>
      </c>
      <c r="BX2" s="199">
        <f>ROUND(N(data!C245),0)</f>
        <v>12470860</v>
      </c>
      <c r="BY2" s="199">
        <f>ROUND(N(data!C246),0)</f>
        <v>73734181</v>
      </c>
      <c r="BZ2" s="199">
        <f>ROUND(N(data!C247),0)</f>
        <v>440152790</v>
      </c>
      <c r="CA2" s="199">
        <f>ROUND(N(data!C248),0)</f>
        <v>22997247</v>
      </c>
      <c r="CB2" s="199">
        <f>ROUND(N(data!C251),0)</f>
        <v>0</v>
      </c>
      <c r="CC2" s="199">
        <f>ROUND(N(data!C253),0)</f>
        <v>30331446</v>
      </c>
      <c r="CD2" s="199">
        <f>ROUND(N(data!C254),0)</f>
        <v>43122907</v>
      </c>
      <c r="CE2" s="199">
        <f>ROUND(N(data!C258)+N(data!C259),0)</f>
        <v>1248366</v>
      </c>
      <c r="CF2" s="199">
        <f>ROUND(N(data!D241),0)</f>
        <v>18476189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49A7-0629-4AFD-A8AA-01CE1A287F6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69" customFormat="1" ht="12.6" customHeight="1" x14ac:dyDescent="0.25">
      <c r="A2" s="12" t="str">
        <f>RIGHT(data!C101,3)</f>
        <v>170</v>
      </c>
      <c r="B2" s="12" t="str">
        <f>RIGHT(data!C100,4)</f>
        <v>2024</v>
      </c>
      <c r="C2" s="12" t="s">
        <v>1156</v>
      </c>
      <c r="D2" s="198">
        <f>ROUND(N(data!C131),0)</f>
        <v>20268</v>
      </c>
      <c r="E2" s="198">
        <f>ROUND(N(data!C132),0)</f>
        <v>0</v>
      </c>
      <c r="F2" s="198">
        <f>ROUND(N(data!C133),0)</f>
        <v>0</v>
      </c>
      <c r="G2" s="198">
        <f>ROUND(N(data!C134),0)</f>
        <v>0</v>
      </c>
      <c r="H2" s="198">
        <f>ROUND(N(data!D131),0)</f>
        <v>106110</v>
      </c>
      <c r="I2" s="198">
        <f>ROUND(N(data!D132),0)</f>
        <v>0</v>
      </c>
      <c r="J2" s="198">
        <f>ROUND(N(data!D133),0)</f>
        <v>0</v>
      </c>
      <c r="K2" s="198">
        <f>ROUND(N(data!D134),0)</f>
        <v>0</v>
      </c>
      <c r="L2" s="198">
        <f>ROUND(N(data!C136),0)</f>
        <v>74</v>
      </c>
      <c r="M2" s="198">
        <f>ROUND(N(data!C137),0)</f>
        <v>29</v>
      </c>
      <c r="N2" s="198">
        <f>ROUND(N(data!C138),0)</f>
        <v>266</v>
      </c>
      <c r="O2" s="198">
        <f>ROUND(N(data!C139),0)</f>
        <v>8</v>
      </c>
      <c r="P2" s="198">
        <f>ROUND(N(data!C140),0)</f>
        <v>32</v>
      </c>
      <c r="Q2" s="198">
        <f>ROUND(N(data!C141),0)</f>
        <v>14</v>
      </c>
      <c r="R2" s="198">
        <f>ROUND(N(data!C142),0)</f>
        <v>0</v>
      </c>
      <c r="S2" s="198">
        <f>ROUND(N(data!C143),0)</f>
        <v>0</v>
      </c>
      <c r="T2" s="198">
        <f>ROUND(N(data!C144),0)</f>
        <v>0</v>
      </c>
      <c r="U2" s="198">
        <f>ROUND(N(data!C145),0)</f>
        <v>0</v>
      </c>
      <c r="V2" s="198">
        <f>ROUND(N(data!C146),0)</f>
        <v>1</v>
      </c>
      <c r="W2" s="198">
        <f>ROUND(N(data!C148),0)</f>
        <v>450</v>
      </c>
      <c r="X2" s="198">
        <f>ROUND(N(data!C149),0)</f>
        <v>24</v>
      </c>
      <c r="Y2" s="198">
        <f>ROUND(N(data!B158),0)</f>
        <v>10993</v>
      </c>
      <c r="Z2" s="198">
        <f>ROUND(N(data!B159),0)</f>
        <v>62278</v>
      </c>
      <c r="AA2" s="198">
        <f>ROUND(N(data!B160),0)</f>
        <v>70360</v>
      </c>
      <c r="AB2" s="198">
        <f>ROUND(N(data!B161),0)</f>
        <v>1000049479</v>
      </c>
      <c r="AC2" s="198">
        <f>ROUND(N(data!B162),0)</f>
        <v>799975082</v>
      </c>
      <c r="AD2" s="198">
        <f>ROUND(N(data!C158),0)</f>
        <v>3905</v>
      </c>
      <c r="AE2" s="198">
        <f>ROUND(N(data!C159),0)</f>
        <v>19041</v>
      </c>
      <c r="AF2" s="198">
        <f>ROUND(N(data!C160),0)</f>
        <v>42724</v>
      </c>
      <c r="AG2" s="198">
        <f>ROUND(N(data!C161),0)</f>
        <v>292572323</v>
      </c>
      <c r="AH2" s="198">
        <f>ROUND(N(data!C162),0)</f>
        <v>315440122</v>
      </c>
      <c r="AI2" s="198">
        <f>ROUND(N(data!D158),0)</f>
        <v>5370</v>
      </c>
      <c r="AJ2" s="198">
        <f>ROUND(N(data!D159),0)</f>
        <v>24791</v>
      </c>
      <c r="AK2" s="198">
        <f>ROUND(N(data!D160),0)</f>
        <v>64654</v>
      </c>
      <c r="AL2" s="198">
        <f>ROUND(N(data!D161),0)</f>
        <v>432949240</v>
      </c>
      <c r="AM2" s="198">
        <f>ROUND(N(data!D162),0)</f>
        <v>547467670</v>
      </c>
      <c r="AN2" s="198">
        <f>ROUND(N(data!B164),0)</f>
        <v>0</v>
      </c>
      <c r="AO2" s="198">
        <f>ROUND(N(data!B165),0)</f>
        <v>0</v>
      </c>
      <c r="AP2" s="198">
        <f>ROUND(N(data!B166),0)</f>
        <v>0</v>
      </c>
      <c r="AQ2" s="198">
        <f>ROUND(N(data!B167),0)</f>
        <v>0</v>
      </c>
      <c r="AR2" s="198">
        <f>ROUND(N(data!B168),0)</f>
        <v>0</v>
      </c>
      <c r="AS2" s="198">
        <f>ROUND(N(data!C164),0)</f>
        <v>0</v>
      </c>
      <c r="AT2" s="198">
        <f>ROUND(N(data!C165),0)</f>
        <v>0</v>
      </c>
      <c r="AU2" s="198">
        <f>ROUND(N(data!C166),0)</f>
        <v>0</v>
      </c>
      <c r="AV2" s="198">
        <f>ROUND(N(data!C167),0)</f>
        <v>0</v>
      </c>
      <c r="AW2" s="198">
        <f>ROUND(N(data!C168),0)</f>
        <v>0</v>
      </c>
      <c r="AX2" s="198">
        <f>ROUND(N(data!D164),0)</f>
        <v>0</v>
      </c>
      <c r="AY2" s="198">
        <f>ROUND(N(data!D165),0)</f>
        <v>0</v>
      </c>
      <c r="AZ2" s="198">
        <f>ROUND(N(data!D166),0)</f>
        <v>0</v>
      </c>
      <c r="BA2" s="198">
        <f>ROUND(N(data!D167),0)</f>
        <v>0</v>
      </c>
      <c r="BB2" s="198">
        <f>ROUND(N(data!D168),0)</f>
        <v>0</v>
      </c>
      <c r="BC2" s="198">
        <f>ROUND(N(data!B170),0)</f>
        <v>0</v>
      </c>
      <c r="BD2" s="198">
        <f>ROUND(N(data!B171),0)</f>
        <v>0</v>
      </c>
      <c r="BE2" s="198">
        <f>ROUND(N(data!B172),0)</f>
        <v>0</v>
      </c>
      <c r="BF2" s="198">
        <f>ROUND(N(data!B173),0)</f>
        <v>0</v>
      </c>
      <c r="BG2" s="198">
        <f>ROUND(N(data!B174),0)</f>
        <v>0</v>
      </c>
      <c r="BH2" s="198">
        <f>ROUND(N(data!C170),0)</f>
        <v>0</v>
      </c>
      <c r="BI2" s="198">
        <f>ROUND(N(data!C171),0)</f>
        <v>0</v>
      </c>
      <c r="BJ2" s="198">
        <f>ROUND(N(data!C172),0)</f>
        <v>0</v>
      </c>
      <c r="BK2" s="198">
        <f>ROUND(N(data!C173),0)</f>
        <v>0</v>
      </c>
      <c r="BL2" s="198">
        <f>ROUND(N(data!C174),0)</f>
        <v>0</v>
      </c>
      <c r="BM2" s="198">
        <f>ROUND(N(data!D170),0)</f>
        <v>0</v>
      </c>
      <c r="BN2" s="198">
        <f>ROUND(N(data!D171),0)</f>
        <v>0</v>
      </c>
      <c r="BO2" s="198">
        <f>ROUND(N(data!D172),0)</f>
        <v>0</v>
      </c>
      <c r="BP2" s="198">
        <f>ROUND(N(data!D173),0)</f>
        <v>0</v>
      </c>
      <c r="BQ2" s="198">
        <f>ROUND(N(data!D174),0)</f>
        <v>0</v>
      </c>
      <c r="BR2" s="198">
        <f>ROUND(N(data!B177),0)</f>
        <v>119046902</v>
      </c>
      <c r="BS2" s="198">
        <f>ROUND(N(data!C177),0)</f>
        <v>43304680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C81E-6EEB-4582-A5CB-F39FF21DED9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197" t="s">
        <v>1322</v>
      </c>
      <c r="CR1" s="197" t="s">
        <v>1323</v>
      </c>
      <c r="CS1" s="197" t="s">
        <v>1324</v>
      </c>
      <c r="CT1" s="197" t="s">
        <v>1325</v>
      </c>
      <c r="CU1" s="197" t="s">
        <v>1326</v>
      </c>
      <c r="CV1" s="197" t="s">
        <v>1327</v>
      </c>
      <c r="CW1" s="197" t="s">
        <v>1328</v>
      </c>
      <c r="CX1" s="197" t="s">
        <v>1329</v>
      </c>
      <c r="CY1" s="197" t="s">
        <v>1330</v>
      </c>
      <c r="CZ1" s="197" t="s">
        <v>1331</v>
      </c>
      <c r="DA1" s="197" t="s">
        <v>1332</v>
      </c>
      <c r="DB1" s="197" t="s">
        <v>1333</v>
      </c>
      <c r="DC1" s="197" t="s">
        <v>1334</v>
      </c>
      <c r="DD1" s="197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69" customFormat="1" ht="12.6" customHeight="1" x14ac:dyDescent="0.25">
      <c r="A2" s="199" t="str">
        <f>RIGHT(data!C101,3)</f>
        <v>170</v>
      </c>
      <c r="B2" s="200" t="str">
        <f>RIGHT(data!C100,4)</f>
        <v>2024</v>
      </c>
      <c r="C2" s="12" t="s">
        <v>1156</v>
      </c>
      <c r="D2" s="198">
        <f>ROUND(N(data!C185),0)</f>
        <v>25713956</v>
      </c>
      <c r="E2" s="198">
        <f>ROUND(N(data!C271),0)</f>
        <v>0</v>
      </c>
      <c r="F2" s="198">
        <f>ROUND(N(data!C272),0)</f>
        <v>556865648</v>
      </c>
      <c r="G2" s="198">
        <f>ROUND(N(data!C273),0)</f>
        <v>436508425</v>
      </c>
      <c r="H2" s="198">
        <f>ROUND(N(data!C274),0)</f>
        <v>22223198</v>
      </c>
      <c r="I2" s="198">
        <f>ROUND(N(data!C275),0)</f>
        <v>0</v>
      </c>
      <c r="J2" s="198">
        <f>ROUND(N(data!C276),0)</f>
        <v>0</v>
      </c>
      <c r="K2" s="198">
        <f>ROUND(N(data!C277),0)</f>
        <v>0</v>
      </c>
      <c r="L2" s="198">
        <f>ROUND(N(data!C278),0)</f>
        <v>0</v>
      </c>
      <c r="M2" s="198">
        <f>ROUND(N(data!C279),0)</f>
        <v>0</v>
      </c>
      <c r="N2" s="198">
        <f>ROUND(N(data!C282),0)</f>
        <v>0</v>
      </c>
      <c r="O2" s="198">
        <f>ROUND(N(data!C283),0)</f>
        <v>0</v>
      </c>
      <c r="P2" s="198">
        <f>ROUND(N(data!C284),0)</f>
        <v>0</v>
      </c>
      <c r="Q2" s="198">
        <f>ROUND(N(data!C287),0)</f>
        <v>42000581</v>
      </c>
      <c r="R2" s="198">
        <f>ROUND(N(data!C288),0)</f>
        <v>6897797</v>
      </c>
      <c r="S2" s="198">
        <f>ROUND(N(data!C289),0)</f>
        <v>296628041</v>
      </c>
      <c r="T2" s="198">
        <f>ROUND(N(data!C290),0)</f>
        <v>0</v>
      </c>
      <c r="U2" s="198">
        <f>ROUND(N(data!C291),0)</f>
        <v>67343110</v>
      </c>
      <c r="V2" s="198">
        <f>ROUND(N(data!C292),0)</f>
        <v>248187085</v>
      </c>
      <c r="W2" s="198">
        <f>ROUND(N(data!C293),0)</f>
        <v>18586007</v>
      </c>
      <c r="X2" s="198">
        <f>ROUND(N(data!C294),0)</f>
        <v>104375657</v>
      </c>
      <c r="Y2" s="198">
        <f>ROUND(N(data!C295),0)</f>
        <v>0</v>
      </c>
      <c r="Z2" s="198">
        <f>ROUND(N(data!C296),0)</f>
        <v>463829880</v>
      </c>
      <c r="AA2" s="198">
        <f>ROUND(N(data!C299),0)</f>
        <v>0</v>
      </c>
      <c r="AB2" s="198">
        <f>ROUND(N(data!C300),0)</f>
        <v>0</v>
      </c>
      <c r="AC2" s="198">
        <f>ROUND(N(data!C301),0)</f>
        <v>0</v>
      </c>
      <c r="AD2" s="198">
        <f>ROUND(N(data!C302),0)</f>
        <v>51590297</v>
      </c>
      <c r="AE2" s="198">
        <f>ROUND(N(data!C306),0)</f>
        <v>0</v>
      </c>
      <c r="AF2" s="198">
        <f>ROUND(N(data!C307),0)</f>
        <v>0</v>
      </c>
      <c r="AG2" s="198">
        <f>ROUND(N(data!C308),0)</f>
        <v>0</v>
      </c>
      <c r="AH2" s="198">
        <f>ROUND(N(data!C309),0)</f>
        <v>0</v>
      </c>
      <c r="AI2" s="198">
        <f>ROUND(N(data!C318),0)</f>
        <v>0</v>
      </c>
      <c r="AJ2" s="198">
        <f>ROUND(N(data!C319),0)</f>
        <v>0</v>
      </c>
      <c r="AK2" s="198">
        <f>ROUND(N(data!C320),0)</f>
        <v>0</v>
      </c>
      <c r="AL2" s="198">
        <f>ROUND(N(data!C321),0)</f>
        <v>0</v>
      </c>
      <c r="AM2" s="198">
        <f>ROUND(N(data!C322),0)</f>
        <v>0</v>
      </c>
      <c r="AN2" s="198">
        <f>ROUND(N(data!C323),0)</f>
        <v>395737</v>
      </c>
      <c r="AO2" s="198">
        <f>ROUND(N(data!C324),0)</f>
        <v>0</v>
      </c>
      <c r="AP2" s="198">
        <f>ROUND(N(data!C325),0)</f>
        <v>0</v>
      </c>
      <c r="AQ2" s="198">
        <f>ROUND(N(data!C326),0)</f>
        <v>0</v>
      </c>
      <c r="AR2" s="198">
        <f>ROUND(N(data!C327),0)</f>
        <v>0</v>
      </c>
      <c r="AS2" s="198">
        <f>ROUND(N(data!C330),0)</f>
        <v>0</v>
      </c>
      <c r="AT2" s="198">
        <f>ROUND(N(data!C331),0)</f>
        <v>0</v>
      </c>
      <c r="AU2" s="198">
        <f>ROUND(N(data!C332),0)</f>
        <v>0</v>
      </c>
      <c r="AV2" s="198">
        <f>ROUND(N(data!C335),0)</f>
        <v>0</v>
      </c>
      <c r="AW2" s="198">
        <f>ROUND(N(data!C336),0)</f>
        <v>0</v>
      </c>
      <c r="AX2" s="198">
        <f>ROUND(N(data!C337),0)</f>
        <v>0</v>
      </c>
      <c r="AY2" s="198">
        <f>ROUND(N(data!C338),0)</f>
        <v>0</v>
      </c>
      <c r="AZ2" s="198">
        <f>ROUND(N(data!C339),0)</f>
        <v>0</v>
      </c>
      <c r="BA2" s="198">
        <f>ROUND(N(data!C340),0)</f>
        <v>0</v>
      </c>
      <c r="BB2" s="198">
        <f>ROUND(N(data!C341),0)</f>
        <v>0</v>
      </c>
      <c r="BC2" s="198">
        <f>ROUND(N(data!C342),0)</f>
        <v>0</v>
      </c>
      <c r="BD2" s="198">
        <f>ROUND(N(data!C343),0)</f>
        <v>0</v>
      </c>
      <c r="BE2" s="198">
        <f>ROUND(N(data!C347),0)</f>
        <v>513963380</v>
      </c>
      <c r="BF2" s="198">
        <f>ROUND(N(data!C349),0)</f>
        <v>0</v>
      </c>
      <c r="BG2" s="198">
        <f>ROUND(N(data!C350),0)</f>
        <v>0</v>
      </c>
      <c r="BH2" s="198">
        <f>ROUND(N(data!C351),0)</f>
        <v>0</v>
      </c>
      <c r="BI2" s="198">
        <f>ROUND(N(data!C352),0)</f>
        <v>0</v>
      </c>
      <c r="BJ2" s="198">
        <f>ROUND(N(data!C353),0)</f>
        <v>0</v>
      </c>
      <c r="BK2" s="198">
        <f>ROUND(N(data!CE64),2)</f>
        <v>3297.31</v>
      </c>
      <c r="BL2" s="198">
        <f>ROUND(N(data!C362),0)</f>
        <v>1725571042</v>
      </c>
      <c r="BM2" s="198">
        <f>ROUND(N(data!C363),0)</f>
        <v>1662882874</v>
      </c>
      <c r="BN2" s="198">
        <f>ROUND(N(data!C367),0)</f>
        <v>2437161509</v>
      </c>
      <c r="BO2" s="198">
        <f>ROUND(N(data!C368),0)</f>
        <v>73454352</v>
      </c>
      <c r="BP2" s="198">
        <f>ROUND(N(data!C369),0)</f>
        <v>1248366</v>
      </c>
      <c r="BQ2" s="198">
        <f>ROUND(N(data!D385),0)</f>
        <v>14860003</v>
      </c>
      <c r="BR2" s="198">
        <f>ROUND(N(data!C374),0)</f>
        <v>5445531</v>
      </c>
      <c r="BS2" s="198">
        <f>ROUND(N(data!C375),0)</f>
        <v>1833827</v>
      </c>
      <c r="BT2" s="198">
        <f>ROUND(N(data!C376),0)</f>
        <v>0</v>
      </c>
      <c r="BU2" s="198">
        <f>ROUND(N(data!C377),0)</f>
        <v>0</v>
      </c>
      <c r="BV2" s="198">
        <f>ROUND(N(data!C378),0)</f>
        <v>4333541</v>
      </c>
      <c r="BW2" s="198">
        <f>ROUND(N(data!C379),0)</f>
        <v>38160</v>
      </c>
      <c r="BX2" s="198">
        <f>ROUND(N(data!C380),0)</f>
        <v>1545206</v>
      </c>
      <c r="BY2" s="198">
        <f>ROUND(N(data!C381),0)</f>
        <v>0</v>
      </c>
      <c r="BZ2" s="198">
        <f>ROUND(N(data!C382),0)</f>
        <v>304142</v>
      </c>
      <c r="CA2" s="198">
        <f>ROUND(N(data!C383),0)</f>
        <v>21</v>
      </c>
      <c r="CB2" s="198">
        <f>ROUND(N(data!C384),0)</f>
        <v>1359575</v>
      </c>
      <c r="CC2" s="198">
        <f>ROUND(N(data!C386),0)</f>
        <v>0</v>
      </c>
      <c r="CD2" s="198">
        <f>ROUND(N(data!C393),0)</f>
        <v>378462729</v>
      </c>
      <c r="CE2" s="198">
        <f>ROUND(N(data!C394),0)</f>
        <v>104605572</v>
      </c>
      <c r="CF2" s="198">
        <f>ROUND(N(data!C395),0)</f>
        <v>33006940</v>
      </c>
      <c r="CG2" s="198">
        <f>ROUND(N(data!C396),0)</f>
        <v>144566944</v>
      </c>
      <c r="CH2" s="198">
        <f>ROUND(N(data!C397),0)</f>
        <v>4406594</v>
      </c>
      <c r="CI2" s="198">
        <f>ROUND(N(data!C398),0)</f>
        <v>30016669</v>
      </c>
      <c r="CJ2" s="198">
        <f>ROUND(N(data!C399),0)</f>
        <v>51935349</v>
      </c>
      <c r="CK2" s="198">
        <f>ROUND(N(data!C400),0)</f>
        <v>15325751</v>
      </c>
      <c r="CL2" s="198">
        <f>ROUND(N(data!C401),0)</f>
        <v>9642069</v>
      </c>
      <c r="CM2" s="198">
        <f>ROUND(N(data!C402),0)</f>
        <v>30553740</v>
      </c>
      <c r="CN2" s="198">
        <f>ROUND(N(data!C403),0)</f>
        <v>676259</v>
      </c>
      <c r="CO2" s="198">
        <f>ROUND(N(data!C366),0)</f>
        <v>18476189</v>
      </c>
      <c r="CP2" s="198">
        <f>ROUND(N(data!D419),0)</f>
        <v>138713509</v>
      </c>
      <c r="CQ2" s="52">
        <f>ROUND(N(data!C405),0)</f>
        <v>5681397</v>
      </c>
      <c r="CR2" s="52">
        <f>ROUND(N(data!C406),0)</f>
        <v>12839365</v>
      </c>
      <c r="CS2" s="52">
        <f>ROUND(N(data!C407),0)</f>
        <v>65388</v>
      </c>
      <c r="CT2" s="52">
        <f>ROUND(N(data!C408),0)</f>
        <v>0</v>
      </c>
      <c r="CU2" s="52">
        <f>ROUND(N(data!C409),0)</f>
        <v>2135335</v>
      </c>
      <c r="CV2" s="52">
        <f>ROUND(N(data!C410),0)</f>
        <v>307</v>
      </c>
      <c r="CW2" s="52">
        <f>ROUND(N(data!C411),0)</f>
        <v>9256635</v>
      </c>
      <c r="CX2" s="52">
        <f>ROUND(N(data!C412),0)</f>
        <v>4353122</v>
      </c>
      <c r="CY2" s="52">
        <f>ROUND(N(data!C413),0)</f>
        <v>92991856</v>
      </c>
      <c r="CZ2" s="52">
        <f>ROUND(N(data!C414),0)</f>
        <v>3668</v>
      </c>
      <c r="DA2" s="52">
        <f>ROUND(N(data!C415),0)</f>
        <v>123843</v>
      </c>
      <c r="DB2" s="52">
        <f>ROUND(N(data!C416),0)</f>
        <v>0</v>
      </c>
      <c r="DC2" s="52">
        <f>ROUND(N(data!C417),0)</f>
        <v>0</v>
      </c>
      <c r="DD2" s="52">
        <f>ROUND(N(data!C418),0)</f>
        <v>11262593</v>
      </c>
      <c r="DE2" s="52">
        <f>ROUND(N(data!C423),0)</f>
        <v>0</v>
      </c>
      <c r="DF2" s="198">
        <f>ROUND(N(data!D424),0)</f>
        <v>-703707</v>
      </c>
      <c r="DG2" s="198">
        <f>ROUND(N(data!C426),0)</f>
        <v>0</v>
      </c>
      <c r="DH2" s="198">
        <f>ROUND(N(data!C427),0)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D5A4-1A23-4E60-A610-FE7375ACFFE6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RIGHT(data!$C$101,3)</f>
        <v>170</v>
      </c>
      <c r="B2" s="200" t="str">
        <f>RIGHT(data!$C$100,4)</f>
        <v>2024</v>
      </c>
      <c r="C2" s="12" t="str">
        <f>data!C$59</f>
        <v>6010</v>
      </c>
      <c r="D2" s="12" t="s">
        <v>1156</v>
      </c>
      <c r="E2" s="198">
        <f>ROUND(N(data!C63), 0)</f>
        <v>17868</v>
      </c>
      <c r="F2" s="313">
        <f>ROUND(N(data!C64), 2)</f>
        <v>188.75</v>
      </c>
      <c r="G2" s="198">
        <f>ROUND(N(data!C65), 0)</f>
        <v>23590880</v>
      </c>
      <c r="H2" s="198">
        <f>ROUND(N(data!C66), 0)</f>
        <v>6409161</v>
      </c>
      <c r="I2" s="198">
        <f>ROUND(N(data!C67), 0)</f>
        <v>1881904</v>
      </c>
      <c r="J2" s="198">
        <f>ROUND(N(data!C68), 0)</f>
        <v>2795302</v>
      </c>
      <c r="K2" s="198">
        <f>ROUND(N(data!C69), 0)</f>
        <v>0</v>
      </c>
      <c r="L2" s="198">
        <f>ROUND(N(data!C70), 0)</f>
        <v>79072</v>
      </c>
      <c r="M2" s="198">
        <f>ROUND(N(data!C71), 0)</f>
        <v>759822</v>
      </c>
      <c r="N2" s="198">
        <f>ROUND(N(data!C72), 0)</f>
        <v>220833</v>
      </c>
      <c r="O2" s="198">
        <f>ROUND(N(data!C73), 0)</f>
        <v>155869</v>
      </c>
      <c r="P2" s="198">
        <f>ROUND(N(data!C74), 0)</f>
        <v>0</v>
      </c>
      <c r="Q2" s="198">
        <f>ROUND(N(data!C75), 0)</f>
        <v>64198</v>
      </c>
      <c r="R2" s="198">
        <f>ROUND(N(data!C76), 0)</f>
        <v>0</v>
      </c>
      <c r="S2" s="198">
        <f>ROUND(N(data!C77), 0)</f>
        <v>0</v>
      </c>
      <c r="T2" s="198">
        <f>ROUND(N(data!C78), 0)</f>
        <v>0</v>
      </c>
      <c r="U2" s="198">
        <f>ROUND(N(data!C79), 0)</f>
        <v>0</v>
      </c>
      <c r="V2" s="198">
        <f>ROUND(N(data!C80), 0)</f>
        <v>0</v>
      </c>
      <c r="W2" s="198">
        <f>ROUND(N(data!C81), 0)</f>
        <v>0</v>
      </c>
      <c r="X2" s="198">
        <f>ROUND(N(data!C82), 0)</f>
        <v>0</v>
      </c>
      <c r="Y2" s="198">
        <f>ROUND(N(data!C83), 0)</f>
        <v>0</v>
      </c>
      <c r="Z2" s="198">
        <f>ROUND(N(data!C84), 0)</f>
        <v>2668</v>
      </c>
      <c r="AA2" s="198">
        <f>ROUND(N(data!C85), 0)</f>
        <v>0</v>
      </c>
      <c r="AB2" s="198">
        <f>ROUND(N(data!C86), 0)</f>
        <v>0</v>
      </c>
      <c r="AC2" s="198">
        <f>ROUND(N(data!C87), 0)</f>
        <v>89003</v>
      </c>
      <c r="AD2" s="198">
        <f>ROUND(N(data!C88), 0)</f>
        <v>311744</v>
      </c>
      <c r="AE2" s="198">
        <f>ROUND(N(data!C93), 0)</f>
        <v>150603265</v>
      </c>
      <c r="AF2" s="198">
        <f>ROUND(N(data!C91), 0)</f>
        <v>147316270</v>
      </c>
      <c r="AG2" s="198">
        <f>ROUND(N(data!C94), 0)</f>
        <v>27228</v>
      </c>
      <c r="AH2" s="198">
        <f>ROUND(N(data!C95), 0)</f>
        <v>64187</v>
      </c>
      <c r="AI2" s="198">
        <f>ROUND(N(data!C96), 0)</f>
        <v>8211</v>
      </c>
      <c r="AJ2" s="198">
        <f>ROUND(N(data!C97), 0)</f>
        <v>375503</v>
      </c>
      <c r="AK2" s="313">
        <f>ROUND(N(data!C98), 2)</f>
        <v>169.81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RIGHT(data!$C$101,3)</f>
        <v>170</v>
      </c>
      <c r="B3" s="200" t="str">
        <f>RIGHT(data!$C$100,4)</f>
        <v>2024</v>
      </c>
      <c r="C3" s="12" t="str">
        <f>data!D$59</f>
        <v>6030</v>
      </c>
      <c r="D3" s="12" t="s">
        <v>1156</v>
      </c>
      <c r="E3" s="198">
        <f>ROUND(N(data!D63), 0)</f>
        <v>6612</v>
      </c>
      <c r="F3" s="313">
        <f>ROUND(N(data!D64), 2)</f>
        <v>55.3</v>
      </c>
      <c r="G3" s="198">
        <f>ROUND(N(data!D65), 0)</f>
        <v>5959355</v>
      </c>
      <c r="H3" s="198">
        <f>ROUND(N(data!D66), 0)</f>
        <v>1679743</v>
      </c>
      <c r="I3" s="198">
        <f>ROUND(N(data!D67), 0)</f>
        <v>0</v>
      </c>
      <c r="J3" s="198">
        <f>ROUND(N(data!D68), 0)</f>
        <v>395230</v>
      </c>
      <c r="K3" s="198">
        <f>ROUND(N(data!D69), 0)</f>
        <v>0</v>
      </c>
      <c r="L3" s="198">
        <f>ROUND(N(data!D70), 0)</f>
        <v>98</v>
      </c>
      <c r="M3" s="198">
        <f>ROUND(N(data!D71), 0)</f>
        <v>28572</v>
      </c>
      <c r="N3" s="198">
        <f>ROUND(N(data!D72), 0)</f>
        <v>206169</v>
      </c>
      <c r="O3" s="198">
        <f>ROUND(N(data!D73), 0)</f>
        <v>312520</v>
      </c>
      <c r="P3" s="198">
        <f>ROUND(N(data!D74), 0)</f>
        <v>0</v>
      </c>
      <c r="Q3" s="198">
        <f>ROUND(N(data!D75), 0)</f>
        <v>301786</v>
      </c>
      <c r="R3" s="198">
        <f>ROUND(N(data!D76), 0)</f>
        <v>0</v>
      </c>
      <c r="S3" s="198">
        <f>ROUND(N(data!D77), 0)</f>
        <v>0</v>
      </c>
      <c r="T3" s="198">
        <f>ROUND(N(data!D78), 0)</f>
        <v>0</v>
      </c>
      <c r="U3" s="198">
        <f>ROUND(N(data!D79), 0)</f>
        <v>0</v>
      </c>
      <c r="V3" s="198">
        <f>ROUND(N(data!D80), 0)</f>
        <v>0</v>
      </c>
      <c r="W3" s="198">
        <f>ROUND(N(data!D81), 0)</f>
        <v>0</v>
      </c>
      <c r="X3" s="198">
        <f>ROUND(N(data!D82), 0)</f>
        <v>0</v>
      </c>
      <c r="Y3" s="198">
        <f>ROUND(N(data!D83), 0)</f>
        <v>0</v>
      </c>
      <c r="Z3" s="198">
        <f>ROUND(N(data!D84), 0)</f>
        <v>0</v>
      </c>
      <c r="AA3" s="198">
        <f>ROUND(N(data!D85), 0)</f>
        <v>0</v>
      </c>
      <c r="AB3" s="198">
        <f>ROUND(N(data!D86), 0)</f>
        <v>0</v>
      </c>
      <c r="AC3" s="198">
        <f>ROUND(N(data!D87), 0)</f>
        <v>10734</v>
      </c>
      <c r="AD3" s="198">
        <f>ROUND(N(data!D88), 0)</f>
        <v>0</v>
      </c>
      <c r="AE3" s="198">
        <f>ROUND(N(data!D93), 0)</f>
        <v>41770545</v>
      </c>
      <c r="AF3" s="198">
        <f>ROUND(N(data!D91), 0)</f>
        <v>41183839</v>
      </c>
      <c r="AG3" s="198">
        <f>ROUND(N(data!D94), 0)</f>
        <v>0</v>
      </c>
      <c r="AH3" s="198">
        <f>ROUND(N(data!D95), 0)</f>
        <v>11747</v>
      </c>
      <c r="AI3" s="198">
        <f>ROUND(N(data!D96), 0)</f>
        <v>0</v>
      </c>
      <c r="AJ3" s="198">
        <f>ROUND(N(data!D97), 0)</f>
        <v>88529</v>
      </c>
      <c r="AK3" s="313">
        <f>ROUND(N(data!D98), 2)</f>
        <v>40.03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RIGHT(data!$C$101,3)</f>
        <v>170</v>
      </c>
      <c r="B4" s="200" t="str">
        <f>RIGHT(data!$C$100,4)</f>
        <v>2024</v>
      </c>
      <c r="C4" s="12" t="str">
        <f>data!E$59</f>
        <v>6070</v>
      </c>
      <c r="D4" s="12" t="s">
        <v>1156</v>
      </c>
      <c r="E4" s="198">
        <f>ROUND(N(data!E63), 0)</f>
        <v>70945</v>
      </c>
      <c r="F4" s="313">
        <f>ROUND(N(data!E64), 2)</f>
        <v>500.29</v>
      </c>
      <c r="G4" s="198">
        <f>ROUND(N(data!E65), 0)</f>
        <v>49668425</v>
      </c>
      <c r="H4" s="198">
        <f>ROUND(N(data!E66), 0)</f>
        <v>14906580</v>
      </c>
      <c r="I4" s="198">
        <f>ROUND(N(data!E67), 0)</f>
        <v>0</v>
      </c>
      <c r="J4" s="198">
        <f>ROUND(N(data!E68), 0)</f>
        <v>4495089</v>
      </c>
      <c r="K4" s="198">
        <f>ROUND(N(data!E69), 0)</f>
        <v>0</v>
      </c>
      <c r="L4" s="198">
        <f>ROUND(N(data!E70), 0)</f>
        <v>28647</v>
      </c>
      <c r="M4" s="198">
        <f>ROUND(N(data!E71), 0)</f>
        <v>1506014</v>
      </c>
      <c r="N4" s="198">
        <f>ROUND(N(data!E72), 0)</f>
        <v>444658</v>
      </c>
      <c r="O4" s="198">
        <f>ROUND(N(data!E73), 0)</f>
        <v>353251</v>
      </c>
      <c r="P4" s="198">
        <f>ROUND(N(data!E74), 0)</f>
        <v>0</v>
      </c>
      <c r="Q4" s="198">
        <f>ROUND(N(data!E75), 0)</f>
        <v>336127</v>
      </c>
      <c r="R4" s="198">
        <f>ROUND(N(data!E76), 0)</f>
        <v>0</v>
      </c>
      <c r="S4" s="198">
        <f>ROUND(N(data!E77), 0)</f>
        <v>0</v>
      </c>
      <c r="T4" s="198">
        <f>ROUND(N(data!E78), 0)</f>
        <v>0</v>
      </c>
      <c r="U4" s="198">
        <f>ROUND(N(data!E79), 0)</f>
        <v>0</v>
      </c>
      <c r="V4" s="198">
        <f>ROUND(N(data!E80), 0)</f>
        <v>0</v>
      </c>
      <c r="W4" s="198">
        <f>ROUND(N(data!E81), 0)</f>
        <v>0</v>
      </c>
      <c r="X4" s="198">
        <f>ROUND(N(data!E82), 0)</f>
        <v>0</v>
      </c>
      <c r="Y4" s="198">
        <f>ROUND(N(data!E83), 0)</f>
        <v>0</v>
      </c>
      <c r="Z4" s="198">
        <f>ROUND(N(data!E84), 0)</f>
        <v>470</v>
      </c>
      <c r="AA4" s="198">
        <f>ROUND(N(data!E85), 0)</f>
        <v>0</v>
      </c>
      <c r="AB4" s="198">
        <f>ROUND(N(data!E86), 0)</f>
        <v>0</v>
      </c>
      <c r="AC4" s="198">
        <f>ROUND(N(data!E87), 0)</f>
        <v>16654</v>
      </c>
      <c r="AD4" s="198">
        <f>ROUND(N(data!E88), 0)</f>
        <v>1076</v>
      </c>
      <c r="AE4" s="198">
        <f>ROUND(N(data!E93), 0)</f>
        <v>325573555</v>
      </c>
      <c r="AF4" s="198">
        <f>ROUND(N(data!E91), 0)</f>
        <v>294557040</v>
      </c>
      <c r="AG4" s="198">
        <f>ROUND(N(data!E94), 0)</f>
        <v>94434</v>
      </c>
      <c r="AH4" s="198">
        <f>ROUND(N(data!E95), 0)</f>
        <v>136542</v>
      </c>
      <c r="AI4" s="198">
        <f>ROUND(N(data!E96), 0)</f>
        <v>28479</v>
      </c>
      <c r="AJ4" s="198">
        <f>ROUND(N(data!E97), 0)</f>
        <v>672835</v>
      </c>
      <c r="AK4" s="313">
        <f>ROUND(N(data!E98), 2)</f>
        <v>304.26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RIGHT(data!$C$101,3)</f>
        <v>170</v>
      </c>
      <c r="B5" s="200" t="str">
        <f>RIGHT(data!$C$100,4)</f>
        <v>2024</v>
      </c>
      <c r="C5" s="12" t="str">
        <f>data!F$59</f>
        <v>6100</v>
      </c>
      <c r="D5" s="12" t="s">
        <v>1156</v>
      </c>
      <c r="E5" s="198">
        <f>ROUND(N(data!F63), 0)</f>
        <v>5718</v>
      </c>
      <c r="F5" s="313">
        <f>ROUND(N(data!F64), 2)</f>
        <v>97.13</v>
      </c>
      <c r="G5" s="198">
        <f>ROUND(N(data!F65), 0)</f>
        <v>13436799</v>
      </c>
      <c r="H5" s="198">
        <f>ROUND(N(data!F66), 0)</f>
        <v>3445933</v>
      </c>
      <c r="I5" s="198">
        <f>ROUND(N(data!F67), 0)</f>
        <v>801244</v>
      </c>
      <c r="J5" s="198">
        <f>ROUND(N(data!F68), 0)</f>
        <v>1497352</v>
      </c>
      <c r="K5" s="198">
        <f>ROUND(N(data!F69), 0)</f>
        <v>0</v>
      </c>
      <c r="L5" s="198">
        <f>ROUND(N(data!F70), 0)</f>
        <v>487129</v>
      </c>
      <c r="M5" s="198">
        <f>ROUND(N(data!F71), 0)</f>
        <v>519932</v>
      </c>
      <c r="N5" s="198">
        <f>ROUND(N(data!F72), 0)</f>
        <v>477049</v>
      </c>
      <c r="O5" s="198">
        <f>ROUND(N(data!F73), 0)</f>
        <v>558501</v>
      </c>
      <c r="P5" s="198">
        <f>ROUND(N(data!F74), 0)</f>
        <v>0</v>
      </c>
      <c r="Q5" s="198">
        <f>ROUND(N(data!F75), 0)</f>
        <v>347769</v>
      </c>
      <c r="R5" s="198">
        <f>ROUND(N(data!F76), 0)</f>
        <v>0</v>
      </c>
      <c r="S5" s="198">
        <f>ROUND(N(data!F77), 0)</f>
        <v>48853</v>
      </c>
      <c r="T5" s="198">
        <f>ROUND(N(data!F78), 0)</f>
        <v>85285</v>
      </c>
      <c r="U5" s="198">
        <f>ROUND(N(data!F79), 0)</f>
        <v>0</v>
      </c>
      <c r="V5" s="198">
        <f>ROUND(N(data!F80), 0)</f>
        <v>0</v>
      </c>
      <c r="W5" s="198">
        <f>ROUND(N(data!F81), 0)</f>
        <v>15272</v>
      </c>
      <c r="X5" s="198">
        <f>ROUND(N(data!F82), 0)</f>
        <v>0</v>
      </c>
      <c r="Y5" s="198">
        <f>ROUND(N(data!F83), 0)</f>
        <v>0</v>
      </c>
      <c r="Z5" s="198">
        <f>ROUND(N(data!F84), 0)</f>
        <v>0</v>
      </c>
      <c r="AA5" s="198">
        <f>ROUND(N(data!F85), 0)</f>
        <v>0</v>
      </c>
      <c r="AB5" s="198">
        <f>ROUND(N(data!F86), 0)</f>
        <v>0</v>
      </c>
      <c r="AC5" s="198">
        <f>ROUND(N(data!F87), 0)</f>
        <v>61322</v>
      </c>
      <c r="AD5" s="198">
        <f>ROUND(N(data!F88), 0)</f>
        <v>3599</v>
      </c>
      <c r="AE5" s="198">
        <f>ROUND(N(data!F93), 0)</f>
        <v>63852256</v>
      </c>
      <c r="AF5" s="198">
        <f>ROUND(N(data!F91), 0)</f>
        <v>51770145</v>
      </c>
      <c r="AG5" s="198">
        <f>ROUND(N(data!F94), 0)</f>
        <v>26319</v>
      </c>
      <c r="AH5" s="198">
        <f>ROUND(N(data!F95), 0)</f>
        <v>23393</v>
      </c>
      <c r="AI5" s="198">
        <f>ROUND(N(data!F96), 0)</f>
        <v>7937</v>
      </c>
      <c r="AJ5" s="198">
        <f>ROUND(N(data!F97), 0)</f>
        <v>130682</v>
      </c>
      <c r="AK5" s="313">
        <f>ROUND(N(data!F98), 2)</f>
        <v>59.1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RIGHT(data!$C$101,3)</f>
        <v>170</v>
      </c>
      <c r="B6" s="200" t="str">
        <f>RIGHT(data!$C$100,4)</f>
        <v>2024</v>
      </c>
      <c r="C6" s="12" t="str">
        <f>data!G$59</f>
        <v>6120</v>
      </c>
      <c r="D6" s="12" t="s">
        <v>1156</v>
      </c>
      <c r="E6" s="198">
        <f>ROUND(N(data!G63), 0)</f>
        <v>3826</v>
      </c>
      <c r="F6" s="313">
        <f>ROUND(N(data!G64), 2)</f>
        <v>21.94</v>
      </c>
      <c r="G6" s="198">
        <f>ROUND(N(data!G65), 0)</f>
        <v>2437575</v>
      </c>
      <c r="H6" s="198">
        <f>ROUND(N(data!G66), 0)</f>
        <v>668604</v>
      </c>
      <c r="I6" s="198">
        <f>ROUND(N(data!G67), 0)</f>
        <v>0</v>
      </c>
      <c r="J6" s="198">
        <f>ROUND(N(data!G68), 0)</f>
        <v>117438</v>
      </c>
      <c r="K6" s="198">
        <f>ROUND(N(data!G69), 0)</f>
        <v>0</v>
      </c>
      <c r="L6" s="198">
        <f>ROUND(N(data!G70), 0)</f>
        <v>7972</v>
      </c>
      <c r="M6" s="198">
        <f>ROUND(N(data!G71), 0)</f>
        <v>130565</v>
      </c>
      <c r="N6" s="198">
        <f>ROUND(N(data!G72), 0)</f>
        <v>30338</v>
      </c>
      <c r="O6" s="198">
        <f>ROUND(N(data!G73), 0)</f>
        <v>8055</v>
      </c>
      <c r="P6" s="198">
        <f>ROUND(N(data!G74), 0)</f>
        <v>0</v>
      </c>
      <c r="Q6" s="198">
        <f>ROUND(N(data!G75), 0)</f>
        <v>5688</v>
      </c>
      <c r="R6" s="198">
        <f>ROUND(N(data!G76), 0)</f>
        <v>0</v>
      </c>
      <c r="S6" s="198">
        <f>ROUND(N(data!G77), 0)</f>
        <v>0</v>
      </c>
      <c r="T6" s="198">
        <f>ROUND(N(data!G78), 0)</f>
        <v>0</v>
      </c>
      <c r="U6" s="198">
        <f>ROUND(N(data!G79), 0)</f>
        <v>0</v>
      </c>
      <c r="V6" s="198">
        <f>ROUND(N(data!G80), 0)</f>
        <v>0</v>
      </c>
      <c r="W6" s="198">
        <f>ROUND(N(data!G81), 0)</f>
        <v>0</v>
      </c>
      <c r="X6" s="198">
        <f>ROUND(N(data!G82), 0)</f>
        <v>0</v>
      </c>
      <c r="Y6" s="198">
        <f>ROUND(N(data!G83), 0)</f>
        <v>0</v>
      </c>
      <c r="Z6" s="198">
        <f>ROUND(N(data!G84), 0)</f>
        <v>0</v>
      </c>
      <c r="AA6" s="198">
        <f>ROUND(N(data!G85), 0)</f>
        <v>0</v>
      </c>
      <c r="AB6" s="198">
        <f>ROUND(N(data!G86), 0)</f>
        <v>0</v>
      </c>
      <c r="AC6" s="198">
        <f>ROUND(N(data!G87), 0)</f>
        <v>2367</v>
      </c>
      <c r="AD6" s="198">
        <f>ROUND(N(data!G88), 0)</f>
        <v>0</v>
      </c>
      <c r="AE6" s="198">
        <f>ROUND(N(data!G93), 0)</f>
        <v>11442946</v>
      </c>
      <c r="AF6" s="198">
        <f>ROUND(N(data!G91), 0)</f>
        <v>10789316</v>
      </c>
      <c r="AG6" s="198">
        <f>ROUND(N(data!G94), 0)</f>
        <v>9497</v>
      </c>
      <c r="AH6" s="198">
        <f>ROUND(N(data!G95), 0)</f>
        <v>4602</v>
      </c>
      <c r="AI6" s="198">
        <f>ROUND(N(data!G96), 0)</f>
        <v>2864</v>
      </c>
      <c r="AJ6" s="198">
        <f>ROUND(N(data!G97), 0)</f>
        <v>25564</v>
      </c>
      <c r="AK6" s="313">
        <f>ROUND(N(data!G98), 2)</f>
        <v>11.56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RIGHT(data!$C$101,3)</f>
        <v>170</v>
      </c>
      <c r="B7" s="200" t="str">
        <f>RIGHT(data!$C$100,4)</f>
        <v>2024</v>
      </c>
      <c r="C7" s="12" t="str">
        <f>data!H$59</f>
        <v>6140</v>
      </c>
      <c r="D7" s="12" t="s">
        <v>1156</v>
      </c>
      <c r="E7" s="198">
        <f>ROUND(N(data!H63), 0)</f>
        <v>0</v>
      </c>
      <c r="F7" s="313">
        <f>ROUND(N(data!H64), 2)</f>
        <v>0</v>
      </c>
      <c r="G7" s="198">
        <f>ROUND(N(data!H65), 0)</f>
        <v>0</v>
      </c>
      <c r="H7" s="198">
        <f>ROUND(N(data!H66), 0)</f>
        <v>0</v>
      </c>
      <c r="I7" s="198">
        <f>ROUND(N(data!H67), 0)</f>
        <v>0</v>
      </c>
      <c r="J7" s="198">
        <f>ROUND(N(data!H68), 0)</f>
        <v>0</v>
      </c>
      <c r="K7" s="198">
        <f>ROUND(N(data!H69), 0)</f>
        <v>0</v>
      </c>
      <c r="L7" s="198">
        <f>ROUND(N(data!H70), 0)</f>
        <v>0</v>
      </c>
      <c r="M7" s="198">
        <f>ROUND(N(data!H71), 0)</f>
        <v>0</v>
      </c>
      <c r="N7" s="198">
        <f>ROUND(N(data!H72), 0)</f>
        <v>0</v>
      </c>
      <c r="O7" s="198">
        <f>ROUND(N(data!H73), 0)</f>
        <v>0</v>
      </c>
      <c r="P7" s="198">
        <f>ROUND(N(data!H74), 0)</f>
        <v>0</v>
      </c>
      <c r="Q7" s="198">
        <f>ROUND(N(data!H75), 0)</f>
        <v>0</v>
      </c>
      <c r="R7" s="198">
        <f>ROUND(N(data!H76), 0)</f>
        <v>0</v>
      </c>
      <c r="S7" s="198">
        <f>ROUND(N(data!H77), 0)</f>
        <v>0</v>
      </c>
      <c r="T7" s="198">
        <f>ROUND(N(data!H78), 0)</f>
        <v>0</v>
      </c>
      <c r="U7" s="198">
        <f>ROUND(N(data!H79), 0)</f>
        <v>0</v>
      </c>
      <c r="V7" s="198">
        <f>ROUND(N(data!H80), 0)</f>
        <v>0</v>
      </c>
      <c r="W7" s="198">
        <f>ROUND(N(data!H81), 0)</f>
        <v>0</v>
      </c>
      <c r="X7" s="198">
        <f>ROUND(N(data!H82), 0)</f>
        <v>0</v>
      </c>
      <c r="Y7" s="198">
        <f>ROUND(N(data!H83), 0)</f>
        <v>0</v>
      </c>
      <c r="Z7" s="198">
        <f>ROUND(N(data!H84), 0)</f>
        <v>0</v>
      </c>
      <c r="AA7" s="198">
        <f>ROUND(N(data!H85), 0)</f>
        <v>0</v>
      </c>
      <c r="AB7" s="198">
        <f>ROUND(N(data!H86), 0)</f>
        <v>0</v>
      </c>
      <c r="AC7" s="198">
        <f>ROUND(N(data!H87), 0)</f>
        <v>0</v>
      </c>
      <c r="AD7" s="198">
        <f>ROUND(N(data!H88), 0)</f>
        <v>0</v>
      </c>
      <c r="AE7" s="198">
        <f>ROUND(N(data!H93), 0)</f>
        <v>0</v>
      </c>
      <c r="AF7" s="198">
        <f>ROUND(N(data!H91), 0)</f>
        <v>0</v>
      </c>
      <c r="AG7" s="198">
        <f>ROUND(N(data!H94), 0)</f>
        <v>0</v>
      </c>
      <c r="AH7" s="198">
        <f>ROUND(N(data!H95), 0)</f>
        <v>0</v>
      </c>
      <c r="AI7" s="198">
        <f>ROUND(N(data!H96), 0)</f>
        <v>0</v>
      </c>
      <c r="AJ7" s="198">
        <f>ROUND(N(data!H97), 0)</f>
        <v>0</v>
      </c>
      <c r="AK7" s="313">
        <f>ROUND(N(data!H98),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RIGHT(data!$C$101,3)</f>
        <v>170</v>
      </c>
      <c r="B8" s="200" t="str">
        <f>RIGHT(data!$C$100,4)</f>
        <v>2024</v>
      </c>
      <c r="C8" s="12" t="str">
        <f>data!I$59</f>
        <v>6150</v>
      </c>
      <c r="D8" s="12" t="s">
        <v>1156</v>
      </c>
      <c r="E8" s="198">
        <f>ROUND(N(data!I63), 0)</f>
        <v>0</v>
      </c>
      <c r="F8" s="313">
        <f>ROUND(N(data!I64), 2)</f>
        <v>0</v>
      </c>
      <c r="G8" s="198">
        <f>ROUND(N(data!I65), 0)</f>
        <v>0</v>
      </c>
      <c r="H8" s="198">
        <f>ROUND(N(data!I66), 0)</f>
        <v>0</v>
      </c>
      <c r="I8" s="198">
        <f>ROUND(N(data!I67), 0)</f>
        <v>0</v>
      </c>
      <c r="J8" s="198">
        <f>ROUND(N(data!I68), 0)</f>
        <v>0</v>
      </c>
      <c r="K8" s="198">
        <f>ROUND(N(data!I69), 0)</f>
        <v>0</v>
      </c>
      <c r="L8" s="198">
        <f>ROUND(N(data!I70), 0)</f>
        <v>0</v>
      </c>
      <c r="M8" s="198">
        <f>ROUND(N(data!I71), 0)</f>
        <v>0</v>
      </c>
      <c r="N8" s="198">
        <f>ROUND(N(data!I72), 0)</f>
        <v>0</v>
      </c>
      <c r="O8" s="198">
        <f>ROUND(N(data!I73), 0)</f>
        <v>0</v>
      </c>
      <c r="P8" s="198">
        <f>ROUND(N(data!I74), 0)</f>
        <v>0</v>
      </c>
      <c r="Q8" s="198">
        <f>ROUND(N(data!I75), 0)</f>
        <v>0</v>
      </c>
      <c r="R8" s="198">
        <f>ROUND(N(data!I76), 0)</f>
        <v>0</v>
      </c>
      <c r="S8" s="198">
        <f>ROUND(N(data!I77), 0)</f>
        <v>0</v>
      </c>
      <c r="T8" s="198">
        <f>ROUND(N(data!I78), 0)</f>
        <v>0</v>
      </c>
      <c r="U8" s="198">
        <f>ROUND(N(data!I79), 0)</f>
        <v>0</v>
      </c>
      <c r="V8" s="198">
        <f>ROUND(N(data!I80), 0)</f>
        <v>0</v>
      </c>
      <c r="W8" s="198">
        <f>ROUND(N(data!I81), 0)</f>
        <v>0</v>
      </c>
      <c r="X8" s="198">
        <f>ROUND(N(data!I82), 0)</f>
        <v>0</v>
      </c>
      <c r="Y8" s="198">
        <f>ROUND(N(data!I83), 0)</f>
        <v>0</v>
      </c>
      <c r="Z8" s="198">
        <f>ROUND(N(data!I84), 0)</f>
        <v>0</v>
      </c>
      <c r="AA8" s="198">
        <f>ROUND(N(data!I85), 0)</f>
        <v>0</v>
      </c>
      <c r="AB8" s="198">
        <f>ROUND(N(data!I86), 0)</f>
        <v>0</v>
      </c>
      <c r="AC8" s="198">
        <f>ROUND(N(data!I87), 0)</f>
        <v>0</v>
      </c>
      <c r="AD8" s="198">
        <f>ROUND(N(data!I88), 0)</f>
        <v>0</v>
      </c>
      <c r="AE8" s="198">
        <f>ROUND(N(data!I93), 0)</f>
        <v>0</v>
      </c>
      <c r="AF8" s="198">
        <f>ROUND(N(data!I91), 0)</f>
        <v>0</v>
      </c>
      <c r="AG8" s="198">
        <f>ROUND(N(data!I94), 0)</f>
        <v>0</v>
      </c>
      <c r="AH8" s="198">
        <f>ROUND(N(data!I95), 0)</f>
        <v>0</v>
      </c>
      <c r="AI8" s="198">
        <f>ROUND(N(data!I96), 0)</f>
        <v>0</v>
      </c>
      <c r="AJ8" s="198">
        <f>ROUND(N(data!I97), 0)</f>
        <v>0</v>
      </c>
      <c r="AK8" s="313">
        <f>ROUND(N(data!I98),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RIGHT(data!$C$101,3)</f>
        <v>170</v>
      </c>
      <c r="B9" s="200" t="str">
        <f>RIGHT(data!$C$100,4)</f>
        <v>2024</v>
      </c>
      <c r="C9" s="12" t="str">
        <f>data!J$59</f>
        <v>6170</v>
      </c>
      <c r="D9" s="12" t="s">
        <v>1156</v>
      </c>
      <c r="E9" s="198">
        <f>ROUND(N(data!J63), 0)</f>
        <v>2142</v>
      </c>
      <c r="F9" s="313">
        <f>ROUND(N(data!J64), 2)</f>
        <v>19.07</v>
      </c>
      <c r="G9" s="198">
        <f>ROUND(N(data!J65), 0)</f>
        <v>2637850</v>
      </c>
      <c r="H9" s="198">
        <f>ROUND(N(data!J66), 0)</f>
        <v>676490</v>
      </c>
      <c r="I9" s="198">
        <f>ROUND(N(data!J67), 0)</f>
        <v>157296</v>
      </c>
      <c r="J9" s="198">
        <f>ROUND(N(data!J68), 0)</f>
        <v>293953</v>
      </c>
      <c r="K9" s="198">
        <f>ROUND(N(data!J69), 0)</f>
        <v>0</v>
      </c>
      <c r="L9" s="198">
        <f>ROUND(N(data!J70), 0)</f>
        <v>0</v>
      </c>
      <c r="M9" s="198">
        <f>ROUND(N(data!J71), 0)</f>
        <v>32379</v>
      </c>
      <c r="N9" s="198">
        <f>ROUND(N(data!J72), 0)</f>
        <v>0</v>
      </c>
      <c r="O9" s="198">
        <f>ROUND(N(data!J73), 0)</f>
        <v>0</v>
      </c>
      <c r="P9" s="198">
        <f>ROUND(N(data!J74), 0)</f>
        <v>0</v>
      </c>
      <c r="Q9" s="198">
        <f>ROUND(N(data!J75), 0)</f>
        <v>0</v>
      </c>
      <c r="R9" s="198">
        <f>ROUND(N(data!J76), 0)</f>
        <v>0</v>
      </c>
      <c r="S9" s="198">
        <f>ROUND(N(data!J77), 0)</f>
        <v>0</v>
      </c>
      <c r="T9" s="198">
        <f>ROUND(N(data!J78), 0)</f>
        <v>0</v>
      </c>
      <c r="U9" s="198">
        <f>ROUND(N(data!J79), 0)</f>
        <v>0</v>
      </c>
      <c r="V9" s="198">
        <f>ROUND(N(data!J80), 0)</f>
        <v>0</v>
      </c>
      <c r="W9" s="198">
        <f>ROUND(N(data!J81), 0)</f>
        <v>0</v>
      </c>
      <c r="X9" s="198">
        <f>ROUND(N(data!J82), 0)</f>
        <v>0</v>
      </c>
      <c r="Y9" s="198">
        <f>ROUND(N(data!J83), 0)</f>
        <v>0</v>
      </c>
      <c r="Z9" s="198">
        <f>ROUND(N(data!J84), 0)</f>
        <v>0</v>
      </c>
      <c r="AA9" s="198">
        <f>ROUND(N(data!J85), 0)</f>
        <v>0</v>
      </c>
      <c r="AB9" s="198">
        <f>ROUND(N(data!J86), 0)</f>
        <v>0</v>
      </c>
      <c r="AC9" s="198">
        <f>ROUND(N(data!J87), 0)</f>
        <v>0</v>
      </c>
      <c r="AD9" s="198">
        <f>ROUND(N(data!J88), 0)</f>
        <v>0</v>
      </c>
      <c r="AE9" s="198">
        <f>ROUND(N(data!J93), 0)</f>
        <v>12535178</v>
      </c>
      <c r="AF9" s="198">
        <f>ROUND(N(data!J91), 0)</f>
        <v>10163274</v>
      </c>
      <c r="AG9" s="198">
        <f>ROUND(N(data!J94), 0)</f>
        <v>0</v>
      </c>
      <c r="AH9" s="198">
        <f>ROUND(N(data!J95), 0)</f>
        <v>0</v>
      </c>
      <c r="AI9" s="198">
        <f>ROUND(N(data!J96), 0)</f>
        <v>0</v>
      </c>
      <c r="AJ9" s="198">
        <f>ROUND(N(data!J97), 0)</f>
        <v>25655</v>
      </c>
      <c r="AK9" s="313">
        <f>ROUND(N(data!J98), 2)</f>
        <v>11.6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RIGHT(data!$C$101,3)</f>
        <v>170</v>
      </c>
      <c r="B10" s="200" t="str">
        <f>RIGHT(data!$C$100,4)</f>
        <v>2024</v>
      </c>
      <c r="C10" s="12" t="str">
        <f>data!K$59</f>
        <v>6200</v>
      </c>
      <c r="D10" s="12" t="s">
        <v>1156</v>
      </c>
      <c r="E10" s="198">
        <f>ROUND(N(data!K63), 0)</f>
        <v>0</v>
      </c>
      <c r="F10" s="313">
        <f>ROUND(N(data!K64), 2)</f>
        <v>0</v>
      </c>
      <c r="G10" s="198">
        <f>ROUND(N(data!K65), 0)</f>
        <v>0</v>
      </c>
      <c r="H10" s="198">
        <f>ROUND(N(data!K66), 0)</f>
        <v>0</v>
      </c>
      <c r="I10" s="198">
        <f>ROUND(N(data!K67), 0)</f>
        <v>0</v>
      </c>
      <c r="J10" s="198">
        <f>ROUND(N(data!K68), 0)</f>
        <v>0</v>
      </c>
      <c r="K10" s="198">
        <f>ROUND(N(data!K69), 0)</f>
        <v>0</v>
      </c>
      <c r="L10" s="198">
        <f>ROUND(N(data!K70), 0)</f>
        <v>0</v>
      </c>
      <c r="M10" s="198">
        <f>ROUND(N(data!K71), 0)</f>
        <v>0</v>
      </c>
      <c r="N10" s="198">
        <f>ROUND(N(data!K72), 0)</f>
        <v>0</v>
      </c>
      <c r="O10" s="198">
        <f>ROUND(N(data!K73), 0)</f>
        <v>0</v>
      </c>
      <c r="P10" s="198">
        <f>ROUND(N(data!K74), 0)</f>
        <v>0</v>
      </c>
      <c r="Q10" s="198">
        <f>ROUND(N(data!K75), 0)</f>
        <v>0</v>
      </c>
      <c r="R10" s="198">
        <f>ROUND(N(data!K76), 0)</f>
        <v>0</v>
      </c>
      <c r="S10" s="198">
        <f>ROUND(N(data!K77), 0)</f>
        <v>0</v>
      </c>
      <c r="T10" s="198">
        <f>ROUND(N(data!K78), 0)</f>
        <v>0</v>
      </c>
      <c r="U10" s="198">
        <f>ROUND(N(data!K79), 0)</f>
        <v>0</v>
      </c>
      <c r="V10" s="198">
        <f>ROUND(N(data!K80), 0)</f>
        <v>0</v>
      </c>
      <c r="W10" s="198">
        <f>ROUND(N(data!K81), 0)</f>
        <v>0</v>
      </c>
      <c r="X10" s="198">
        <f>ROUND(N(data!K82), 0)</f>
        <v>0</v>
      </c>
      <c r="Y10" s="198">
        <f>ROUND(N(data!K83), 0)</f>
        <v>0</v>
      </c>
      <c r="Z10" s="198">
        <f>ROUND(N(data!K84), 0)</f>
        <v>0</v>
      </c>
      <c r="AA10" s="198">
        <f>ROUND(N(data!K85), 0)</f>
        <v>0</v>
      </c>
      <c r="AB10" s="198">
        <f>ROUND(N(data!K86), 0)</f>
        <v>0</v>
      </c>
      <c r="AC10" s="198">
        <f>ROUND(N(data!K87), 0)</f>
        <v>0</v>
      </c>
      <c r="AD10" s="198">
        <f>ROUND(N(data!K88), 0)</f>
        <v>0</v>
      </c>
      <c r="AE10" s="198">
        <f>ROUND(N(data!K93), 0)</f>
        <v>0</v>
      </c>
      <c r="AF10" s="198">
        <f>ROUND(N(data!K91), 0)</f>
        <v>0</v>
      </c>
      <c r="AG10" s="198">
        <f>ROUND(N(data!K94), 0)</f>
        <v>0</v>
      </c>
      <c r="AH10" s="198">
        <f>ROUND(N(data!K95), 0)</f>
        <v>0</v>
      </c>
      <c r="AI10" s="198">
        <f>ROUND(N(data!K96), 0)</f>
        <v>0</v>
      </c>
      <c r="AJ10" s="198">
        <f>ROUND(N(data!K97), 0)</f>
        <v>0</v>
      </c>
      <c r="AK10" s="313">
        <f>ROUND(N(data!K98),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RIGHT(data!$C$101,3)</f>
        <v>170</v>
      </c>
      <c r="B11" s="200" t="str">
        <f>RIGHT(data!$C$100,4)</f>
        <v>2024</v>
      </c>
      <c r="C11" s="12" t="str">
        <f>data!L$59</f>
        <v>6210</v>
      </c>
      <c r="D11" s="12" t="s">
        <v>1156</v>
      </c>
      <c r="E11" s="198">
        <f>ROUND(N(data!L63), 0)</f>
        <v>0</v>
      </c>
      <c r="F11" s="313">
        <f>ROUND(N(data!L64), 2)</f>
        <v>0</v>
      </c>
      <c r="G11" s="198">
        <f>ROUND(N(data!L65), 0)</f>
        <v>0</v>
      </c>
      <c r="H11" s="198">
        <f>ROUND(N(data!L66), 0)</f>
        <v>0</v>
      </c>
      <c r="I11" s="198">
        <f>ROUND(N(data!L67), 0)</f>
        <v>0</v>
      </c>
      <c r="J11" s="198">
        <f>ROUND(N(data!L68), 0)</f>
        <v>0</v>
      </c>
      <c r="K11" s="198">
        <f>ROUND(N(data!L69), 0)</f>
        <v>0</v>
      </c>
      <c r="L11" s="198">
        <f>ROUND(N(data!L70), 0)</f>
        <v>0</v>
      </c>
      <c r="M11" s="198">
        <f>ROUND(N(data!L71), 0)</f>
        <v>0</v>
      </c>
      <c r="N11" s="198">
        <f>ROUND(N(data!L72), 0)</f>
        <v>0</v>
      </c>
      <c r="O11" s="198">
        <f>ROUND(N(data!L73), 0)</f>
        <v>0</v>
      </c>
      <c r="P11" s="198">
        <f>ROUND(N(data!L74), 0)</f>
        <v>0</v>
      </c>
      <c r="Q11" s="198">
        <f>ROUND(N(data!L75), 0)</f>
        <v>0</v>
      </c>
      <c r="R11" s="198">
        <f>ROUND(N(data!L76), 0)</f>
        <v>0</v>
      </c>
      <c r="S11" s="198">
        <f>ROUND(N(data!L77), 0)</f>
        <v>0</v>
      </c>
      <c r="T11" s="198">
        <f>ROUND(N(data!L78), 0)</f>
        <v>0</v>
      </c>
      <c r="U11" s="198">
        <f>ROUND(N(data!L79), 0)</f>
        <v>0</v>
      </c>
      <c r="V11" s="198">
        <f>ROUND(N(data!L80), 0)</f>
        <v>0</v>
      </c>
      <c r="W11" s="198">
        <f>ROUND(N(data!L81), 0)</f>
        <v>0</v>
      </c>
      <c r="X11" s="198">
        <f>ROUND(N(data!L82), 0)</f>
        <v>0</v>
      </c>
      <c r="Y11" s="198">
        <f>ROUND(N(data!L83), 0)</f>
        <v>0</v>
      </c>
      <c r="Z11" s="198">
        <f>ROUND(N(data!L84), 0)</f>
        <v>0</v>
      </c>
      <c r="AA11" s="198">
        <f>ROUND(N(data!L85), 0)</f>
        <v>0</v>
      </c>
      <c r="AB11" s="198">
        <f>ROUND(N(data!L86), 0)</f>
        <v>0</v>
      </c>
      <c r="AC11" s="198">
        <f>ROUND(N(data!L87), 0)</f>
        <v>0</v>
      </c>
      <c r="AD11" s="198">
        <f>ROUND(N(data!L88), 0)</f>
        <v>0</v>
      </c>
      <c r="AE11" s="198">
        <f>ROUND(N(data!L93), 0)</f>
        <v>0</v>
      </c>
      <c r="AF11" s="198">
        <f>ROUND(N(data!L91), 0)</f>
        <v>0</v>
      </c>
      <c r="AG11" s="198">
        <f>ROUND(N(data!L94), 0)</f>
        <v>0</v>
      </c>
      <c r="AH11" s="198">
        <f>ROUND(N(data!L95), 0)</f>
        <v>0</v>
      </c>
      <c r="AI11" s="198">
        <f>ROUND(N(data!L96), 0)</f>
        <v>0</v>
      </c>
      <c r="AJ11" s="198">
        <f>ROUND(N(data!L97), 0)</f>
        <v>0</v>
      </c>
      <c r="AK11" s="313">
        <f>ROUND(N(data!L98),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RIGHT(data!$C$101,3)</f>
        <v>170</v>
      </c>
      <c r="B12" s="200" t="str">
        <f>RIGHT(data!$C$100,4)</f>
        <v>2024</v>
      </c>
      <c r="C12" s="12" t="str">
        <f>data!M$59</f>
        <v>6330</v>
      </c>
      <c r="D12" s="12" t="s">
        <v>1156</v>
      </c>
      <c r="E12" s="198">
        <f>ROUND(N(data!M63), 0)</f>
        <v>5478</v>
      </c>
      <c r="F12" s="313">
        <f>ROUND(N(data!M64), 2)</f>
        <v>43.32</v>
      </c>
      <c r="G12" s="198">
        <f>ROUND(N(data!M65), 0)</f>
        <v>4497231</v>
      </c>
      <c r="H12" s="198">
        <f>ROUND(N(data!M66), 0)</f>
        <v>1224526</v>
      </c>
      <c r="I12" s="198">
        <f>ROUND(N(data!M67), 0)</f>
        <v>71680</v>
      </c>
      <c r="J12" s="198">
        <f>ROUND(N(data!M68), 0)</f>
        <v>212731</v>
      </c>
      <c r="K12" s="198">
        <f>ROUND(N(data!M69), 0)</f>
        <v>54020</v>
      </c>
      <c r="L12" s="198">
        <f>ROUND(N(data!M70), 0)</f>
        <v>38639</v>
      </c>
      <c r="M12" s="198">
        <f>ROUND(N(data!M71), 0)</f>
        <v>48107</v>
      </c>
      <c r="N12" s="198">
        <f>ROUND(N(data!M72), 0)</f>
        <v>4263</v>
      </c>
      <c r="O12" s="198">
        <f>ROUND(N(data!M73), 0)</f>
        <v>125527</v>
      </c>
      <c r="P12" s="198">
        <f>ROUND(N(data!M74), 0)</f>
        <v>0</v>
      </c>
      <c r="Q12" s="198">
        <f>ROUND(N(data!M75), 0)</f>
        <v>53351</v>
      </c>
      <c r="R12" s="198">
        <f>ROUND(N(data!M76), 0)</f>
        <v>0</v>
      </c>
      <c r="S12" s="198">
        <f>ROUND(N(data!M77), 0)</f>
        <v>0</v>
      </c>
      <c r="T12" s="198">
        <f>ROUND(N(data!M78), 0)</f>
        <v>21249</v>
      </c>
      <c r="U12" s="198">
        <f>ROUND(N(data!M79), 0)</f>
        <v>0</v>
      </c>
      <c r="V12" s="198">
        <f>ROUND(N(data!M80), 0)</f>
        <v>0</v>
      </c>
      <c r="W12" s="198">
        <f>ROUND(N(data!M81), 0)</f>
        <v>27911</v>
      </c>
      <c r="X12" s="198">
        <f>ROUND(N(data!M82), 0)</f>
        <v>0</v>
      </c>
      <c r="Y12" s="198">
        <f>ROUND(N(data!M83), 0)</f>
        <v>0</v>
      </c>
      <c r="Z12" s="198">
        <f>ROUND(N(data!M84), 0)</f>
        <v>0</v>
      </c>
      <c r="AA12" s="198">
        <f>ROUND(N(data!M85), 0)</f>
        <v>0</v>
      </c>
      <c r="AB12" s="198">
        <f>ROUND(N(data!M86), 0)</f>
        <v>0</v>
      </c>
      <c r="AC12" s="198">
        <f>ROUND(N(data!M87), 0)</f>
        <v>23016</v>
      </c>
      <c r="AD12" s="198">
        <f>ROUND(N(data!M88), 0)</f>
        <v>355882</v>
      </c>
      <c r="AE12" s="198">
        <f>ROUND(N(data!M93), 0)</f>
        <v>5975003</v>
      </c>
      <c r="AF12" s="198">
        <f>ROUND(N(data!M91), 0)</f>
        <v>228</v>
      </c>
      <c r="AG12" s="198">
        <f>ROUND(N(data!M94), 0)</f>
        <v>0</v>
      </c>
      <c r="AH12" s="198">
        <f>ROUND(N(data!M95), 0)</f>
        <v>7715</v>
      </c>
      <c r="AI12" s="198">
        <f>ROUND(N(data!M96), 0)</f>
        <v>0</v>
      </c>
      <c r="AJ12" s="198">
        <f>ROUND(N(data!M97), 0)</f>
        <v>39712</v>
      </c>
      <c r="AK12" s="313">
        <f>ROUND(N(data!M98), 2)</f>
        <v>17.96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RIGHT(data!$C$101,3)</f>
        <v>170</v>
      </c>
      <c r="B13" s="200" t="str">
        <f>RIGHT(data!$C$100,4)</f>
        <v>2024</v>
      </c>
      <c r="C13" s="12" t="str">
        <f>data!N$59</f>
        <v>6400</v>
      </c>
      <c r="D13" s="12" t="s">
        <v>1156</v>
      </c>
      <c r="E13" s="198">
        <f>ROUND(N(data!N63), 0)</f>
        <v>62432</v>
      </c>
      <c r="F13" s="313">
        <f>ROUND(N(data!N64), 2)</f>
        <v>15.41</v>
      </c>
      <c r="G13" s="198">
        <f>ROUND(N(data!N65), 0)</f>
        <v>5382448</v>
      </c>
      <c r="H13" s="198">
        <f>ROUND(N(data!N66), 0)</f>
        <v>1071702</v>
      </c>
      <c r="I13" s="198">
        <f>ROUND(N(data!N67), 0)</f>
        <v>6583165</v>
      </c>
      <c r="J13" s="198">
        <f>ROUND(N(data!N68), 0)</f>
        <v>8776</v>
      </c>
      <c r="K13" s="198">
        <f>ROUND(N(data!N69), 0)</f>
        <v>0</v>
      </c>
      <c r="L13" s="198">
        <f>ROUND(N(data!N70), 0)</f>
        <v>707</v>
      </c>
      <c r="M13" s="198">
        <f>ROUND(N(data!N71), 0)</f>
        <v>0</v>
      </c>
      <c r="N13" s="198">
        <f>ROUND(N(data!N72), 0)</f>
        <v>0</v>
      </c>
      <c r="O13" s="198">
        <f>ROUND(N(data!N73), 0)</f>
        <v>720746</v>
      </c>
      <c r="P13" s="198">
        <f>ROUND(N(data!N74), 0)</f>
        <v>0</v>
      </c>
      <c r="Q13" s="198">
        <f>ROUND(N(data!N75), 0)</f>
        <v>144468</v>
      </c>
      <c r="R13" s="198">
        <f>ROUND(N(data!N76), 0)</f>
        <v>0</v>
      </c>
      <c r="S13" s="198">
        <f>ROUND(N(data!N77), 0)</f>
        <v>83237</v>
      </c>
      <c r="T13" s="198">
        <f>ROUND(N(data!N78), 0)</f>
        <v>0</v>
      </c>
      <c r="U13" s="198">
        <f>ROUND(N(data!N79), 0)</f>
        <v>0</v>
      </c>
      <c r="V13" s="198">
        <f>ROUND(N(data!N80), 0)</f>
        <v>0</v>
      </c>
      <c r="W13" s="198">
        <f>ROUND(N(data!N81), 0)</f>
        <v>0</v>
      </c>
      <c r="X13" s="198">
        <f>ROUND(N(data!N82), 0)</f>
        <v>477961</v>
      </c>
      <c r="Y13" s="198">
        <f>ROUND(N(data!N83), 0)</f>
        <v>2259</v>
      </c>
      <c r="Z13" s="198">
        <f>ROUND(N(data!N84), 0)</f>
        <v>0</v>
      </c>
      <c r="AA13" s="198">
        <f>ROUND(N(data!N85), 0)</f>
        <v>0</v>
      </c>
      <c r="AB13" s="198">
        <f>ROUND(N(data!N86), 0)</f>
        <v>0</v>
      </c>
      <c r="AC13" s="198">
        <f>ROUND(N(data!N87), 0)</f>
        <v>12821</v>
      </c>
      <c r="AD13" s="198">
        <f>ROUND(N(data!N88), 0)</f>
        <v>0</v>
      </c>
      <c r="AE13" s="198">
        <f>ROUND(N(data!N93), 0)</f>
        <v>6713556</v>
      </c>
      <c r="AF13" s="198">
        <f>ROUND(N(data!N91), 0)</f>
        <v>0</v>
      </c>
      <c r="AG13" s="198">
        <f>ROUND(N(data!N94), 0)</f>
        <v>0</v>
      </c>
      <c r="AH13" s="198">
        <f>ROUND(N(data!N95), 0)</f>
        <v>0</v>
      </c>
      <c r="AI13" s="198">
        <f>ROUND(N(data!N96), 0)</f>
        <v>0</v>
      </c>
      <c r="AJ13" s="198">
        <f>ROUND(N(data!N97), 0)</f>
        <v>0</v>
      </c>
      <c r="AK13" s="313">
        <f>ROUND(N(data!N98),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RIGHT(data!$C$101,3)</f>
        <v>170</v>
      </c>
      <c r="B14" s="200" t="str">
        <f>RIGHT(data!$C$100,4)</f>
        <v>2024</v>
      </c>
      <c r="C14" s="12" t="str">
        <f>data!O$59</f>
        <v>7010</v>
      </c>
      <c r="D14" s="12" t="s">
        <v>1156</v>
      </c>
      <c r="E14" s="198">
        <f>ROUND(N(data!O63), 0)</f>
        <v>1944</v>
      </c>
      <c r="F14" s="313">
        <f>ROUND(N(data!O64), 2)</f>
        <v>0</v>
      </c>
      <c r="G14" s="198">
        <f>ROUND(N(data!O65), 0)</f>
        <v>0</v>
      </c>
      <c r="H14" s="198">
        <f>ROUND(N(data!O66), 0)</f>
        <v>0</v>
      </c>
      <c r="I14" s="198">
        <f>ROUND(N(data!O67), 0)</f>
        <v>0</v>
      </c>
      <c r="J14" s="198">
        <f>ROUND(N(data!O68), 0)</f>
        <v>0</v>
      </c>
      <c r="K14" s="198">
        <f>ROUND(N(data!O69), 0)</f>
        <v>0</v>
      </c>
      <c r="L14" s="198">
        <f>ROUND(N(data!O70), 0)</f>
        <v>0</v>
      </c>
      <c r="M14" s="198">
        <f>ROUND(N(data!O71), 0)</f>
        <v>0</v>
      </c>
      <c r="N14" s="198">
        <f>ROUND(N(data!O72), 0)</f>
        <v>0</v>
      </c>
      <c r="O14" s="198">
        <f>ROUND(N(data!O73), 0)</f>
        <v>0</v>
      </c>
      <c r="P14" s="198">
        <f>ROUND(N(data!O74), 0)</f>
        <v>0</v>
      </c>
      <c r="Q14" s="198">
        <f>ROUND(N(data!O75), 0)</f>
        <v>0</v>
      </c>
      <c r="R14" s="198">
        <f>ROUND(N(data!O76), 0)</f>
        <v>0</v>
      </c>
      <c r="S14" s="198">
        <f>ROUND(N(data!O77), 0)</f>
        <v>0</v>
      </c>
      <c r="T14" s="198">
        <f>ROUND(N(data!O78), 0)</f>
        <v>0</v>
      </c>
      <c r="U14" s="198">
        <f>ROUND(N(data!O79), 0)</f>
        <v>0</v>
      </c>
      <c r="V14" s="198">
        <f>ROUND(N(data!O80), 0)</f>
        <v>0</v>
      </c>
      <c r="W14" s="198">
        <f>ROUND(N(data!O81), 0)</f>
        <v>0</v>
      </c>
      <c r="X14" s="198">
        <f>ROUND(N(data!O82), 0)</f>
        <v>0</v>
      </c>
      <c r="Y14" s="198">
        <f>ROUND(N(data!O83), 0)</f>
        <v>0</v>
      </c>
      <c r="Z14" s="198">
        <f>ROUND(N(data!O84), 0)</f>
        <v>0</v>
      </c>
      <c r="AA14" s="198">
        <f>ROUND(N(data!O85), 0)</f>
        <v>0</v>
      </c>
      <c r="AB14" s="198">
        <f>ROUND(N(data!O86), 0)</f>
        <v>0</v>
      </c>
      <c r="AC14" s="198">
        <f>ROUND(N(data!O87), 0)</f>
        <v>0</v>
      </c>
      <c r="AD14" s="198">
        <f>ROUND(N(data!O88), 0)</f>
        <v>0</v>
      </c>
      <c r="AE14" s="198">
        <f>ROUND(N(data!O93), 0)</f>
        <v>0</v>
      </c>
      <c r="AF14" s="198">
        <f>ROUND(N(data!O91), 0)</f>
        <v>0</v>
      </c>
      <c r="AG14" s="198">
        <f>ROUND(N(data!O94), 0)</f>
        <v>0</v>
      </c>
      <c r="AH14" s="198">
        <f>ROUND(N(data!O95), 0)</f>
        <v>0</v>
      </c>
      <c r="AI14" s="198">
        <f>ROUND(N(data!O96), 0)</f>
        <v>0</v>
      </c>
      <c r="AJ14" s="198">
        <f>ROUND(N(data!O97), 0)</f>
        <v>0</v>
      </c>
      <c r="AK14" s="313">
        <f>ROUND(N(data!O98),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RIGHT(data!$C$101,3)</f>
        <v>170</v>
      </c>
      <c r="B15" s="200" t="str">
        <f>RIGHT(data!$C$100,4)</f>
        <v>2024</v>
      </c>
      <c r="C15" s="12" t="str">
        <f>data!P$59</f>
        <v>7020</v>
      </c>
      <c r="D15" s="12" t="s">
        <v>1156</v>
      </c>
      <c r="E15" s="198">
        <f>ROUND(N(data!P63), 0)</f>
        <v>1355399</v>
      </c>
      <c r="F15" s="313">
        <f>ROUND(N(data!P64), 2)</f>
        <v>120.79</v>
      </c>
      <c r="G15" s="198">
        <f>ROUND(N(data!P65), 0)</f>
        <v>13470070</v>
      </c>
      <c r="H15" s="198">
        <f>ROUND(N(data!P66), 0)</f>
        <v>3733349</v>
      </c>
      <c r="I15" s="198">
        <f>ROUND(N(data!P67), 0)</f>
        <v>1075386</v>
      </c>
      <c r="J15" s="198">
        <f>ROUND(N(data!P68), 0)</f>
        <v>37084788</v>
      </c>
      <c r="K15" s="198">
        <f>ROUND(N(data!P69), 0)</f>
        <v>0</v>
      </c>
      <c r="L15" s="198">
        <f>ROUND(N(data!P70), 0)</f>
        <v>1706574</v>
      </c>
      <c r="M15" s="198">
        <f>ROUND(N(data!P71), 0)</f>
        <v>3852574</v>
      </c>
      <c r="N15" s="198">
        <f>ROUND(N(data!P72), 0)</f>
        <v>20313</v>
      </c>
      <c r="O15" s="198">
        <f>ROUND(N(data!P73), 0)</f>
        <v>2043836</v>
      </c>
      <c r="P15" s="198">
        <f>ROUND(N(data!P74), 0)</f>
        <v>0</v>
      </c>
      <c r="Q15" s="198">
        <f>ROUND(N(data!P75), 0)</f>
        <v>1515752</v>
      </c>
      <c r="R15" s="198">
        <f>ROUND(N(data!P76), 0)</f>
        <v>18202</v>
      </c>
      <c r="S15" s="198">
        <f>ROUND(N(data!P77), 0)</f>
        <v>0</v>
      </c>
      <c r="T15" s="198">
        <f>ROUND(N(data!P78), 0)</f>
        <v>0</v>
      </c>
      <c r="U15" s="198">
        <f>ROUND(N(data!P79), 0)</f>
        <v>0</v>
      </c>
      <c r="V15" s="198">
        <f>ROUND(N(data!P80), 0)</f>
        <v>0</v>
      </c>
      <c r="W15" s="198">
        <f>ROUND(N(data!P81), 0)</f>
        <v>311374</v>
      </c>
      <c r="X15" s="198">
        <f>ROUND(N(data!P82), 0)</f>
        <v>0</v>
      </c>
      <c r="Y15" s="198">
        <f>ROUND(N(data!P83), 0)</f>
        <v>0</v>
      </c>
      <c r="Z15" s="198">
        <f>ROUND(N(data!P84), 0)</f>
        <v>425</v>
      </c>
      <c r="AA15" s="198">
        <f>ROUND(N(data!P85), 0)</f>
        <v>0</v>
      </c>
      <c r="AB15" s="198">
        <f>ROUND(N(data!P86), 0)</f>
        <v>0</v>
      </c>
      <c r="AC15" s="198">
        <f>ROUND(N(data!P87), 0)</f>
        <v>198084</v>
      </c>
      <c r="AD15" s="198">
        <f>ROUND(N(data!P88), 0)</f>
        <v>-410</v>
      </c>
      <c r="AE15" s="198">
        <f>ROUND(N(data!P93), 0)</f>
        <v>435235932</v>
      </c>
      <c r="AF15" s="198">
        <f>ROUND(N(data!P91), 0)</f>
        <v>248374730</v>
      </c>
      <c r="AG15" s="198">
        <f>ROUND(N(data!P94), 0)</f>
        <v>67669</v>
      </c>
      <c r="AH15" s="198">
        <f>ROUND(N(data!P95), 0)</f>
        <v>0</v>
      </c>
      <c r="AI15" s="198">
        <f>ROUND(N(data!P96), 0)</f>
        <v>20407</v>
      </c>
      <c r="AJ15" s="198">
        <f>ROUND(N(data!P97), 0)</f>
        <v>150187</v>
      </c>
      <c r="AK15" s="313">
        <f>ROUND(N(data!P98), 2)</f>
        <v>67.92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RIGHT(data!$C$101,3)</f>
        <v>170</v>
      </c>
      <c r="B16" s="200" t="str">
        <f>RIGHT(data!$C$100,4)</f>
        <v>2024</v>
      </c>
      <c r="C16" s="12" t="str">
        <f>data!Q$59</f>
        <v>7030</v>
      </c>
      <c r="D16" s="12" t="s">
        <v>1156</v>
      </c>
      <c r="E16" s="198">
        <f>ROUND(N(data!Q63), 0)</f>
        <v>772775</v>
      </c>
      <c r="F16" s="313">
        <f>ROUND(N(data!Q64), 2)</f>
        <v>22.72</v>
      </c>
      <c r="G16" s="198">
        <f>ROUND(N(data!Q65), 0)</f>
        <v>3235967</v>
      </c>
      <c r="H16" s="198">
        <f>ROUND(N(data!Q66), 0)</f>
        <v>790466</v>
      </c>
      <c r="I16" s="198">
        <f>ROUND(N(data!Q67), 0)</f>
        <v>0</v>
      </c>
      <c r="J16" s="198">
        <f>ROUND(N(data!Q68), 0)</f>
        <v>62460</v>
      </c>
      <c r="K16" s="198">
        <f>ROUND(N(data!Q69), 0)</f>
        <v>0</v>
      </c>
      <c r="L16" s="198">
        <f>ROUND(N(data!Q70), 0)</f>
        <v>0</v>
      </c>
      <c r="M16" s="198">
        <f>ROUND(N(data!Q71), 0)</f>
        <v>297425</v>
      </c>
      <c r="N16" s="198">
        <f>ROUND(N(data!Q72), 0)</f>
        <v>0</v>
      </c>
      <c r="O16" s="198">
        <f>ROUND(N(data!Q73), 0)</f>
        <v>1750</v>
      </c>
      <c r="P16" s="198">
        <f>ROUND(N(data!Q74), 0)</f>
        <v>0</v>
      </c>
      <c r="Q16" s="198">
        <f>ROUND(N(data!Q75), 0)</f>
        <v>0</v>
      </c>
      <c r="R16" s="198">
        <f>ROUND(N(data!Q76), 0)</f>
        <v>0</v>
      </c>
      <c r="S16" s="198">
        <f>ROUND(N(data!Q77), 0)</f>
        <v>0</v>
      </c>
      <c r="T16" s="198">
        <f>ROUND(N(data!Q78), 0)</f>
        <v>0</v>
      </c>
      <c r="U16" s="198">
        <f>ROUND(N(data!Q79), 0)</f>
        <v>0</v>
      </c>
      <c r="V16" s="198">
        <f>ROUND(N(data!Q80), 0)</f>
        <v>0</v>
      </c>
      <c r="W16" s="198">
        <f>ROUND(N(data!Q81), 0)</f>
        <v>0</v>
      </c>
      <c r="X16" s="198">
        <f>ROUND(N(data!Q82), 0)</f>
        <v>0</v>
      </c>
      <c r="Y16" s="198">
        <f>ROUND(N(data!Q83), 0)</f>
        <v>0</v>
      </c>
      <c r="Z16" s="198">
        <f>ROUND(N(data!Q84), 0)</f>
        <v>0</v>
      </c>
      <c r="AA16" s="198">
        <f>ROUND(N(data!Q85), 0)</f>
        <v>0</v>
      </c>
      <c r="AB16" s="198">
        <f>ROUND(N(data!Q86), 0)</f>
        <v>0</v>
      </c>
      <c r="AC16" s="198">
        <f>ROUND(N(data!Q87), 0)</f>
        <v>1750</v>
      </c>
      <c r="AD16" s="198">
        <f>ROUND(N(data!Q88), 0)</f>
        <v>0</v>
      </c>
      <c r="AE16" s="198">
        <f>ROUND(N(data!Q93), 0)</f>
        <v>22475596</v>
      </c>
      <c r="AF16" s="198">
        <f>ROUND(N(data!Q91), 0)</f>
        <v>8086979</v>
      </c>
      <c r="AG16" s="198">
        <f>ROUND(N(data!Q94), 0)</f>
        <v>18375</v>
      </c>
      <c r="AH16" s="198">
        <f>ROUND(N(data!Q95), 0)</f>
        <v>8888</v>
      </c>
      <c r="AI16" s="198">
        <f>ROUND(N(data!Q96), 0)</f>
        <v>5541</v>
      </c>
      <c r="AJ16" s="198">
        <f>ROUND(N(data!Q97), 0)</f>
        <v>48037</v>
      </c>
      <c r="AK16" s="313">
        <f>ROUND(N(data!Q98), 2)</f>
        <v>21.72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RIGHT(data!$C$101,3)</f>
        <v>170</v>
      </c>
      <c r="B17" s="200" t="str">
        <f>RIGHT(data!$C$100,4)</f>
        <v>2024</v>
      </c>
      <c r="C17" s="12" t="str">
        <f>data!R$59</f>
        <v>7040</v>
      </c>
      <c r="D17" s="12" t="s">
        <v>1156</v>
      </c>
      <c r="E17" s="198">
        <f>ROUND(N(data!R63), 0)</f>
        <v>2577862</v>
      </c>
      <c r="F17" s="313">
        <f>ROUND(N(data!R64), 2)</f>
        <v>21.71</v>
      </c>
      <c r="G17" s="198">
        <f>ROUND(N(data!R65), 0)</f>
        <v>2002964</v>
      </c>
      <c r="H17" s="198">
        <f>ROUND(N(data!R66), 0)</f>
        <v>618589</v>
      </c>
      <c r="I17" s="198">
        <f>ROUND(N(data!R67), 0)</f>
        <v>9141011</v>
      </c>
      <c r="J17" s="198">
        <f>ROUND(N(data!R68), 0)</f>
        <v>1122148</v>
      </c>
      <c r="K17" s="198">
        <f>ROUND(N(data!R69), 0)</f>
        <v>0</v>
      </c>
      <c r="L17" s="198">
        <f>ROUND(N(data!R70), 0)</f>
        <v>722</v>
      </c>
      <c r="M17" s="198">
        <f>ROUND(N(data!R71), 0)</f>
        <v>76101</v>
      </c>
      <c r="N17" s="198">
        <f>ROUND(N(data!R72), 0)</f>
        <v>0</v>
      </c>
      <c r="O17" s="198">
        <f>ROUND(N(data!R73), 0)</f>
        <v>3907</v>
      </c>
      <c r="P17" s="198">
        <f>ROUND(N(data!R74), 0)</f>
        <v>0</v>
      </c>
      <c r="Q17" s="198">
        <f>ROUND(N(data!R75), 0)</f>
        <v>0</v>
      </c>
      <c r="R17" s="198">
        <f>ROUND(N(data!R76), 0)</f>
        <v>0</v>
      </c>
      <c r="S17" s="198">
        <f>ROUND(N(data!R77), 0)</f>
        <v>0</v>
      </c>
      <c r="T17" s="198">
        <f>ROUND(N(data!R78), 0)</f>
        <v>0</v>
      </c>
      <c r="U17" s="198">
        <f>ROUND(N(data!R79), 0)</f>
        <v>0</v>
      </c>
      <c r="V17" s="198">
        <f>ROUND(N(data!R80), 0)</f>
        <v>0</v>
      </c>
      <c r="W17" s="198">
        <f>ROUND(N(data!R81), 0)</f>
        <v>0</v>
      </c>
      <c r="X17" s="198">
        <f>ROUND(N(data!R82), 0)</f>
        <v>0</v>
      </c>
      <c r="Y17" s="198">
        <f>ROUND(N(data!R83), 0)</f>
        <v>0</v>
      </c>
      <c r="Z17" s="198">
        <f>ROUND(N(data!R84), 0)</f>
        <v>0</v>
      </c>
      <c r="AA17" s="198">
        <f>ROUND(N(data!R85), 0)</f>
        <v>0</v>
      </c>
      <c r="AB17" s="198">
        <f>ROUND(N(data!R86), 0)</f>
        <v>0</v>
      </c>
      <c r="AC17" s="198">
        <f>ROUND(N(data!R87), 0)</f>
        <v>3907</v>
      </c>
      <c r="AD17" s="198">
        <f>ROUND(N(data!R88), 0)</f>
        <v>0</v>
      </c>
      <c r="AE17" s="198">
        <f>ROUND(N(data!R93), 0)</f>
        <v>108957289</v>
      </c>
      <c r="AF17" s="198">
        <f>ROUND(N(data!R91), 0)</f>
        <v>55793589</v>
      </c>
      <c r="AG17" s="198">
        <f>ROUND(N(data!R94), 0)</f>
        <v>0</v>
      </c>
      <c r="AH17" s="198">
        <f>ROUND(N(data!R95), 0)</f>
        <v>0</v>
      </c>
      <c r="AI17" s="198">
        <f>ROUND(N(data!R96), 0)</f>
        <v>0</v>
      </c>
      <c r="AJ17" s="198">
        <f>ROUND(N(data!R97), 0)</f>
        <v>21144</v>
      </c>
      <c r="AK17" s="313">
        <f>ROUND(N(data!R98), 2)</f>
        <v>9.56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RIGHT(data!$C$101,3)</f>
        <v>170</v>
      </c>
      <c r="B18" s="200" t="str">
        <f>RIGHT(data!$C$100,4)</f>
        <v>2024</v>
      </c>
      <c r="C18" s="12" t="str">
        <f>data!S$59</f>
        <v>7050</v>
      </c>
      <c r="D18" s="12" t="s">
        <v>1156</v>
      </c>
      <c r="E18" s="198">
        <f>ROUND(N(data!S63), 0)</f>
        <v>0</v>
      </c>
      <c r="F18" s="313">
        <f>ROUND(N(data!S64), 2)</f>
        <v>38.630000000000003</v>
      </c>
      <c r="G18" s="198">
        <f>ROUND(N(data!S65), 0)</f>
        <v>2530077</v>
      </c>
      <c r="H18" s="198">
        <f>ROUND(N(data!S66), 0)</f>
        <v>908122</v>
      </c>
      <c r="I18" s="198">
        <f>ROUND(N(data!S67), 0)</f>
        <v>0</v>
      </c>
      <c r="J18" s="198">
        <f>ROUND(N(data!S68), 0)</f>
        <v>1006648</v>
      </c>
      <c r="K18" s="198">
        <f>ROUND(N(data!S69), 0)</f>
        <v>0</v>
      </c>
      <c r="L18" s="198">
        <f>ROUND(N(data!S70), 0)</f>
        <v>35789</v>
      </c>
      <c r="M18" s="198">
        <f>ROUND(N(data!S71), 0)</f>
        <v>541673</v>
      </c>
      <c r="N18" s="198">
        <f>ROUND(N(data!S72), 0)</f>
        <v>0</v>
      </c>
      <c r="O18" s="198">
        <f>ROUND(N(data!S73), 0)</f>
        <v>-69847</v>
      </c>
      <c r="P18" s="198">
        <f>ROUND(N(data!S74), 0)</f>
        <v>0</v>
      </c>
      <c r="Q18" s="198">
        <f>ROUND(N(data!S75), 0)</f>
        <v>-135644</v>
      </c>
      <c r="R18" s="198">
        <f>ROUND(N(data!S76), 0)</f>
        <v>0</v>
      </c>
      <c r="S18" s="198">
        <f>ROUND(N(data!S77), 0)</f>
        <v>0</v>
      </c>
      <c r="T18" s="198">
        <f>ROUND(N(data!S78), 0)</f>
        <v>0</v>
      </c>
      <c r="U18" s="198">
        <f>ROUND(N(data!S79), 0)</f>
        <v>0</v>
      </c>
      <c r="V18" s="198">
        <f>ROUND(N(data!S80), 0)</f>
        <v>0</v>
      </c>
      <c r="W18" s="198">
        <f>ROUND(N(data!S81), 0)</f>
        <v>41579</v>
      </c>
      <c r="X18" s="198">
        <f>ROUND(N(data!S82), 0)</f>
        <v>0</v>
      </c>
      <c r="Y18" s="198">
        <f>ROUND(N(data!S83), 0)</f>
        <v>0</v>
      </c>
      <c r="Z18" s="198">
        <f>ROUND(N(data!S84), 0)</f>
        <v>0</v>
      </c>
      <c r="AA18" s="198">
        <f>ROUND(N(data!S85), 0)</f>
        <v>0</v>
      </c>
      <c r="AB18" s="198">
        <f>ROUND(N(data!S86), 0)</f>
        <v>0</v>
      </c>
      <c r="AC18" s="198">
        <f>ROUND(N(data!S87), 0)</f>
        <v>24218</v>
      </c>
      <c r="AD18" s="198">
        <f>ROUND(N(data!S88), 0)</f>
        <v>0</v>
      </c>
      <c r="AE18" s="198">
        <f>ROUND(N(data!S93), 0)</f>
        <v>0</v>
      </c>
      <c r="AF18" s="198">
        <f>ROUND(N(data!S91), 0)</f>
        <v>0</v>
      </c>
      <c r="AG18" s="198">
        <f>ROUND(N(data!S94), 0)</f>
        <v>28331</v>
      </c>
      <c r="AH18" s="198">
        <f>ROUND(N(data!S95), 0)</f>
        <v>0</v>
      </c>
      <c r="AI18" s="198">
        <f>ROUND(N(data!S96), 0)</f>
        <v>8544</v>
      </c>
      <c r="AJ18" s="198">
        <f>ROUND(N(data!S97), 0)</f>
        <v>107</v>
      </c>
      <c r="AK18" s="313">
        <f>ROUND(N(data!S98), 2)</f>
        <v>0.05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RIGHT(data!$C$101,3)</f>
        <v>170</v>
      </c>
      <c r="B19" s="200" t="str">
        <f>RIGHT(data!$C$100,4)</f>
        <v>2024</v>
      </c>
      <c r="C19" s="12" t="str">
        <f>data!T$59</f>
        <v>7060</v>
      </c>
      <c r="D19" s="12" t="s">
        <v>1156</v>
      </c>
      <c r="E19" s="198">
        <f>ROUND(N(data!T63), 0)</f>
        <v>0</v>
      </c>
      <c r="F19" s="313">
        <f>ROUND(N(data!T64), 2)</f>
        <v>35.700000000000003</v>
      </c>
      <c r="G19" s="198">
        <f>ROUND(N(data!T65), 0)</f>
        <v>4454852</v>
      </c>
      <c r="H19" s="198">
        <f>ROUND(N(data!T66), 0)</f>
        <v>1196212</v>
      </c>
      <c r="I19" s="198">
        <f>ROUND(N(data!T67), 0)</f>
        <v>0</v>
      </c>
      <c r="J19" s="198">
        <f>ROUND(N(data!T68), 0)</f>
        <v>881769</v>
      </c>
      <c r="K19" s="198">
        <f>ROUND(N(data!T69), 0)</f>
        <v>3252</v>
      </c>
      <c r="L19" s="198">
        <f>ROUND(N(data!T70), 0)</f>
        <v>4111</v>
      </c>
      <c r="M19" s="198">
        <f>ROUND(N(data!T71), 0)</f>
        <v>47481</v>
      </c>
      <c r="N19" s="198">
        <f>ROUND(N(data!T72), 0)</f>
        <v>260078</v>
      </c>
      <c r="O19" s="198">
        <f>ROUND(N(data!T73), 0)</f>
        <v>58048</v>
      </c>
      <c r="P19" s="198">
        <f>ROUND(N(data!T74), 0)</f>
        <v>0</v>
      </c>
      <c r="Q19" s="198">
        <f>ROUND(N(data!T75), 0)</f>
        <v>0</v>
      </c>
      <c r="R19" s="198">
        <f>ROUND(N(data!T76), 0)</f>
        <v>0</v>
      </c>
      <c r="S19" s="198">
        <f>ROUND(N(data!T77), 0)</f>
        <v>0</v>
      </c>
      <c r="T19" s="198">
        <f>ROUND(N(data!T78), 0)</f>
        <v>0</v>
      </c>
      <c r="U19" s="198">
        <f>ROUND(N(data!T79), 0)</f>
        <v>0</v>
      </c>
      <c r="V19" s="198">
        <f>ROUND(N(data!T80), 0)</f>
        <v>0</v>
      </c>
      <c r="W19" s="198">
        <f>ROUND(N(data!T81), 0)</f>
        <v>0</v>
      </c>
      <c r="X19" s="198">
        <f>ROUND(N(data!T82), 0)</f>
        <v>0</v>
      </c>
      <c r="Y19" s="198">
        <f>ROUND(N(data!T83), 0)</f>
        <v>0</v>
      </c>
      <c r="Z19" s="198">
        <f>ROUND(N(data!T84), 0)</f>
        <v>2280</v>
      </c>
      <c r="AA19" s="198">
        <f>ROUND(N(data!T85), 0)</f>
        <v>0</v>
      </c>
      <c r="AB19" s="198">
        <f>ROUND(N(data!T86), 0)</f>
        <v>0</v>
      </c>
      <c r="AC19" s="198">
        <f>ROUND(N(data!T87), 0)</f>
        <v>55768</v>
      </c>
      <c r="AD19" s="198">
        <f>ROUND(N(data!T88), 0)</f>
        <v>88202</v>
      </c>
      <c r="AE19" s="198">
        <f>ROUND(N(data!T93), 0)</f>
        <v>22159355</v>
      </c>
      <c r="AF19" s="198">
        <f>ROUND(N(data!T91), 0)</f>
        <v>4672077</v>
      </c>
      <c r="AG19" s="198">
        <f>ROUND(N(data!T94), 0)</f>
        <v>373</v>
      </c>
      <c r="AH19" s="198">
        <f>ROUND(N(data!T95), 0)</f>
        <v>0</v>
      </c>
      <c r="AI19" s="198">
        <f>ROUND(N(data!T96), 0)</f>
        <v>112</v>
      </c>
      <c r="AJ19" s="198">
        <f>ROUND(N(data!T97), 0)</f>
        <v>62764</v>
      </c>
      <c r="AK19" s="313">
        <f>ROUND(N(data!T98), 2)</f>
        <v>28.38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RIGHT(data!$C$101,3)</f>
        <v>170</v>
      </c>
      <c r="B20" s="200" t="str">
        <f>RIGHT(data!$C$100,4)</f>
        <v>2024</v>
      </c>
      <c r="C20" s="12" t="str">
        <f>data!U$59</f>
        <v>7070</v>
      </c>
      <c r="D20" s="12" t="s">
        <v>1156</v>
      </c>
      <c r="E20" s="198">
        <f>ROUND(N(data!U63), 0)</f>
        <v>1229855</v>
      </c>
      <c r="F20" s="313">
        <f>ROUND(N(data!U64), 2)</f>
        <v>87.51</v>
      </c>
      <c r="G20" s="198">
        <f>ROUND(N(data!U65), 0)</f>
        <v>6710019</v>
      </c>
      <c r="H20" s="198">
        <f>ROUND(N(data!U66), 0)</f>
        <v>2361349</v>
      </c>
      <c r="I20" s="198">
        <f>ROUND(N(data!U67), 0)</f>
        <v>431</v>
      </c>
      <c r="J20" s="198">
        <f>ROUND(N(data!U68), 0)</f>
        <v>542854</v>
      </c>
      <c r="K20" s="198">
        <f>ROUND(N(data!U69), 0)</f>
        <v>0</v>
      </c>
      <c r="L20" s="198">
        <f>ROUND(N(data!U70), 0)</f>
        <v>240996</v>
      </c>
      <c r="M20" s="198">
        <f>ROUND(N(data!U71), 0)</f>
        <v>160160</v>
      </c>
      <c r="N20" s="198">
        <f>ROUND(N(data!U72), 0)</f>
        <v>14807</v>
      </c>
      <c r="O20" s="198">
        <f>ROUND(N(data!U73), 0)</f>
        <v>10849336</v>
      </c>
      <c r="P20" s="198">
        <f>ROUND(N(data!U74), 0)</f>
        <v>1521718</v>
      </c>
      <c r="Q20" s="198">
        <f>ROUND(N(data!U75), 0)</f>
        <v>16416</v>
      </c>
      <c r="R20" s="198">
        <f>ROUND(N(data!U76), 0)</f>
        <v>0</v>
      </c>
      <c r="S20" s="198">
        <f>ROUND(N(data!U77), 0)</f>
        <v>0</v>
      </c>
      <c r="T20" s="198">
        <f>ROUND(N(data!U78), 0)</f>
        <v>0</v>
      </c>
      <c r="U20" s="198">
        <f>ROUND(N(data!U79), 0)</f>
        <v>0</v>
      </c>
      <c r="V20" s="198">
        <f>ROUND(N(data!U80), 0)</f>
        <v>9256635</v>
      </c>
      <c r="W20" s="198">
        <f>ROUND(N(data!U81), 0)</f>
        <v>0</v>
      </c>
      <c r="X20" s="198">
        <f>ROUND(N(data!U82), 0)</f>
        <v>0</v>
      </c>
      <c r="Y20" s="198">
        <f>ROUND(N(data!U83), 0)</f>
        <v>0</v>
      </c>
      <c r="Z20" s="198">
        <f>ROUND(N(data!U84), 0)</f>
        <v>0</v>
      </c>
      <c r="AA20" s="198">
        <f>ROUND(N(data!U85), 0)</f>
        <v>0</v>
      </c>
      <c r="AB20" s="198">
        <f>ROUND(N(data!U86), 0)</f>
        <v>0</v>
      </c>
      <c r="AC20" s="198">
        <f>ROUND(N(data!U87), 0)</f>
        <v>54566</v>
      </c>
      <c r="AD20" s="198">
        <f>ROUND(N(data!U88), 0)</f>
        <v>3123</v>
      </c>
      <c r="AE20" s="198">
        <f>ROUND(N(data!U93), 0)</f>
        <v>234946991</v>
      </c>
      <c r="AF20" s="198">
        <f>ROUND(N(data!U91), 0)</f>
        <v>136562610</v>
      </c>
      <c r="AG20" s="198">
        <f>ROUND(N(data!U94), 0)</f>
        <v>9666</v>
      </c>
      <c r="AH20" s="198">
        <f>ROUND(N(data!U95), 0)</f>
        <v>0</v>
      </c>
      <c r="AI20" s="198">
        <f>ROUND(N(data!U96), 0)</f>
        <v>2915</v>
      </c>
      <c r="AJ20" s="198">
        <f>ROUND(N(data!U97), 0)</f>
        <v>298</v>
      </c>
      <c r="AK20" s="313">
        <f>ROUND(N(data!U98), 2)</f>
        <v>0.13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RIGHT(data!$C$101,3)</f>
        <v>170</v>
      </c>
      <c r="B21" s="200" t="str">
        <f>RIGHT(data!$C$100,4)</f>
        <v>2024</v>
      </c>
      <c r="C21" s="12" t="str">
        <f>data!V$59</f>
        <v>7110</v>
      </c>
      <c r="D21" s="12" t="s">
        <v>1156</v>
      </c>
      <c r="E21" s="198">
        <f>ROUND(N(data!V63), 0)</f>
        <v>57502</v>
      </c>
      <c r="F21" s="313">
        <f>ROUND(N(data!V64), 2)</f>
        <v>20.03</v>
      </c>
      <c r="G21" s="198">
        <f>ROUND(N(data!V65), 0)</f>
        <v>1228317</v>
      </c>
      <c r="H21" s="198">
        <f>ROUND(N(data!V66), 0)</f>
        <v>430155</v>
      </c>
      <c r="I21" s="198">
        <f>ROUND(N(data!V67), 0)</f>
        <v>50740</v>
      </c>
      <c r="J21" s="198">
        <f>ROUND(N(data!V68), 0)</f>
        <v>50216</v>
      </c>
      <c r="K21" s="198">
        <f>ROUND(N(data!V69), 0)</f>
        <v>0</v>
      </c>
      <c r="L21" s="198">
        <f>ROUND(N(data!V70), 0)</f>
        <v>285051</v>
      </c>
      <c r="M21" s="198">
        <f>ROUND(N(data!V71), 0)</f>
        <v>10013</v>
      </c>
      <c r="N21" s="198">
        <f>ROUND(N(data!V72), 0)</f>
        <v>0</v>
      </c>
      <c r="O21" s="198">
        <f>ROUND(N(data!V73), 0)</f>
        <v>1688</v>
      </c>
      <c r="P21" s="198">
        <f>ROUND(N(data!V74), 0)</f>
        <v>0</v>
      </c>
      <c r="Q21" s="198">
        <f>ROUND(N(data!V75), 0)</f>
        <v>0</v>
      </c>
      <c r="R21" s="198">
        <f>ROUND(N(data!V76), 0)</f>
        <v>0</v>
      </c>
      <c r="S21" s="198">
        <f>ROUND(N(data!V77), 0)</f>
        <v>0</v>
      </c>
      <c r="T21" s="198">
        <f>ROUND(N(data!V78), 0)</f>
        <v>0</v>
      </c>
      <c r="U21" s="198">
        <f>ROUND(N(data!V79), 0)</f>
        <v>0</v>
      </c>
      <c r="V21" s="198">
        <f>ROUND(N(data!V80), 0)</f>
        <v>0</v>
      </c>
      <c r="W21" s="198">
        <f>ROUND(N(data!V81), 0)</f>
        <v>0</v>
      </c>
      <c r="X21" s="198">
        <f>ROUND(N(data!V82), 0)</f>
        <v>0</v>
      </c>
      <c r="Y21" s="198">
        <f>ROUND(N(data!V83), 0)</f>
        <v>0</v>
      </c>
      <c r="Z21" s="198">
        <f>ROUND(N(data!V84), 0)</f>
        <v>0</v>
      </c>
      <c r="AA21" s="198">
        <f>ROUND(N(data!V85), 0)</f>
        <v>0</v>
      </c>
      <c r="AB21" s="198">
        <f>ROUND(N(data!V86), 0)</f>
        <v>0</v>
      </c>
      <c r="AC21" s="198">
        <f>ROUND(N(data!V87), 0)</f>
        <v>1688</v>
      </c>
      <c r="AD21" s="198">
        <f>ROUND(N(data!V88), 0)</f>
        <v>0</v>
      </c>
      <c r="AE21" s="198">
        <f>ROUND(N(data!V93), 0)</f>
        <v>24790016</v>
      </c>
      <c r="AF21" s="198">
        <f>ROUND(N(data!V91), 0)</f>
        <v>10976901</v>
      </c>
      <c r="AG21" s="198">
        <f>ROUND(N(data!V94), 0)</f>
        <v>0</v>
      </c>
      <c r="AH21" s="198">
        <f>ROUND(N(data!V95), 0)</f>
        <v>0</v>
      </c>
      <c r="AI21" s="198">
        <f>ROUND(N(data!V96), 0)</f>
        <v>0</v>
      </c>
      <c r="AJ21" s="198">
        <f>ROUND(N(data!V97), 0)</f>
        <v>100</v>
      </c>
      <c r="AK21" s="313">
        <f>ROUND(N(data!V98), 2)</f>
        <v>0.05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RIGHT(data!$C$101,3)</f>
        <v>170</v>
      </c>
      <c r="B22" s="200" t="str">
        <f>RIGHT(data!$C$100,4)</f>
        <v>2024</v>
      </c>
      <c r="C22" s="12" t="str">
        <f>data!W$59</f>
        <v>7120</v>
      </c>
      <c r="D22" s="12" t="s">
        <v>1156</v>
      </c>
      <c r="E22" s="198">
        <f>ROUND(N(data!W63), 0)</f>
        <v>10335</v>
      </c>
      <c r="F22" s="313">
        <f>ROUND(N(data!W64), 2)</f>
        <v>7.88</v>
      </c>
      <c r="G22" s="198">
        <f>ROUND(N(data!W65), 0)</f>
        <v>851629</v>
      </c>
      <c r="H22" s="198">
        <f>ROUND(N(data!W66), 0)</f>
        <v>239423</v>
      </c>
      <c r="I22" s="198">
        <f>ROUND(N(data!W67), 0)</f>
        <v>0</v>
      </c>
      <c r="J22" s="198">
        <f>ROUND(N(data!W68), 0)</f>
        <v>157575</v>
      </c>
      <c r="K22" s="198">
        <f>ROUND(N(data!W69), 0)</f>
        <v>0</v>
      </c>
      <c r="L22" s="198">
        <f>ROUND(N(data!W70), 0)</f>
        <v>775</v>
      </c>
      <c r="M22" s="198">
        <f>ROUND(N(data!W71), 0)</f>
        <v>556521</v>
      </c>
      <c r="N22" s="198">
        <f>ROUND(N(data!W72), 0)</f>
        <v>0</v>
      </c>
      <c r="O22" s="198">
        <f>ROUND(N(data!W73), 0)</f>
        <v>182592</v>
      </c>
      <c r="P22" s="198">
        <f>ROUND(N(data!W74), 0)</f>
        <v>0</v>
      </c>
      <c r="Q22" s="198">
        <f>ROUND(N(data!W75), 0)</f>
        <v>176096</v>
      </c>
      <c r="R22" s="198">
        <f>ROUND(N(data!W76), 0)</f>
        <v>0</v>
      </c>
      <c r="S22" s="198">
        <f>ROUND(N(data!W77), 0)</f>
        <v>0</v>
      </c>
      <c r="T22" s="198">
        <f>ROUND(N(data!W78), 0)</f>
        <v>0</v>
      </c>
      <c r="U22" s="198">
        <f>ROUND(N(data!W79), 0)</f>
        <v>0</v>
      </c>
      <c r="V22" s="198">
        <f>ROUND(N(data!W80), 0)</f>
        <v>0</v>
      </c>
      <c r="W22" s="198">
        <f>ROUND(N(data!W81), 0)</f>
        <v>5715</v>
      </c>
      <c r="X22" s="198">
        <f>ROUND(N(data!W82), 0)</f>
        <v>0</v>
      </c>
      <c r="Y22" s="198">
        <f>ROUND(N(data!W83), 0)</f>
        <v>0</v>
      </c>
      <c r="Z22" s="198">
        <f>ROUND(N(data!W84), 0)</f>
        <v>0</v>
      </c>
      <c r="AA22" s="198">
        <f>ROUND(N(data!W85), 0)</f>
        <v>0</v>
      </c>
      <c r="AB22" s="198">
        <f>ROUND(N(data!W86), 0)</f>
        <v>0</v>
      </c>
      <c r="AC22" s="198">
        <f>ROUND(N(data!W87), 0)</f>
        <v>780</v>
      </c>
      <c r="AD22" s="198">
        <f>ROUND(N(data!W88), 0)</f>
        <v>6</v>
      </c>
      <c r="AE22" s="198">
        <f>ROUND(N(data!W93), 0)</f>
        <v>45895388</v>
      </c>
      <c r="AF22" s="198">
        <f>ROUND(N(data!W91), 0)</f>
        <v>15263026</v>
      </c>
      <c r="AG22" s="198">
        <f>ROUND(N(data!W94), 0)</f>
        <v>1559</v>
      </c>
      <c r="AH22" s="198">
        <f>ROUND(N(data!W95), 0)</f>
        <v>0</v>
      </c>
      <c r="AI22" s="198">
        <f>ROUND(N(data!W96), 0)</f>
        <v>470</v>
      </c>
      <c r="AJ22" s="198">
        <f>ROUND(N(data!W97), 0)</f>
        <v>11</v>
      </c>
      <c r="AK22" s="313">
        <f>ROUND(N(data!W98),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RIGHT(data!$C$101,3)</f>
        <v>170</v>
      </c>
      <c r="B23" s="200" t="str">
        <f>RIGHT(data!$C$100,4)</f>
        <v>2024</v>
      </c>
      <c r="C23" s="12" t="str">
        <f>data!X$59</f>
        <v>7130</v>
      </c>
      <c r="D23" s="12" t="s">
        <v>1156</v>
      </c>
      <c r="E23" s="198">
        <f>ROUND(N(data!X63), 0)</f>
        <v>61244</v>
      </c>
      <c r="F23" s="313">
        <f>ROUND(N(data!X64), 2)</f>
        <v>17.95</v>
      </c>
      <c r="G23" s="198">
        <f>ROUND(N(data!X65), 0)</f>
        <v>1762156</v>
      </c>
      <c r="H23" s="198">
        <f>ROUND(N(data!X66), 0)</f>
        <v>490831</v>
      </c>
      <c r="I23" s="198">
        <f>ROUND(N(data!X67), 0)</f>
        <v>1850</v>
      </c>
      <c r="J23" s="198">
        <f>ROUND(N(data!X68), 0)</f>
        <v>827619</v>
      </c>
      <c r="K23" s="198">
        <f>ROUND(N(data!X69), 0)</f>
        <v>0</v>
      </c>
      <c r="L23" s="198">
        <f>ROUND(N(data!X70), 0)</f>
        <v>12532</v>
      </c>
      <c r="M23" s="198">
        <f>ROUND(N(data!X71), 0)</f>
        <v>672734</v>
      </c>
      <c r="N23" s="198">
        <f>ROUND(N(data!X72), 0)</f>
        <v>0</v>
      </c>
      <c r="O23" s="198">
        <f>ROUND(N(data!X73), 0)</f>
        <v>841436</v>
      </c>
      <c r="P23" s="198">
        <f>ROUND(N(data!X74), 0)</f>
        <v>0</v>
      </c>
      <c r="Q23" s="198">
        <f>ROUND(N(data!X75), 0)</f>
        <v>803988</v>
      </c>
      <c r="R23" s="198">
        <f>ROUND(N(data!X76), 0)</f>
        <v>0</v>
      </c>
      <c r="S23" s="198">
        <f>ROUND(N(data!X77), 0)</f>
        <v>0</v>
      </c>
      <c r="T23" s="198">
        <f>ROUND(N(data!X78), 0)</f>
        <v>0</v>
      </c>
      <c r="U23" s="198">
        <f>ROUND(N(data!X79), 0)</f>
        <v>0</v>
      </c>
      <c r="V23" s="198">
        <f>ROUND(N(data!X80), 0)</f>
        <v>0</v>
      </c>
      <c r="W23" s="198">
        <f>ROUND(N(data!X81), 0)</f>
        <v>0</v>
      </c>
      <c r="X23" s="198">
        <f>ROUND(N(data!X82), 0)</f>
        <v>0</v>
      </c>
      <c r="Y23" s="198">
        <f>ROUND(N(data!X83), 0)</f>
        <v>0</v>
      </c>
      <c r="Z23" s="198">
        <f>ROUND(N(data!X84), 0)</f>
        <v>0</v>
      </c>
      <c r="AA23" s="198">
        <f>ROUND(N(data!X85), 0)</f>
        <v>0</v>
      </c>
      <c r="AB23" s="198">
        <f>ROUND(N(data!X86), 0)</f>
        <v>0</v>
      </c>
      <c r="AC23" s="198">
        <f>ROUND(N(data!X87), 0)</f>
        <v>37448</v>
      </c>
      <c r="AD23" s="198">
        <f>ROUND(N(data!X88), 0)</f>
        <v>0</v>
      </c>
      <c r="AE23" s="198">
        <f>ROUND(N(data!X93), 0)</f>
        <v>207600376</v>
      </c>
      <c r="AF23" s="198">
        <f>ROUND(N(data!X91), 0)</f>
        <v>76592007</v>
      </c>
      <c r="AG23" s="198">
        <f>ROUND(N(data!X94), 0)</f>
        <v>2635</v>
      </c>
      <c r="AH23" s="198">
        <f>ROUND(N(data!X95), 0)</f>
        <v>0</v>
      </c>
      <c r="AI23" s="198">
        <f>ROUND(N(data!X96), 0)</f>
        <v>795</v>
      </c>
      <c r="AJ23" s="198">
        <f>ROUND(N(data!X97), 0)</f>
        <v>7035</v>
      </c>
      <c r="AK23" s="313">
        <f>ROUND(N(data!X98), 2)</f>
        <v>3.18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RIGHT(data!$C$101,3)</f>
        <v>170</v>
      </c>
      <c r="B24" s="200" t="str">
        <f>RIGHT(data!$C$100,4)</f>
        <v>2024</v>
      </c>
      <c r="C24" s="12" t="str">
        <f>data!Y$59</f>
        <v>7140</v>
      </c>
      <c r="D24" s="12" t="s">
        <v>1156</v>
      </c>
      <c r="E24" s="198">
        <f>ROUND(N(data!Y63), 0)</f>
        <v>158207</v>
      </c>
      <c r="F24" s="313">
        <f>ROUND(N(data!Y64), 2)</f>
        <v>129.91999999999999</v>
      </c>
      <c r="G24" s="198">
        <f>ROUND(N(data!Y65), 0)</f>
        <v>14368305</v>
      </c>
      <c r="H24" s="198">
        <f>ROUND(N(data!Y66), 0)</f>
        <v>3749727</v>
      </c>
      <c r="I24" s="198">
        <f>ROUND(N(data!Y67), 0)</f>
        <v>555996</v>
      </c>
      <c r="J24" s="198">
        <f>ROUND(N(data!Y68), 0)</f>
        <v>35386978</v>
      </c>
      <c r="K24" s="198">
        <f>ROUND(N(data!Y69), 0)</f>
        <v>150</v>
      </c>
      <c r="L24" s="198">
        <f>ROUND(N(data!Y70), 0)</f>
        <v>675229</v>
      </c>
      <c r="M24" s="198">
        <f>ROUND(N(data!Y71), 0)</f>
        <v>2652836</v>
      </c>
      <c r="N24" s="198">
        <f>ROUND(N(data!Y72), 0)</f>
        <v>1023552</v>
      </c>
      <c r="O24" s="198">
        <f>ROUND(N(data!Y73), 0)</f>
        <v>3354874</v>
      </c>
      <c r="P24" s="198">
        <f>ROUND(N(data!Y74), 0)</f>
        <v>0</v>
      </c>
      <c r="Q24" s="198">
        <f>ROUND(N(data!Y75), 0)</f>
        <v>3090179</v>
      </c>
      <c r="R24" s="198">
        <f>ROUND(N(data!Y76), 0)</f>
        <v>0</v>
      </c>
      <c r="S24" s="198">
        <f>ROUND(N(data!Y77), 0)</f>
        <v>0</v>
      </c>
      <c r="T24" s="198">
        <f>ROUND(N(data!Y78), 0)</f>
        <v>0</v>
      </c>
      <c r="U24" s="198">
        <f>ROUND(N(data!Y79), 0)</f>
        <v>0</v>
      </c>
      <c r="V24" s="198">
        <f>ROUND(N(data!Y80), 0)</f>
        <v>0</v>
      </c>
      <c r="W24" s="198">
        <f>ROUND(N(data!Y81), 0)</f>
        <v>30299</v>
      </c>
      <c r="X24" s="198">
        <f>ROUND(N(data!Y82), 0)</f>
        <v>0</v>
      </c>
      <c r="Y24" s="198">
        <f>ROUND(N(data!Y83), 0)</f>
        <v>0</v>
      </c>
      <c r="Z24" s="198">
        <f>ROUND(N(data!Y84), 0)</f>
        <v>0</v>
      </c>
      <c r="AA24" s="198">
        <f>ROUND(N(data!Y85), 0)</f>
        <v>0</v>
      </c>
      <c r="AB24" s="198">
        <f>ROUND(N(data!Y86), 0)</f>
        <v>0</v>
      </c>
      <c r="AC24" s="198">
        <f>ROUND(N(data!Y87), 0)</f>
        <v>234396</v>
      </c>
      <c r="AD24" s="198">
        <f>ROUND(N(data!Y88), 0)</f>
        <v>18896</v>
      </c>
      <c r="AE24" s="198">
        <f>ROUND(N(data!Y93), 0)</f>
        <v>556411545</v>
      </c>
      <c r="AF24" s="198">
        <f>ROUND(N(data!Y91), 0)</f>
        <v>284127210</v>
      </c>
      <c r="AG24" s="198">
        <f>ROUND(N(data!Y94), 0)</f>
        <v>22619</v>
      </c>
      <c r="AH24" s="198">
        <f>ROUND(N(data!Y95), 0)</f>
        <v>0</v>
      </c>
      <c r="AI24" s="198">
        <f>ROUND(N(data!Y96), 0)</f>
        <v>6821</v>
      </c>
      <c r="AJ24" s="198">
        <f>ROUND(N(data!Y97), 0)</f>
        <v>36654</v>
      </c>
      <c r="AK24" s="313">
        <f>ROUND(N(data!Y98), 2)</f>
        <v>16.579999999999998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RIGHT(data!$C$101,3)</f>
        <v>170</v>
      </c>
      <c r="B25" s="200" t="str">
        <f>RIGHT(data!$C$100,4)</f>
        <v>2024</v>
      </c>
      <c r="C25" s="12" t="str">
        <f>data!Z$59</f>
        <v>7150</v>
      </c>
      <c r="D25" s="12" t="s">
        <v>1156</v>
      </c>
      <c r="E25" s="198">
        <f>ROUND(N(data!Z63), 0)</f>
        <v>6681</v>
      </c>
      <c r="F25" s="313">
        <f>ROUND(N(data!Z64), 2)</f>
        <v>8.41</v>
      </c>
      <c r="G25" s="198">
        <f>ROUND(N(data!Z65), 0)</f>
        <v>1087692</v>
      </c>
      <c r="H25" s="198">
        <f>ROUND(N(data!Z66), 0)</f>
        <v>258353</v>
      </c>
      <c r="I25" s="198">
        <f>ROUND(N(data!Z67), 0)</f>
        <v>0</v>
      </c>
      <c r="J25" s="198">
        <f>ROUND(N(data!Z68), 0)</f>
        <v>29214</v>
      </c>
      <c r="K25" s="198">
        <f>ROUND(N(data!Z69), 0)</f>
        <v>0</v>
      </c>
      <c r="L25" s="198">
        <f>ROUND(N(data!Z70), 0)</f>
        <v>1476</v>
      </c>
      <c r="M25" s="198">
        <f>ROUND(N(data!Z71), 0)</f>
        <v>492913</v>
      </c>
      <c r="N25" s="198">
        <f>ROUND(N(data!Z72), 0)</f>
        <v>0</v>
      </c>
      <c r="O25" s="198">
        <f>ROUND(N(data!Z73), 0)</f>
        <v>12845</v>
      </c>
      <c r="P25" s="198">
        <f>ROUND(N(data!Z74), 0)</f>
        <v>0</v>
      </c>
      <c r="Q25" s="198">
        <f>ROUND(N(data!Z75), 0)</f>
        <v>0</v>
      </c>
      <c r="R25" s="198">
        <f>ROUND(N(data!Z76), 0)</f>
        <v>0</v>
      </c>
      <c r="S25" s="198">
        <f>ROUND(N(data!Z77), 0)</f>
        <v>0</v>
      </c>
      <c r="T25" s="198">
        <f>ROUND(N(data!Z78), 0)</f>
        <v>114</v>
      </c>
      <c r="U25" s="198">
        <f>ROUND(N(data!Z79), 0)</f>
        <v>0</v>
      </c>
      <c r="V25" s="198">
        <f>ROUND(N(data!Z80), 0)</f>
        <v>0</v>
      </c>
      <c r="W25" s="198">
        <f>ROUND(N(data!Z81), 0)</f>
        <v>7506</v>
      </c>
      <c r="X25" s="198">
        <f>ROUND(N(data!Z82), 0)</f>
        <v>0</v>
      </c>
      <c r="Y25" s="198">
        <f>ROUND(N(data!Z83), 0)</f>
        <v>0</v>
      </c>
      <c r="Z25" s="198">
        <f>ROUND(N(data!Z84), 0)</f>
        <v>0</v>
      </c>
      <c r="AA25" s="198">
        <f>ROUND(N(data!Z85), 0)</f>
        <v>0</v>
      </c>
      <c r="AB25" s="198">
        <f>ROUND(N(data!Z86), 0)</f>
        <v>0</v>
      </c>
      <c r="AC25" s="198">
        <f>ROUND(N(data!Z87), 0)</f>
        <v>5224</v>
      </c>
      <c r="AD25" s="198">
        <f>ROUND(N(data!Z88), 0)</f>
        <v>0</v>
      </c>
      <c r="AE25" s="198">
        <f>ROUND(N(data!Z93), 0)</f>
        <v>18218369</v>
      </c>
      <c r="AF25" s="198">
        <f>ROUND(N(data!Z91), 0)</f>
        <v>1140426</v>
      </c>
      <c r="AG25" s="198">
        <f>ROUND(N(data!Z94), 0)</f>
        <v>9571</v>
      </c>
      <c r="AH25" s="198">
        <f>ROUND(N(data!Z95), 0)</f>
        <v>0</v>
      </c>
      <c r="AI25" s="198">
        <f>ROUND(N(data!Z96), 0)</f>
        <v>2886</v>
      </c>
      <c r="AJ25" s="198">
        <f>ROUND(N(data!Z97), 0)</f>
        <v>1353</v>
      </c>
      <c r="AK25" s="313">
        <f>ROUND(N(data!Z98), 2)</f>
        <v>0.61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RIGHT(data!$C$101,3)</f>
        <v>170</v>
      </c>
      <c r="B26" s="200" t="str">
        <f>RIGHT(data!$C$100,4)</f>
        <v>2024</v>
      </c>
      <c r="C26" s="12" t="str">
        <f>data!AA$59</f>
        <v>7160</v>
      </c>
      <c r="D26" s="12" t="s">
        <v>1156</v>
      </c>
      <c r="E26" s="198">
        <f>ROUND(N(data!AA63), 0)</f>
        <v>2525</v>
      </c>
      <c r="F26" s="313">
        <f>ROUND(N(data!AA64), 2)</f>
        <v>3.83</v>
      </c>
      <c r="G26" s="198">
        <f>ROUND(N(data!AA65), 0)</f>
        <v>551491</v>
      </c>
      <c r="H26" s="198">
        <f>ROUND(N(data!AA66), 0)</f>
        <v>126842</v>
      </c>
      <c r="I26" s="198">
        <f>ROUND(N(data!AA67), 0)</f>
        <v>0</v>
      </c>
      <c r="J26" s="198">
        <f>ROUND(N(data!AA68), 0)</f>
        <v>474047</v>
      </c>
      <c r="K26" s="198">
        <f>ROUND(N(data!AA69), 0)</f>
        <v>0</v>
      </c>
      <c r="L26" s="198">
        <f>ROUND(N(data!AA70), 0)</f>
        <v>488243</v>
      </c>
      <c r="M26" s="198">
        <f>ROUND(N(data!AA71), 0)</f>
        <v>96793</v>
      </c>
      <c r="N26" s="198">
        <f>ROUND(N(data!AA72), 0)</f>
        <v>0</v>
      </c>
      <c r="O26" s="198">
        <f>ROUND(N(data!AA73), 0)</f>
        <v>10364</v>
      </c>
      <c r="P26" s="198">
        <f>ROUND(N(data!AA74), 0)</f>
        <v>0</v>
      </c>
      <c r="Q26" s="198">
        <f>ROUND(N(data!AA75), 0)</f>
        <v>0</v>
      </c>
      <c r="R26" s="198">
        <f>ROUND(N(data!AA76), 0)</f>
        <v>0</v>
      </c>
      <c r="S26" s="198">
        <f>ROUND(N(data!AA77), 0)</f>
        <v>0</v>
      </c>
      <c r="T26" s="198">
        <f>ROUND(N(data!AA78), 0)</f>
        <v>0</v>
      </c>
      <c r="U26" s="198">
        <f>ROUND(N(data!AA79), 0)</f>
        <v>0</v>
      </c>
      <c r="V26" s="198">
        <f>ROUND(N(data!AA80), 0)</f>
        <v>0</v>
      </c>
      <c r="W26" s="198">
        <f>ROUND(N(data!AA81), 0)</f>
        <v>677</v>
      </c>
      <c r="X26" s="198">
        <f>ROUND(N(data!AA82), 0)</f>
        <v>0</v>
      </c>
      <c r="Y26" s="198">
        <f>ROUND(N(data!AA83), 0)</f>
        <v>0</v>
      </c>
      <c r="Z26" s="198">
        <f>ROUND(N(data!AA84), 0)</f>
        <v>0</v>
      </c>
      <c r="AA26" s="198">
        <f>ROUND(N(data!AA85), 0)</f>
        <v>0</v>
      </c>
      <c r="AB26" s="198">
        <f>ROUND(N(data!AA86), 0)</f>
        <v>0</v>
      </c>
      <c r="AC26" s="198">
        <f>ROUND(N(data!AA87), 0)</f>
        <v>9687</v>
      </c>
      <c r="AD26" s="198">
        <f>ROUND(N(data!AA88), 0)</f>
        <v>0</v>
      </c>
      <c r="AE26" s="198">
        <f>ROUND(N(data!AA93), 0)</f>
        <v>13811215</v>
      </c>
      <c r="AF26" s="198">
        <f>ROUND(N(data!AA91), 0)</f>
        <v>2709353</v>
      </c>
      <c r="AG26" s="198">
        <f>ROUND(N(data!AA94), 0)</f>
        <v>1563</v>
      </c>
      <c r="AH26" s="198">
        <f>ROUND(N(data!AA95), 0)</f>
        <v>0</v>
      </c>
      <c r="AI26" s="198">
        <f>ROUND(N(data!AA96), 0)</f>
        <v>471</v>
      </c>
      <c r="AJ26" s="198">
        <f>ROUND(N(data!AA97), 0)</f>
        <v>0</v>
      </c>
      <c r="AK26" s="313">
        <f>ROUND(N(data!AA98),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RIGHT(data!$C$101,3)</f>
        <v>170</v>
      </c>
      <c r="B27" s="200" t="str">
        <f>RIGHT(data!$C$100,4)</f>
        <v>2024</v>
      </c>
      <c r="C27" s="12" t="str">
        <f>data!AB$59</f>
        <v>7170</v>
      </c>
      <c r="D27" s="12" t="s">
        <v>1156</v>
      </c>
      <c r="E27" s="198">
        <f>ROUND(N(data!AB63), 0)</f>
        <v>0</v>
      </c>
      <c r="F27" s="313">
        <f>ROUND(N(data!AB64), 2)</f>
        <v>97.1</v>
      </c>
      <c r="G27" s="198">
        <f>ROUND(N(data!AB65), 0)</f>
        <v>11652440</v>
      </c>
      <c r="H27" s="198">
        <f>ROUND(N(data!AB66), 0)</f>
        <v>2962153</v>
      </c>
      <c r="I27" s="198">
        <f>ROUND(N(data!AB67), 0)</f>
        <v>0</v>
      </c>
      <c r="J27" s="198">
        <f>ROUND(N(data!AB68), 0)</f>
        <v>33984473</v>
      </c>
      <c r="K27" s="198">
        <f>ROUND(N(data!AB69), 0)</f>
        <v>0</v>
      </c>
      <c r="L27" s="198">
        <f>ROUND(N(data!AB70), 0)</f>
        <v>1484781</v>
      </c>
      <c r="M27" s="198">
        <f>ROUND(N(data!AB71), 0)</f>
        <v>327376</v>
      </c>
      <c r="N27" s="198">
        <f>ROUND(N(data!AB72), 0)</f>
        <v>978801</v>
      </c>
      <c r="O27" s="198">
        <f>ROUND(N(data!AB73), 0)</f>
        <v>4285790</v>
      </c>
      <c r="P27" s="198">
        <f>ROUND(N(data!AB74), 0)</f>
        <v>4159679</v>
      </c>
      <c r="Q27" s="198">
        <f>ROUND(N(data!AB75), 0)</f>
        <v>0</v>
      </c>
      <c r="R27" s="198">
        <f>ROUND(N(data!AB76), 0)</f>
        <v>30366</v>
      </c>
      <c r="S27" s="198">
        <f>ROUND(N(data!AB77), 0)</f>
        <v>0</v>
      </c>
      <c r="T27" s="198">
        <f>ROUND(N(data!AB78), 0)</f>
        <v>0</v>
      </c>
      <c r="U27" s="198">
        <f>ROUND(N(data!AB79), 0)</f>
        <v>0</v>
      </c>
      <c r="V27" s="198">
        <f>ROUND(N(data!AB80), 0)</f>
        <v>0</v>
      </c>
      <c r="W27" s="198">
        <f>ROUND(N(data!AB81), 0)</f>
        <v>36599</v>
      </c>
      <c r="X27" s="198">
        <f>ROUND(N(data!AB82), 0)</f>
        <v>0</v>
      </c>
      <c r="Y27" s="198">
        <f>ROUND(N(data!AB83), 0)</f>
        <v>1271</v>
      </c>
      <c r="Z27" s="198">
        <f>ROUND(N(data!AB84), 0)</f>
        <v>350</v>
      </c>
      <c r="AA27" s="198">
        <f>ROUND(N(data!AB85), 0)</f>
        <v>0</v>
      </c>
      <c r="AB27" s="198">
        <f>ROUND(N(data!AB86), 0)</f>
        <v>0</v>
      </c>
      <c r="AC27" s="198">
        <f>ROUND(N(data!AB87), 0)</f>
        <v>57525</v>
      </c>
      <c r="AD27" s="198">
        <f>ROUND(N(data!AB88), 0)</f>
        <v>4356315</v>
      </c>
      <c r="AE27" s="198">
        <f>ROUND(N(data!AB93), 0)</f>
        <v>204812422</v>
      </c>
      <c r="AF27" s="198">
        <f>ROUND(N(data!AB91), 0)</f>
        <v>93840034</v>
      </c>
      <c r="AG27" s="198">
        <f>ROUND(N(data!AB94), 0)</f>
        <v>6234</v>
      </c>
      <c r="AH27" s="198">
        <f>ROUND(N(data!AB95), 0)</f>
        <v>0</v>
      </c>
      <c r="AI27" s="198">
        <f>ROUND(N(data!AB96), 0)</f>
        <v>1880</v>
      </c>
      <c r="AJ27" s="198">
        <f>ROUND(N(data!AB97), 0)</f>
        <v>29</v>
      </c>
      <c r="AK27" s="313">
        <f>ROUND(N(data!AB98), 2)</f>
        <v>0.01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RIGHT(data!$C$101,3)</f>
        <v>170</v>
      </c>
      <c r="B28" s="200" t="str">
        <f>RIGHT(data!$C$100,4)</f>
        <v>2024</v>
      </c>
      <c r="C28" s="12" t="str">
        <f>data!AC$59</f>
        <v>7180</v>
      </c>
      <c r="D28" s="12" t="s">
        <v>1156</v>
      </c>
      <c r="E28" s="198">
        <f>ROUND(N(data!AC63), 0)</f>
        <v>111229</v>
      </c>
      <c r="F28" s="313">
        <f>ROUND(N(data!AC64), 2)</f>
        <v>68.03</v>
      </c>
      <c r="G28" s="198">
        <f>ROUND(N(data!AC65), 0)</f>
        <v>7434543</v>
      </c>
      <c r="H28" s="198">
        <f>ROUND(N(data!AC66), 0)</f>
        <v>2014282</v>
      </c>
      <c r="I28" s="198">
        <f>ROUND(N(data!AC67), 0)</f>
        <v>0</v>
      </c>
      <c r="J28" s="198">
        <f>ROUND(N(data!AC68), 0)</f>
        <v>1486018</v>
      </c>
      <c r="K28" s="198">
        <f>ROUND(N(data!AC69), 0)</f>
        <v>0</v>
      </c>
      <c r="L28" s="198">
        <f>ROUND(N(data!AC70), 0)</f>
        <v>5710</v>
      </c>
      <c r="M28" s="198">
        <f>ROUND(N(data!AC71), 0)</f>
        <v>271198</v>
      </c>
      <c r="N28" s="198">
        <f>ROUND(N(data!AC72), 0)</f>
        <v>0</v>
      </c>
      <c r="O28" s="198">
        <f>ROUND(N(data!AC73), 0)</f>
        <v>74252</v>
      </c>
      <c r="P28" s="198">
        <f>ROUND(N(data!AC74), 0)</f>
        <v>0</v>
      </c>
      <c r="Q28" s="198">
        <f>ROUND(N(data!AC75), 0)</f>
        <v>64533</v>
      </c>
      <c r="R28" s="198">
        <f>ROUND(N(data!AC76), 0)</f>
        <v>0</v>
      </c>
      <c r="S28" s="198">
        <f>ROUND(N(data!AC77), 0)</f>
        <v>0</v>
      </c>
      <c r="T28" s="198">
        <f>ROUND(N(data!AC78), 0)</f>
        <v>0</v>
      </c>
      <c r="U28" s="198">
        <f>ROUND(N(data!AC79), 0)</f>
        <v>0</v>
      </c>
      <c r="V28" s="198">
        <f>ROUND(N(data!AC80), 0)</f>
        <v>0</v>
      </c>
      <c r="W28" s="198">
        <f>ROUND(N(data!AC81), 0)</f>
        <v>745</v>
      </c>
      <c r="X28" s="198">
        <f>ROUND(N(data!AC82), 0)</f>
        <v>0</v>
      </c>
      <c r="Y28" s="198">
        <f>ROUND(N(data!AC83), 0)</f>
        <v>0</v>
      </c>
      <c r="Z28" s="198">
        <f>ROUND(N(data!AC84), 0)</f>
        <v>0</v>
      </c>
      <c r="AA28" s="198">
        <f>ROUND(N(data!AC85), 0)</f>
        <v>0</v>
      </c>
      <c r="AB28" s="198">
        <f>ROUND(N(data!AC86), 0)</f>
        <v>0</v>
      </c>
      <c r="AC28" s="198">
        <f>ROUND(N(data!AC87), 0)</f>
        <v>8974</v>
      </c>
      <c r="AD28" s="198">
        <f>ROUND(N(data!AC88), 0)</f>
        <v>9942</v>
      </c>
      <c r="AE28" s="198">
        <f>ROUND(N(data!AC93), 0)</f>
        <v>73957296</v>
      </c>
      <c r="AF28" s="198">
        <f>ROUND(N(data!AC91), 0)</f>
        <v>69448138</v>
      </c>
      <c r="AG28" s="198">
        <f>ROUND(N(data!AC94), 0)</f>
        <v>1130</v>
      </c>
      <c r="AH28" s="198">
        <f>ROUND(N(data!AC95), 0)</f>
        <v>0</v>
      </c>
      <c r="AI28" s="198">
        <f>ROUND(N(data!AC96), 0)</f>
        <v>341</v>
      </c>
      <c r="AJ28" s="198">
        <f>ROUND(N(data!AC97), 0)</f>
        <v>0</v>
      </c>
      <c r="AK28" s="313">
        <f>ROUND(N(data!AC98),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RIGHT(data!$C$101,3)</f>
        <v>170</v>
      </c>
      <c r="B29" s="200" t="str">
        <f>RIGHT(data!$C$100,4)</f>
        <v>2024</v>
      </c>
      <c r="C29" s="12" t="str">
        <f>data!AD$59</f>
        <v>7190</v>
      </c>
      <c r="D29" s="12" t="s">
        <v>1156</v>
      </c>
      <c r="E29" s="198">
        <f>ROUND(N(data!AD63), 0)</f>
        <v>2870</v>
      </c>
      <c r="F29" s="313">
        <f>ROUND(N(data!AD64), 2)</f>
        <v>0</v>
      </c>
      <c r="G29" s="198">
        <f>ROUND(N(data!AD65), 0)</f>
        <v>0</v>
      </c>
      <c r="H29" s="198">
        <f>ROUND(N(data!AD66), 0)</f>
        <v>0</v>
      </c>
      <c r="I29" s="198">
        <f>ROUND(N(data!AD67), 0)</f>
        <v>0</v>
      </c>
      <c r="J29" s="198">
        <f>ROUND(N(data!AD68), 0)</f>
        <v>47579</v>
      </c>
      <c r="K29" s="198">
        <f>ROUND(N(data!AD69), 0)</f>
        <v>0</v>
      </c>
      <c r="L29" s="198">
        <f>ROUND(N(data!AD70), 0)</f>
        <v>1627960</v>
      </c>
      <c r="M29" s="198">
        <f>ROUND(N(data!AD71), 0)</f>
        <v>34611</v>
      </c>
      <c r="N29" s="198">
        <f>ROUND(N(data!AD72), 0)</f>
        <v>0</v>
      </c>
      <c r="O29" s="198">
        <f>ROUND(N(data!AD73), 0)</f>
        <v>17</v>
      </c>
      <c r="P29" s="198">
        <f>ROUND(N(data!AD74), 0)</f>
        <v>0</v>
      </c>
      <c r="Q29" s="198">
        <f>ROUND(N(data!AD75), 0)</f>
        <v>0</v>
      </c>
      <c r="R29" s="198">
        <f>ROUND(N(data!AD76), 0)</f>
        <v>0</v>
      </c>
      <c r="S29" s="198">
        <f>ROUND(N(data!AD77), 0)</f>
        <v>0</v>
      </c>
      <c r="T29" s="198">
        <f>ROUND(N(data!AD78), 0)</f>
        <v>0</v>
      </c>
      <c r="U29" s="198">
        <f>ROUND(N(data!AD79), 0)</f>
        <v>0</v>
      </c>
      <c r="V29" s="198">
        <f>ROUND(N(data!AD80), 0)</f>
        <v>0</v>
      </c>
      <c r="W29" s="198">
        <f>ROUND(N(data!AD81), 0)</f>
        <v>0</v>
      </c>
      <c r="X29" s="198">
        <f>ROUND(N(data!AD82), 0)</f>
        <v>0</v>
      </c>
      <c r="Y29" s="198">
        <f>ROUND(N(data!AD83), 0)</f>
        <v>0</v>
      </c>
      <c r="Z29" s="198">
        <f>ROUND(N(data!AD84), 0)</f>
        <v>0</v>
      </c>
      <c r="AA29" s="198">
        <f>ROUND(N(data!AD85), 0)</f>
        <v>0</v>
      </c>
      <c r="AB29" s="198">
        <f>ROUND(N(data!AD86), 0)</f>
        <v>0</v>
      </c>
      <c r="AC29" s="198">
        <f>ROUND(N(data!AD87), 0)</f>
        <v>17</v>
      </c>
      <c r="AD29" s="198">
        <f>ROUND(N(data!AD88), 0)</f>
        <v>0</v>
      </c>
      <c r="AE29" s="198">
        <f>ROUND(N(data!AD93), 0)</f>
        <v>10295781</v>
      </c>
      <c r="AF29" s="198">
        <f>ROUND(N(data!AD91), 0)</f>
        <v>8897043</v>
      </c>
      <c r="AG29" s="198">
        <f>ROUND(N(data!AD94), 0)</f>
        <v>2566</v>
      </c>
      <c r="AH29" s="198">
        <f>ROUND(N(data!AD95), 0)</f>
        <v>0</v>
      </c>
      <c r="AI29" s="198">
        <f>ROUND(N(data!AD96), 0)</f>
        <v>774</v>
      </c>
      <c r="AJ29" s="198">
        <f>ROUND(N(data!AD97), 0)</f>
        <v>0</v>
      </c>
      <c r="AK29" s="313">
        <f>ROUND(N(data!AD98),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RIGHT(data!$C$101,3)</f>
        <v>170</v>
      </c>
      <c r="B30" s="200" t="str">
        <f>RIGHT(data!$C$100,4)</f>
        <v>2024</v>
      </c>
      <c r="C30" s="12" t="str">
        <f>data!AE$59</f>
        <v>7200</v>
      </c>
      <c r="D30" s="12" t="s">
        <v>1156</v>
      </c>
      <c r="E30" s="198">
        <f>ROUND(N(data!AE63), 0)</f>
        <v>231647</v>
      </c>
      <c r="F30" s="313">
        <f>ROUND(N(data!AE64), 2)</f>
        <v>95.09</v>
      </c>
      <c r="G30" s="198">
        <f>ROUND(N(data!AE65), 0)</f>
        <v>9972819</v>
      </c>
      <c r="H30" s="198">
        <f>ROUND(N(data!AE66), 0)</f>
        <v>2744005</v>
      </c>
      <c r="I30" s="198">
        <f>ROUND(N(data!AE67), 0)</f>
        <v>0</v>
      </c>
      <c r="J30" s="198">
        <f>ROUND(N(data!AE68), 0)</f>
        <v>115724</v>
      </c>
      <c r="K30" s="198">
        <f>ROUND(N(data!AE69), 0)</f>
        <v>746</v>
      </c>
      <c r="L30" s="198">
        <f>ROUND(N(data!AE70), 0)</f>
        <v>8680</v>
      </c>
      <c r="M30" s="198">
        <f>ROUND(N(data!AE71), 0)</f>
        <v>140374</v>
      </c>
      <c r="N30" s="198">
        <f>ROUND(N(data!AE72), 0)</f>
        <v>502987</v>
      </c>
      <c r="O30" s="198">
        <f>ROUND(N(data!AE73), 0)</f>
        <v>38622</v>
      </c>
      <c r="P30" s="198">
        <f>ROUND(N(data!AE74), 0)</f>
        <v>0</v>
      </c>
      <c r="Q30" s="198">
        <f>ROUND(N(data!AE75), 0)</f>
        <v>10123</v>
      </c>
      <c r="R30" s="198">
        <f>ROUND(N(data!AE76), 0)</f>
        <v>0</v>
      </c>
      <c r="S30" s="198">
        <f>ROUND(N(data!AE77), 0)</f>
        <v>0</v>
      </c>
      <c r="T30" s="198">
        <f>ROUND(N(data!AE78), 0)</f>
        <v>0</v>
      </c>
      <c r="U30" s="198">
        <f>ROUND(N(data!AE79), 0)</f>
        <v>0</v>
      </c>
      <c r="V30" s="198">
        <f>ROUND(N(data!AE80), 0)</f>
        <v>0</v>
      </c>
      <c r="W30" s="198">
        <f>ROUND(N(data!AE81), 0)</f>
        <v>9338</v>
      </c>
      <c r="X30" s="198">
        <f>ROUND(N(data!AE82), 0)</f>
        <v>0</v>
      </c>
      <c r="Y30" s="198">
        <f>ROUND(N(data!AE83), 0)</f>
        <v>0</v>
      </c>
      <c r="Z30" s="198">
        <f>ROUND(N(data!AE84), 0)</f>
        <v>9109</v>
      </c>
      <c r="AA30" s="198">
        <f>ROUND(N(data!AE85), 0)</f>
        <v>0</v>
      </c>
      <c r="AB30" s="198">
        <f>ROUND(N(data!AE86), 0)</f>
        <v>0</v>
      </c>
      <c r="AC30" s="198">
        <f>ROUND(N(data!AE87), 0)</f>
        <v>10053</v>
      </c>
      <c r="AD30" s="198">
        <f>ROUND(N(data!AE88), 0)</f>
        <v>2269</v>
      </c>
      <c r="AE30" s="198">
        <f>ROUND(N(data!AE93), 0)</f>
        <v>50805435</v>
      </c>
      <c r="AF30" s="198">
        <f>ROUND(N(data!AE91), 0)</f>
        <v>30880928</v>
      </c>
      <c r="AG30" s="198">
        <f>ROUND(N(data!AE94), 0)</f>
        <v>5824</v>
      </c>
      <c r="AH30" s="198">
        <f>ROUND(N(data!AE95), 0)</f>
        <v>0</v>
      </c>
      <c r="AI30" s="198">
        <f>ROUND(N(data!AE96), 0)</f>
        <v>1756</v>
      </c>
      <c r="AJ30" s="198">
        <f>ROUND(N(data!AE97), 0)</f>
        <v>2002</v>
      </c>
      <c r="AK30" s="313">
        <f>ROUND(N(data!AE98), 2)</f>
        <v>0.91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RIGHT(data!$C$101,3)</f>
        <v>170</v>
      </c>
      <c r="B31" s="200" t="str">
        <f>RIGHT(data!$C$100,4)</f>
        <v>2024</v>
      </c>
      <c r="C31" s="12" t="str">
        <f>data!AF$59</f>
        <v>7220</v>
      </c>
      <c r="D31" s="12" t="s">
        <v>1156</v>
      </c>
      <c r="E31" s="198">
        <f>ROUND(N(data!AF63), 0)</f>
        <v>9533</v>
      </c>
      <c r="F31" s="313">
        <f>ROUND(N(data!AF64), 2)</f>
        <v>18.18</v>
      </c>
      <c r="G31" s="198">
        <f>ROUND(N(data!AF65), 0)</f>
        <v>2739386</v>
      </c>
      <c r="H31" s="198">
        <f>ROUND(N(data!AF66), 0)</f>
        <v>602130</v>
      </c>
      <c r="I31" s="198">
        <f>ROUND(N(data!AF67), 0)</f>
        <v>0</v>
      </c>
      <c r="J31" s="198">
        <f>ROUND(N(data!AF68), 0)</f>
        <v>50428</v>
      </c>
      <c r="K31" s="198">
        <f>ROUND(N(data!AF69), 0)</f>
        <v>0</v>
      </c>
      <c r="L31" s="198">
        <f>ROUND(N(data!AF70), 0)</f>
        <v>30597</v>
      </c>
      <c r="M31" s="198">
        <f>ROUND(N(data!AF71), 0)</f>
        <v>68</v>
      </c>
      <c r="N31" s="198">
        <f>ROUND(N(data!AF72), 0)</f>
        <v>0</v>
      </c>
      <c r="O31" s="198">
        <f>ROUND(N(data!AF73), 0)</f>
        <v>46516</v>
      </c>
      <c r="P31" s="198">
        <f>ROUND(N(data!AF74), 0)</f>
        <v>0</v>
      </c>
      <c r="Q31" s="198">
        <f>ROUND(N(data!AF75), 0)</f>
        <v>20342</v>
      </c>
      <c r="R31" s="198">
        <f>ROUND(N(data!AF76), 0)</f>
        <v>0</v>
      </c>
      <c r="S31" s="198">
        <f>ROUND(N(data!AF77), 0)</f>
        <v>0</v>
      </c>
      <c r="T31" s="198">
        <f>ROUND(N(data!AF78), 0)</f>
        <v>0</v>
      </c>
      <c r="U31" s="198">
        <f>ROUND(N(data!AF79), 0)</f>
        <v>0</v>
      </c>
      <c r="V31" s="198">
        <f>ROUND(N(data!AF80), 0)</f>
        <v>0</v>
      </c>
      <c r="W31" s="198">
        <f>ROUND(N(data!AF81), 0)</f>
        <v>0</v>
      </c>
      <c r="X31" s="198">
        <f>ROUND(N(data!AF82), 0)</f>
        <v>0</v>
      </c>
      <c r="Y31" s="198">
        <f>ROUND(N(data!AF83), 0)</f>
        <v>0</v>
      </c>
      <c r="Z31" s="198">
        <f>ROUND(N(data!AF84), 0)</f>
        <v>15030</v>
      </c>
      <c r="AA31" s="198">
        <f>ROUND(N(data!AF85), 0)</f>
        <v>0</v>
      </c>
      <c r="AB31" s="198">
        <f>ROUND(N(data!AF86), 0)</f>
        <v>0</v>
      </c>
      <c r="AC31" s="198">
        <f>ROUND(N(data!AF87), 0)</f>
        <v>11144</v>
      </c>
      <c r="AD31" s="198">
        <f>ROUND(N(data!AF88), 0)</f>
        <v>1099779</v>
      </c>
      <c r="AE31" s="198">
        <f>ROUND(N(data!AF93), 0)</f>
        <v>4780725</v>
      </c>
      <c r="AF31" s="198">
        <f>ROUND(N(data!AF91), 0)</f>
        <v>0</v>
      </c>
      <c r="AG31" s="198">
        <f>ROUND(N(data!AF94), 0)</f>
        <v>0</v>
      </c>
      <c r="AH31" s="198">
        <f>ROUND(N(data!AF95), 0)</f>
        <v>776</v>
      </c>
      <c r="AI31" s="198">
        <f>ROUND(N(data!AF96), 0)</f>
        <v>0</v>
      </c>
      <c r="AJ31" s="198">
        <f>ROUND(N(data!AF97), 0)</f>
        <v>2013</v>
      </c>
      <c r="AK31" s="313">
        <f>ROUND(N(data!AF98), 2)</f>
        <v>0.91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RIGHT(data!$C$101,3)</f>
        <v>170</v>
      </c>
      <c r="B32" s="200" t="str">
        <f>RIGHT(data!$C$100,4)</f>
        <v>2024</v>
      </c>
      <c r="C32" s="12" t="str">
        <f>data!AG$59</f>
        <v>7230</v>
      </c>
      <c r="D32" s="12" t="s">
        <v>1156</v>
      </c>
      <c r="E32" s="198">
        <f>ROUND(N(data!AG63), 0)</f>
        <v>78928</v>
      </c>
      <c r="F32" s="313">
        <f>ROUND(N(data!AG64), 2)</f>
        <v>181.25</v>
      </c>
      <c r="G32" s="198">
        <f>ROUND(N(data!AG65), 0)</f>
        <v>23996783</v>
      </c>
      <c r="H32" s="198">
        <f>ROUND(N(data!AG66), 0)</f>
        <v>6397042</v>
      </c>
      <c r="I32" s="198">
        <f>ROUND(N(data!AG67), 0)</f>
        <v>3299549</v>
      </c>
      <c r="J32" s="198">
        <f>ROUND(N(data!AG68), 0)</f>
        <v>5121184</v>
      </c>
      <c r="K32" s="198">
        <f>ROUND(N(data!AG69), 0)</f>
        <v>0</v>
      </c>
      <c r="L32" s="198">
        <f>ROUND(N(data!AG70), 0)</f>
        <v>1996007</v>
      </c>
      <c r="M32" s="198">
        <f>ROUND(N(data!AG71), 0)</f>
        <v>540008</v>
      </c>
      <c r="N32" s="198">
        <f>ROUND(N(data!AG72), 0)</f>
        <v>389806</v>
      </c>
      <c r="O32" s="198">
        <f>ROUND(N(data!AG73), 0)</f>
        <v>1219997</v>
      </c>
      <c r="P32" s="198">
        <f>ROUND(N(data!AG74), 0)</f>
        <v>0</v>
      </c>
      <c r="Q32" s="198">
        <f>ROUND(N(data!AG75), 0)</f>
        <v>456191</v>
      </c>
      <c r="R32" s="198">
        <f>ROUND(N(data!AG76), 0)</f>
        <v>0</v>
      </c>
      <c r="S32" s="198">
        <f>ROUND(N(data!AG77), 0)</f>
        <v>114164</v>
      </c>
      <c r="T32" s="198">
        <f>ROUND(N(data!AG78), 0)</f>
        <v>602</v>
      </c>
      <c r="U32" s="198">
        <f>ROUND(N(data!AG79), 0)</f>
        <v>0</v>
      </c>
      <c r="V32" s="198">
        <f>ROUND(N(data!AG80), 0)</f>
        <v>0</v>
      </c>
      <c r="W32" s="198">
        <f>ROUND(N(data!AG81), 0)</f>
        <v>1402</v>
      </c>
      <c r="X32" s="198">
        <f>ROUND(N(data!AG82), 0)</f>
        <v>498682</v>
      </c>
      <c r="Y32" s="198">
        <f>ROUND(N(data!AG83), 0)</f>
        <v>0</v>
      </c>
      <c r="Z32" s="198">
        <f>ROUND(N(data!AG84), 0)</f>
        <v>15280</v>
      </c>
      <c r="AA32" s="198">
        <f>ROUND(N(data!AG85), 0)</f>
        <v>230</v>
      </c>
      <c r="AB32" s="198">
        <f>ROUND(N(data!AG86), 0)</f>
        <v>0</v>
      </c>
      <c r="AC32" s="198">
        <f>ROUND(N(data!AG87), 0)</f>
        <v>133445</v>
      </c>
      <c r="AD32" s="198">
        <f>ROUND(N(data!AG88), 0)</f>
        <v>3533503</v>
      </c>
      <c r="AE32" s="198">
        <f>ROUND(N(data!AG93), 0)</f>
        <v>369064218</v>
      </c>
      <c r="AF32" s="198">
        <f>ROUND(N(data!AG91), 0)</f>
        <v>105041066</v>
      </c>
      <c r="AG32" s="198">
        <f>ROUND(N(data!AG94), 0)</f>
        <v>27580</v>
      </c>
      <c r="AH32" s="198">
        <f>ROUND(N(data!AG95), 0)</f>
        <v>35063</v>
      </c>
      <c r="AI32" s="198">
        <f>ROUND(N(data!AG96), 0)</f>
        <v>8318</v>
      </c>
      <c r="AJ32" s="198">
        <f>ROUND(N(data!AG97), 0)</f>
        <v>213269</v>
      </c>
      <c r="AK32" s="313">
        <f>ROUND(N(data!AG98), 2)</f>
        <v>96.44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RIGHT(data!$C$101,3)</f>
        <v>170</v>
      </c>
      <c r="B33" s="200" t="str">
        <f>RIGHT(data!$C$100,4)</f>
        <v>2024</v>
      </c>
      <c r="C33" s="12" t="str">
        <f>data!AH$59</f>
        <v>7240</v>
      </c>
      <c r="D33" s="12" t="s">
        <v>1156</v>
      </c>
      <c r="E33" s="198">
        <f>ROUND(N(data!AH63), 0)</f>
        <v>0</v>
      </c>
      <c r="F33" s="313">
        <f>ROUND(N(data!AH64), 2)</f>
        <v>0</v>
      </c>
      <c r="G33" s="198">
        <f>ROUND(N(data!AH65), 0)</f>
        <v>0</v>
      </c>
      <c r="H33" s="198">
        <f>ROUND(N(data!AH66), 0)</f>
        <v>0</v>
      </c>
      <c r="I33" s="198">
        <f>ROUND(N(data!AH67), 0)</f>
        <v>0</v>
      </c>
      <c r="J33" s="198">
        <f>ROUND(N(data!AH68), 0)</f>
        <v>0</v>
      </c>
      <c r="K33" s="198">
        <f>ROUND(N(data!AH69), 0)</f>
        <v>0</v>
      </c>
      <c r="L33" s="198">
        <f>ROUND(N(data!AH70), 0)</f>
        <v>0</v>
      </c>
      <c r="M33" s="198">
        <f>ROUND(N(data!AH71), 0)</f>
        <v>0</v>
      </c>
      <c r="N33" s="198">
        <f>ROUND(N(data!AH72), 0)</f>
        <v>0</v>
      </c>
      <c r="O33" s="198">
        <f>ROUND(N(data!AH73), 0)</f>
        <v>0</v>
      </c>
      <c r="P33" s="198">
        <f>ROUND(N(data!AH74), 0)</f>
        <v>0</v>
      </c>
      <c r="Q33" s="198">
        <f>ROUND(N(data!AH75), 0)</f>
        <v>0</v>
      </c>
      <c r="R33" s="198">
        <f>ROUND(N(data!AH76), 0)</f>
        <v>0</v>
      </c>
      <c r="S33" s="198">
        <f>ROUND(N(data!AH77), 0)</f>
        <v>0</v>
      </c>
      <c r="T33" s="198">
        <f>ROUND(N(data!AH78), 0)</f>
        <v>0</v>
      </c>
      <c r="U33" s="198">
        <f>ROUND(N(data!AH79), 0)</f>
        <v>0</v>
      </c>
      <c r="V33" s="198">
        <f>ROUND(N(data!AH80), 0)</f>
        <v>0</v>
      </c>
      <c r="W33" s="198">
        <f>ROUND(N(data!AH81), 0)</f>
        <v>0</v>
      </c>
      <c r="X33" s="198">
        <f>ROUND(N(data!AH82), 0)</f>
        <v>0</v>
      </c>
      <c r="Y33" s="198">
        <f>ROUND(N(data!AH83), 0)</f>
        <v>0</v>
      </c>
      <c r="Z33" s="198">
        <f>ROUND(N(data!AH84), 0)</f>
        <v>0</v>
      </c>
      <c r="AA33" s="198">
        <f>ROUND(N(data!AH85), 0)</f>
        <v>0</v>
      </c>
      <c r="AB33" s="198">
        <f>ROUND(N(data!AH86), 0)</f>
        <v>0</v>
      </c>
      <c r="AC33" s="198">
        <f>ROUND(N(data!AH87), 0)</f>
        <v>0</v>
      </c>
      <c r="AD33" s="198">
        <f>ROUND(N(data!AH88), 0)</f>
        <v>0</v>
      </c>
      <c r="AE33" s="198">
        <f>ROUND(N(data!AH93), 0)</f>
        <v>0</v>
      </c>
      <c r="AF33" s="198">
        <f>ROUND(N(data!AH91), 0)</f>
        <v>0</v>
      </c>
      <c r="AG33" s="198">
        <f>ROUND(N(data!AH94), 0)</f>
        <v>0</v>
      </c>
      <c r="AH33" s="198">
        <f>ROUND(N(data!AH95), 0)</f>
        <v>0</v>
      </c>
      <c r="AI33" s="198">
        <f>ROUND(N(data!AH96), 0)</f>
        <v>0</v>
      </c>
      <c r="AJ33" s="198">
        <f>ROUND(N(data!AH97), 0)</f>
        <v>0</v>
      </c>
      <c r="AK33" s="313">
        <f>ROUND(N(data!AH98),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RIGHT(data!$C$101,3)</f>
        <v>170</v>
      </c>
      <c r="B34" s="200" t="str">
        <f>RIGHT(data!$C$100,4)</f>
        <v>2024</v>
      </c>
      <c r="C34" s="12" t="str">
        <f>data!AI$59</f>
        <v>7250</v>
      </c>
      <c r="D34" s="12" t="s">
        <v>1156</v>
      </c>
      <c r="E34" s="198">
        <f>ROUND(N(data!AI63), 0)</f>
        <v>16986</v>
      </c>
      <c r="F34" s="313">
        <f>ROUND(N(data!AI64), 2)</f>
        <v>50.09</v>
      </c>
      <c r="G34" s="198">
        <f>ROUND(N(data!AI65), 0)</f>
        <v>6109499</v>
      </c>
      <c r="H34" s="198">
        <f>ROUND(N(data!AI66), 0)</f>
        <v>1654048</v>
      </c>
      <c r="I34" s="198">
        <f>ROUND(N(data!AI67), 0)</f>
        <v>0</v>
      </c>
      <c r="J34" s="198">
        <f>ROUND(N(data!AI68), 0)</f>
        <v>1874201</v>
      </c>
      <c r="K34" s="198">
        <f>ROUND(N(data!AI69), 0)</f>
        <v>0</v>
      </c>
      <c r="L34" s="198">
        <f>ROUND(N(data!AI70), 0)</f>
        <v>487549</v>
      </c>
      <c r="M34" s="198">
        <f>ROUND(N(data!AI71), 0)</f>
        <v>710379</v>
      </c>
      <c r="N34" s="198">
        <f>ROUND(N(data!AI72), 0)</f>
        <v>0</v>
      </c>
      <c r="O34" s="198">
        <f>ROUND(N(data!AI73), 0)</f>
        <v>113323</v>
      </c>
      <c r="P34" s="198">
        <f>ROUND(N(data!AI74), 0)</f>
        <v>0</v>
      </c>
      <c r="Q34" s="198">
        <f>ROUND(N(data!AI75), 0)</f>
        <v>61669</v>
      </c>
      <c r="R34" s="198">
        <f>ROUND(N(data!AI76), 0)</f>
        <v>0</v>
      </c>
      <c r="S34" s="198">
        <f>ROUND(N(data!AI77), 0)</f>
        <v>0</v>
      </c>
      <c r="T34" s="198">
        <f>ROUND(N(data!AI78), 0)</f>
        <v>0</v>
      </c>
      <c r="U34" s="198">
        <f>ROUND(N(data!AI79), 0)</f>
        <v>0</v>
      </c>
      <c r="V34" s="198">
        <f>ROUND(N(data!AI80), 0)</f>
        <v>0</v>
      </c>
      <c r="W34" s="198">
        <f>ROUND(N(data!AI81), 0)</f>
        <v>22966</v>
      </c>
      <c r="X34" s="198">
        <f>ROUND(N(data!AI82), 0)</f>
        <v>0</v>
      </c>
      <c r="Y34" s="198">
        <f>ROUND(N(data!AI83), 0)</f>
        <v>0</v>
      </c>
      <c r="Z34" s="198">
        <f>ROUND(N(data!AI84), 0)</f>
        <v>0</v>
      </c>
      <c r="AA34" s="198">
        <f>ROUND(N(data!AI85), 0)</f>
        <v>0</v>
      </c>
      <c r="AB34" s="198">
        <f>ROUND(N(data!AI86), 0)</f>
        <v>0</v>
      </c>
      <c r="AC34" s="198">
        <f>ROUND(N(data!AI87), 0)</f>
        <v>28688</v>
      </c>
      <c r="AD34" s="198">
        <f>ROUND(N(data!AI88), 0)</f>
        <v>0</v>
      </c>
      <c r="AE34" s="198">
        <f>ROUND(N(data!AI93), 0)</f>
        <v>42059325</v>
      </c>
      <c r="AF34" s="198">
        <f>ROUND(N(data!AI91), 0)</f>
        <v>12027808</v>
      </c>
      <c r="AG34" s="198">
        <f>ROUND(N(data!AI94), 0)</f>
        <v>0</v>
      </c>
      <c r="AH34" s="198">
        <f>ROUND(N(data!AI95), 0)</f>
        <v>19544</v>
      </c>
      <c r="AI34" s="198">
        <f>ROUND(N(data!AI96), 0)</f>
        <v>0</v>
      </c>
      <c r="AJ34" s="198">
        <f>ROUND(N(data!AI97), 0)</f>
        <v>79687</v>
      </c>
      <c r="AK34" s="313">
        <f>ROUND(N(data!AI98), 2)</f>
        <v>36.04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RIGHT(data!$C$101,3)</f>
        <v>170</v>
      </c>
      <c r="B35" s="200" t="str">
        <f>RIGHT(data!$C$100,4)</f>
        <v>2024</v>
      </c>
      <c r="C35" s="12" t="str">
        <f>data!AJ$59</f>
        <v>7260</v>
      </c>
      <c r="D35" s="12" t="s">
        <v>1156</v>
      </c>
      <c r="E35" s="198">
        <f>ROUND(N(data!AJ63), 0)</f>
        <v>178955</v>
      </c>
      <c r="F35" s="313">
        <f>ROUND(N(data!AJ64), 2)</f>
        <v>303.88</v>
      </c>
      <c r="G35" s="198">
        <f>ROUND(N(data!AJ65), 0)</f>
        <v>48640359</v>
      </c>
      <c r="H35" s="198">
        <f>ROUND(N(data!AJ66), 0)</f>
        <v>11994788</v>
      </c>
      <c r="I35" s="198">
        <f>ROUND(N(data!AJ67), 0)</f>
        <v>7688008</v>
      </c>
      <c r="J35" s="198">
        <f>ROUND(N(data!AJ68), 0)</f>
        <v>4593600</v>
      </c>
      <c r="K35" s="198">
        <f>ROUND(N(data!AJ69), 0)</f>
        <v>18327</v>
      </c>
      <c r="L35" s="198">
        <f>ROUND(N(data!AJ70), 0)</f>
        <v>592726</v>
      </c>
      <c r="M35" s="198">
        <f>ROUND(N(data!AJ71), 0)</f>
        <v>4340904</v>
      </c>
      <c r="N35" s="198">
        <f>ROUND(N(data!AJ72), 0)</f>
        <v>3724343</v>
      </c>
      <c r="O35" s="198">
        <f>ROUND(N(data!AJ73), 0)</f>
        <v>2485422</v>
      </c>
      <c r="P35" s="198">
        <f>ROUND(N(data!AJ74), 0)</f>
        <v>0</v>
      </c>
      <c r="Q35" s="198">
        <f>ROUND(N(data!AJ75), 0)</f>
        <v>1622002</v>
      </c>
      <c r="R35" s="198">
        <f>ROUND(N(data!AJ76), 0)</f>
        <v>0</v>
      </c>
      <c r="S35" s="198">
        <f>ROUND(N(data!AJ77), 0)</f>
        <v>396711</v>
      </c>
      <c r="T35" s="198">
        <f>ROUND(N(data!AJ78), 0)</f>
        <v>113524</v>
      </c>
      <c r="U35" s="198">
        <f>ROUND(N(data!AJ79), 0)</f>
        <v>0</v>
      </c>
      <c r="V35" s="198">
        <f>ROUND(N(data!AJ80), 0)</f>
        <v>0</v>
      </c>
      <c r="W35" s="198">
        <f>ROUND(N(data!AJ81), 0)</f>
        <v>7654</v>
      </c>
      <c r="X35" s="198">
        <f>ROUND(N(data!AJ82), 0)</f>
        <v>68068</v>
      </c>
      <c r="Y35" s="198">
        <f>ROUND(N(data!AJ83), 0)</f>
        <v>0</v>
      </c>
      <c r="Z35" s="198">
        <f>ROUND(N(data!AJ84), 0)</f>
        <v>1485</v>
      </c>
      <c r="AA35" s="198">
        <f>ROUND(N(data!AJ85), 0)</f>
        <v>15024</v>
      </c>
      <c r="AB35" s="198">
        <f>ROUND(N(data!AJ86), 0)</f>
        <v>0</v>
      </c>
      <c r="AC35" s="198">
        <f>ROUND(N(data!AJ87), 0)</f>
        <v>260954</v>
      </c>
      <c r="AD35" s="198">
        <f>ROUND(N(data!AJ88), 0)</f>
        <v>473947</v>
      </c>
      <c r="AE35" s="198">
        <f>ROUND(N(data!AJ93), 0)</f>
        <v>103813724</v>
      </c>
      <c r="AF35" s="198">
        <f>ROUND(N(data!AJ91), 0)</f>
        <v>123139</v>
      </c>
      <c r="AG35" s="198">
        <f>ROUND(N(data!AJ94), 0)</f>
        <v>301745</v>
      </c>
      <c r="AH35" s="198">
        <f>ROUND(N(data!AJ95), 0)</f>
        <v>0</v>
      </c>
      <c r="AI35" s="198">
        <f>ROUND(N(data!AJ96), 0)</f>
        <v>91000</v>
      </c>
      <c r="AJ35" s="198">
        <f>ROUND(N(data!AJ97), 0)</f>
        <v>31655</v>
      </c>
      <c r="AK35" s="313">
        <f>ROUND(N(data!AJ98), 2)</f>
        <v>14.31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RIGHT(data!$C$101,3)</f>
        <v>170</v>
      </c>
      <c r="B36" s="200" t="str">
        <f>RIGHT(data!$C$100,4)</f>
        <v>2024</v>
      </c>
      <c r="C36" s="12" t="str">
        <f>data!AK$59</f>
        <v>7310</v>
      </c>
      <c r="D36" s="12" t="s">
        <v>1156</v>
      </c>
      <c r="E36" s="198">
        <f>ROUND(N(data!AK63), 0)</f>
        <v>0</v>
      </c>
      <c r="F36" s="313">
        <f>ROUND(N(data!AK64), 2)</f>
        <v>0</v>
      </c>
      <c r="G36" s="198">
        <f>ROUND(N(data!AK65), 0)</f>
        <v>0</v>
      </c>
      <c r="H36" s="198">
        <f>ROUND(N(data!AK66), 0)</f>
        <v>0</v>
      </c>
      <c r="I36" s="198">
        <f>ROUND(N(data!AK67), 0)</f>
        <v>0</v>
      </c>
      <c r="J36" s="198">
        <f>ROUND(N(data!AK68), 0)</f>
        <v>0</v>
      </c>
      <c r="K36" s="198">
        <f>ROUND(N(data!AK69), 0)</f>
        <v>0</v>
      </c>
      <c r="L36" s="198">
        <f>ROUND(N(data!AK70), 0)</f>
        <v>0</v>
      </c>
      <c r="M36" s="198">
        <f>ROUND(N(data!AK71), 0)</f>
        <v>0</v>
      </c>
      <c r="N36" s="198">
        <f>ROUND(N(data!AK72), 0)</f>
        <v>0</v>
      </c>
      <c r="O36" s="198">
        <f>ROUND(N(data!AK73), 0)</f>
        <v>0</v>
      </c>
      <c r="P36" s="198">
        <f>ROUND(N(data!AK74), 0)</f>
        <v>0</v>
      </c>
      <c r="Q36" s="198">
        <f>ROUND(N(data!AK75), 0)</f>
        <v>0</v>
      </c>
      <c r="R36" s="198">
        <f>ROUND(N(data!AK76), 0)</f>
        <v>0</v>
      </c>
      <c r="S36" s="198">
        <f>ROUND(N(data!AK77), 0)</f>
        <v>0</v>
      </c>
      <c r="T36" s="198">
        <f>ROUND(N(data!AK78), 0)</f>
        <v>0</v>
      </c>
      <c r="U36" s="198">
        <f>ROUND(N(data!AK79), 0)</f>
        <v>0</v>
      </c>
      <c r="V36" s="198">
        <f>ROUND(N(data!AK80), 0)</f>
        <v>0</v>
      </c>
      <c r="W36" s="198">
        <f>ROUND(N(data!AK81), 0)</f>
        <v>0</v>
      </c>
      <c r="X36" s="198">
        <f>ROUND(N(data!AK82), 0)</f>
        <v>0</v>
      </c>
      <c r="Y36" s="198">
        <f>ROUND(N(data!AK83), 0)</f>
        <v>0</v>
      </c>
      <c r="Z36" s="198">
        <f>ROUND(N(data!AK84), 0)</f>
        <v>0</v>
      </c>
      <c r="AA36" s="198">
        <f>ROUND(N(data!AK85), 0)</f>
        <v>0</v>
      </c>
      <c r="AB36" s="198">
        <f>ROUND(N(data!AK86), 0)</f>
        <v>0</v>
      </c>
      <c r="AC36" s="198">
        <f>ROUND(N(data!AK87), 0)</f>
        <v>0</v>
      </c>
      <c r="AD36" s="198">
        <f>ROUND(N(data!AK88), 0)</f>
        <v>0</v>
      </c>
      <c r="AE36" s="198">
        <f>ROUND(N(data!AK93), 0)</f>
        <v>0</v>
      </c>
      <c r="AF36" s="198">
        <f>ROUND(N(data!AK91), 0)</f>
        <v>0</v>
      </c>
      <c r="AG36" s="198">
        <f>ROUND(N(data!AK94), 0)</f>
        <v>0</v>
      </c>
      <c r="AH36" s="198">
        <f>ROUND(N(data!AK95), 0)</f>
        <v>0</v>
      </c>
      <c r="AI36" s="198">
        <f>ROUND(N(data!AK96), 0)</f>
        <v>0</v>
      </c>
      <c r="AJ36" s="198">
        <f>ROUND(N(data!AK97), 0)</f>
        <v>0</v>
      </c>
      <c r="AK36" s="313">
        <f>ROUND(N(data!AK98),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RIGHT(data!$C$101,3)</f>
        <v>170</v>
      </c>
      <c r="B37" s="200" t="str">
        <f>RIGHT(data!$C$100,4)</f>
        <v>2024</v>
      </c>
      <c r="C37" s="12" t="str">
        <f>data!AL$59</f>
        <v>7320</v>
      </c>
      <c r="D37" s="12" t="s">
        <v>1156</v>
      </c>
      <c r="E37" s="198">
        <f>ROUND(N(data!AL63), 0)</f>
        <v>0</v>
      </c>
      <c r="F37" s="313">
        <f>ROUND(N(data!AL64), 2)</f>
        <v>0</v>
      </c>
      <c r="G37" s="198">
        <f>ROUND(N(data!AL65), 0)</f>
        <v>0</v>
      </c>
      <c r="H37" s="198">
        <f>ROUND(N(data!AL66), 0)</f>
        <v>0</v>
      </c>
      <c r="I37" s="198">
        <f>ROUND(N(data!AL67), 0)</f>
        <v>0</v>
      </c>
      <c r="J37" s="198">
        <f>ROUND(N(data!AL68), 0)</f>
        <v>0</v>
      </c>
      <c r="K37" s="198">
        <f>ROUND(N(data!AL69), 0)</f>
        <v>0</v>
      </c>
      <c r="L37" s="198">
        <f>ROUND(N(data!AL70), 0)</f>
        <v>0</v>
      </c>
      <c r="M37" s="198">
        <f>ROUND(N(data!AL71), 0)</f>
        <v>0</v>
      </c>
      <c r="N37" s="198">
        <f>ROUND(N(data!AL72), 0)</f>
        <v>0</v>
      </c>
      <c r="O37" s="198">
        <f>ROUND(N(data!AL73), 0)</f>
        <v>0</v>
      </c>
      <c r="P37" s="198">
        <f>ROUND(N(data!AL74), 0)</f>
        <v>0</v>
      </c>
      <c r="Q37" s="198">
        <f>ROUND(N(data!AL75), 0)</f>
        <v>0</v>
      </c>
      <c r="R37" s="198">
        <f>ROUND(N(data!AL76), 0)</f>
        <v>0</v>
      </c>
      <c r="S37" s="198">
        <f>ROUND(N(data!AL77), 0)</f>
        <v>0</v>
      </c>
      <c r="T37" s="198">
        <f>ROUND(N(data!AL78), 0)</f>
        <v>0</v>
      </c>
      <c r="U37" s="198">
        <f>ROUND(N(data!AL79), 0)</f>
        <v>0</v>
      </c>
      <c r="V37" s="198">
        <f>ROUND(N(data!AL80), 0)</f>
        <v>0</v>
      </c>
      <c r="W37" s="198">
        <f>ROUND(N(data!AL81), 0)</f>
        <v>0</v>
      </c>
      <c r="X37" s="198">
        <f>ROUND(N(data!AL82), 0)</f>
        <v>0</v>
      </c>
      <c r="Y37" s="198">
        <f>ROUND(N(data!AL83), 0)</f>
        <v>0</v>
      </c>
      <c r="Z37" s="198">
        <f>ROUND(N(data!AL84), 0)</f>
        <v>0</v>
      </c>
      <c r="AA37" s="198">
        <f>ROUND(N(data!AL85), 0)</f>
        <v>0</v>
      </c>
      <c r="AB37" s="198">
        <f>ROUND(N(data!AL86), 0)</f>
        <v>0</v>
      </c>
      <c r="AC37" s="198">
        <f>ROUND(N(data!AL87), 0)</f>
        <v>0</v>
      </c>
      <c r="AD37" s="198">
        <f>ROUND(N(data!AL88), 0)</f>
        <v>0</v>
      </c>
      <c r="AE37" s="198">
        <f>ROUND(N(data!AL93), 0)</f>
        <v>0</v>
      </c>
      <c r="AF37" s="198">
        <f>ROUND(N(data!AL91), 0)</f>
        <v>0</v>
      </c>
      <c r="AG37" s="198">
        <f>ROUND(N(data!AL94), 0)</f>
        <v>0</v>
      </c>
      <c r="AH37" s="198">
        <f>ROUND(N(data!AL95), 0)</f>
        <v>0</v>
      </c>
      <c r="AI37" s="198">
        <f>ROUND(N(data!AL96), 0)</f>
        <v>0</v>
      </c>
      <c r="AJ37" s="198">
        <f>ROUND(N(data!AL97), 0)</f>
        <v>0</v>
      </c>
      <c r="AK37" s="313">
        <f>ROUND(N(data!AL98),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RIGHT(data!$C$101,3)</f>
        <v>170</v>
      </c>
      <c r="B38" s="200" t="str">
        <f>RIGHT(data!$C$100,4)</f>
        <v>2024</v>
      </c>
      <c r="C38" s="12" t="str">
        <f>data!AM$59</f>
        <v>7330</v>
      </c>
      <c r="D38" s="12" t="s">
        <v>1156</v>
      </c>
      <c r="E38" s="198">
        <f>ROUND(N(data!AM63), 0)</f>
        <v>0</v>
      </c>
      <c r="F38" s="313">
        <f>ROUND(N(data!AM64), 2)</f>
        <v>0</v>
      </c>
      <c r="G38" s="198">
        <f>ROUND(N(data!AM65), 0)</f>
        <v>0</v>
      </c>
      <c r="H38" s="198">
        <f>ROUND(N(data!AM66), 0)</f>
        <v>0</v>
      </c>
      <c r="I38" s="198">
        <f>ROUND(N(data!AM67), 0)</f>
        <v>0</v>
      </c>
      <c r="J38" s="198">
        <f>ROUND(N(data!AM68), 0)</f>
        <v>0</v>
      </c>
      <c r="K38" s="198">
        <f>ROUND(N(data!AM69), 0)</f>
        <v>0</v>
      </c>
      <c r="L38" s="198">
        <f>ROUND(N(data!AM70), 0)</f>
        <v>0</v>
      </c>
      <c r="M38" s="198">
        <f>ROUND(N(data!AM71), 0)</f>
        <v>0</v>
      </c>
      <c r="N38" s="198">
        <f>ROUND(N(data!AM72), 0)</f>
        <v>0</v>
      </c>
      <c r="O38" s="198">
        <f>ROUND(N(data!AM73), 0)</f>
        <v>0</v>
      </c>
      <c r="P38" s="198">
        <f>ROUND(N(data!AM74), 0)</f>
        <v>0</v>
      </c>
      <c r="Q38" s="198">
        <f>ROUND(N(data!AM75), 0)</f>
        <v>0</v>
      </c>
      <c r="R38" s="198">
        <f>ROUND(N(data!AM76), 0)</f>
        <v>0</v>
      </c>
      <c r="S38" s="198">
        <f>ROUND(N(data!AM77), 0)</f>
        <v>0</v>
      </c>
      <c r="T38" s="198">
        <f>ROUND(N(data!AM78), 0)</f>
        <v>0</v>
      </c>
      <c r="U38" s="198">
        <f>ROUND(N(data!AM79), 0)</f>
        <v>0</v>
      </c>
      <c r="V38" s="198">
        <f>ROUND(N(data!AM80), 0)</f>
        <v>0</v>
      </c>
      <c r="W38" s="198">
        <f>ROUND(N(data!AM81), 0)</f>
        <v>0</v>
      </c>
      <c r="X38" s="198">
        <f>ROUND(N(data!AM82), 0)</f>
        <v>0</v>
      </c>
      <c r="Y38" s="198">
        <f>ROUND(N(data!AM83), 0)</f>
        <v>0</v>
      </c>
      <c r="Z38" s="198">
        <f>ROUND(N(data!AM84), 0)</f>
        <v>0</v>
      </c>
      <c r="AA38" s="198">
        <f>ROUND(N(data!AM85), 0)</f>
        <v>0</v>
      </c>
      <c r="AB38" s="198">
        <f>ROUND(N(data!AM86), 0)</f>
        <v>0</v>
      </c>
      <c r="AC38" s="198">
        <f>ROUND(N(data!AM87), 0)</f>
        <v>0</v>
      </c>
      <c r="AD38" s="198">
        <f>ROUND(N(data!AM88), 0)</f>
        <v>0</v>
      </c>
      <c r="AE38" s="198">
        <f>ROUND(N(data!AM93), 0)</f>
        <v>0</v>
      </c>
      <c r="AF38" s="198">
        <f>ROUND(N(data!AM91), 0)</f>
        <v>0</v>
      </c>
      <c r="AG38" s="198">
        <f>ROUND(N(data!AM94), 0)</f>
        <v>0</v>
      </c>
      <c r="AH38" s="198">
        <f>ROUND(N(data!AM95), 0)</f>
        <v>0</v>
      </c>
      <c r="AI38" s="198">
        <f>ROUND(N(data!AM96), 0)</f>
        <v>0</v>
      </c>
      <c r="AJ38" s="198">
        <f>ROUND(N(data!AM97), 0)</f>
        <v>0</v>
      </c>
      <c r="AK38" s="313">
        <f>ROUND(N(data!AM98),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RIGHT(data!$C$101,3)</f>
        <v>170</v>
      </c>
      <c r="B39" s="200" t="str">
        <f>RIGHT(data!$C$100,4)</f>
        <v>2024</v>
      </c>
      <c r="C39" s="12" t="str">
        <f>data!AN$59</f>
        <v>7340</v>
      </c>
      <c r="D39" s="12" t="s">
        <v>1156</v>
      </c>
      <c r="E39" s="198">
        <f>ROUND(N(data!AN63), 0)</f>
        <v>0</v>
      </c>
      <c r="F39" s="313">
        <f>ROUND(N(data!AN64), 2)</f>
        <v>0</v>
      </c>
      <c r="G39" s="198">
        <f>ROUND(N(data!AN65), 0)</f>
        <v>0</v>
      </c>
      <c r="H39" s="198">
        <f>ROUND(N(data!AN66), 0)</f>
        <v>0</v>
      </c>
      <c r="I39" s="198">
        <f>ROUND(N(data!AN67), 0)</f>
        <v>0</v>
      </c>
      <c r="J39" s="198">
        <f>ROUND(N(data!AN68), 0)</f>
        <v>0</v>
      </c>
      <c r="K39" s="198">
        <f>ROUND(N(data!AN69), 0)</f>
        <v>0</v>
      </c>
      <c r="L39" s="198">
        <f>ROUND(N(data!AN70), 0)</f>
        <v>0</v>
      </c>
      <c r="M39" s="198">
        <f>ROUND(N(data!AN71), 0)</f>
        <v>0</v>
      </c>
      <c r="N39" s="198">
        <f>ROUND(N(data!AN72), 0)</f>
        <v>0</v>
      </c>
      <c r="O39" s="198">
        <f>ROUND(N(data!AN73), 0)</f>
        <v>0</v>
      </c>
      <c r="P39" s="198">
        <f>ROUND(N(data!AN74), 0)</f>
        <v>0</v>
      </c>
      <c r="Q39" s="198">
        <f>ROUND(N(data!AN75), 0)</f>
        <v>0</v>
      </c>
      <c r="R39" s="198">
        <f>ROUND(N(data!AN76), 0)</f>
        <v>0</v>
      </c>
      <c r="S39" s="198">
        <f>ROUND(N(data!AN77), 0)</f>
        <v>0</v>
      </c>
      <c r="T39" s="198">
        <f>ROUND(N(data!AN78), 0)</f>
        <v>0</v>
      </c>
      <c r="U39" s="198">
        <f>ROUND(N(data!AN79), 0)</f>
        <v>0</v>
      </c>
      <c r="V39" s="198">
        <f>ROUND(N(data!AN80), 0)</f>
        <v>0</v>
      </c>
      <c r="W39" s="198">
        <f>ROUND(N(data!AN81), 0)</f>
        <v>0</v>
      </c>
      <c r="X39" s="198">
        <f>ROUND(N(data!AN82), 0)</f>
        <v>0</v>
      </c>
      <c r="Y39" s="198">
        <f>ROUND(N(data!AN83), 0)</f>
        <v>0</v>
      </c>
      <c r="Z39" s="198">
        <f>ROUND(N(data!AN84), 0)</f>
        <v>0</v>
      </c>
      <c r="AA39" s="198">
        <f>ROUND(N(data!AN85), 0)</f>
        <v>0</v>
      </c>
      <c r="AB39" s="198">
        <f>ROUND(N(data!AN86), 0)</f>
        <v>0</v>
      </c>
      <c r="AC39" s="198">
        <f>ROUND(N(data!AN87), 0)</f>
        <v>0</v>
      </c>
      <c r="AD39" s="198">
        <f>ROUND(N(data!AN88), 0)</f>
        <v>0</v>
      </c>
      <c r="AE39" s="198">
        <f>ROUND(N(data!AN93), 0)</f>
        <v>0</v>
      </c>
      <c r="AF39" s="198">
        <f>ROUND(N(data!AN91), 0)</f>
        <v>0</v>
      </c>
      <c r="AG39" s="198">
        <f>ROUND(N(data!AN94), 0)</f>
        <v>0</v>
      </c>
      <c r="AH39" s="198">
        <f>ROUND(N(data!AN95), 0)</f>
        <v>0</v>
      </c>
      <c r="AI39" s="198">
        <f>ROUND(N(data!AN96), 0)</f>
        <v>0</v>
      </c>
      <c r="AJ39" s="198">
        <f>ROUND(N(data!AN97), 0)</f>
        <v>0</v>
      </c>
      <c r="AK39" s="313">
        <f>ROUND(N(data!AN98),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RIGHT(data!$C$101,3)</f>
        <v>170</v>
      </c>
      <c r="B40" s="200" t="str">
        <f>RIGHT(data!$C$100,4)</f>
        <v>2024</v>
      </c>
      <c r="C40" s="12" t="str">
        <f>data!AO$59</f>
        <v>7350</v>
      </c>
      <c r="D40" s="12" t="s">
        <v>1156</v>
      </c>
      <c r="E40" s="198">
        <f>ROUND(N(data!AO63), 0)</f>
        <v>31920</v>
      </c>
      <c r="F40" s="313">
        <f>ROUND(N(data!AO64), 2)</f>
        <v>15.79</v>
      </c>
      <c r="G40" s="198">
        <f>ROUND(N(data!AO65), 0)</f>
        <v>1967553</v>
      </c>
      <c r="H40" s="198">
        <f>ROUND(N(data!AO66), 0)</f>
        <v>547381</v>
      </c>
      <c r="I40" s="198">
        <f>ROUND(N(data!AO67), 0)</f>
        <v>0</v>
      </c>
      <c r="J40" s="198">
        <f>ROUND(N(data!AO68), 0)</f>
        <v>114619</v>
      </c>
      <c r="K40" s="198">
        <f>ROUND(N(data!AO69), 0)</f>
        <v>0</v>
      </c>
      <c r="L40" s="198">
        <f>ROUND(N(data!AO70), 0)</f>
        <v>491</v>
      </c>
      <c r="M40" s="198">
        <f>ROUND(N(data!AO71), 0)</f>
        <v>86605</v>
      </c>
      <c r="N40" s="198">
        <f>ROUND(N(data!AO72), 0)</f>
        <v>0</v>
      </c>
      <c r="O40" s="198">
        <f>ROUND(N(data!AO73), 0)</f>
        <v>4766</v>
      </c>
      <c r="P40" s="198">
        <f>ROUND(N(data!AO74), 0)</f>
        <v>0</v>
      </c>
      <c r="Q40" s="198">
        <f>ROUND(N(data!AO75), 0)</f>
        <v>3762</v>
      </c>
      <c r="R40" s="198">
        <f>ROUND(N(data!AO76), 0)</f>
        <v>0</v>
      </c>
      <c r="S40" s="198">
        <f>ROUND(N(data!AO77), 0)</f>
        <v>0</v>
      </c>
      <c r="T40" s="198">
        <f>ROUND(N(data!AO78), 0)</f>
        <v>0</v>
      </c>
      <c r="U40" s="198">
        <f>ROUND(N(data!AO79), 0)</f>
        <v>0</v>
      </c>
      <c r="V40" s="198">
        <f>ROUND(N(data!AO80), 0)</f>
        <v>0</v>
      </c>
      <c r="W40" s="198">
        <f>ROUND(N(data!AO81), 0)</f>
        <v>0</v>
      </c>
      <c r="X40" s="198">
        <f>ROUND(N(data!AO82), 0)</f>
        <v>0</v>
      </c>
      <c r="Y40" s="198">
        <f>ROUND(N(data!AO83), 0)</f>
        <v>0</v>
      </c>
      <c r="Z40" s="198">
        <f>ROUND(N(data!AO84), 0)</f>
        <v>150</v>
      </c>
      <c r="AA40" s="198">
        <f>ROUND(N(data!AO85), 0)</f>
        <v>0</v>
      </c>
      <c r="AB40" s="198">
        <f>ROUND(N(data!AO86), 0)</f>
        <v>0</v>
      </c>
      <c r="AC40" s="198">
        <f>ROUND(N(data!AO87), 0)</f>
        <v>854</v>
      </c>
      <c r="AD40" s="198">
        <f>ROUND(N(data!AO88), 0)</f>
        <v>0</v>
      </c>
      <c r="AE40" s="198">
        <f>ROUND(N(data!AO93), 0)</f>
        <v>5377277</v>
      </c>
      <c r="AF40" s="198">
        <f>ROUND(N(data!AO91), 0)</f>
        <v>5139931</v>
      </c>
      <c r="AG40" s="198">
        <f>ROUND(N(data!AO94), 0)</f>
        <v>0</v>
      </c>
      <c r="AH40" s="198">
        <f>ROUND(N(data!AO95), 0)</f>
        <v>0</v>
      </c>
      <c r="AI40" s="198">
        <f>ROUND(N(data!AO96), 0)</f>
        <v>0</v>
      </c>
      <c r="AJ40" s="198">
        <f>ROUND(N(data!AO97), 0)</f>
        <v>28857</v>
      </c>
      <c r="AK40" s="313">
        <f>ROUND(N(data!AO98), 2)</f>
        <v>13.05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RIGHT(data!$C$101,3)</f>
        <v>170</v>
      </c>
      <c r="B41" s="200" t="str">
        <f>RIGHT(data!$C$100,4)</f>
        <v>2024</v>
      </c>
      <c r="C41" s="12" t="str">
        <f>data!AP$59</f>
        <v>7380</v>
      </c>
      <c r="D41" s="12" t="s">
        <v>1156</v>
      </c>
      <c r="E41" s="198">
        <f>ROUND(N(data!AP63), 0)</f>
        <v>133575</v>
      </c>
      <c r="F41" s="313">
        <f>ROUND(N(data!AP64), 2)</f>
        <v>191.17</v>
      </c>
      <c r="G41" s="198">
        <f>ROUND(N(data!AP65), 0)</f>
        <v>27631568</v>
      </c>
      <c r="H41" s="198">
        <f>ROUND(N(data!AP66), 0)</f>
        <v>7582655</v>
      </c>
      <c r="I41" s="198">
        <f>ROUND(N(data!AP67), 0)</f>
        <v>0</v>
      </c>
      <c r="J41" s="198">
        <f>ROUND(N(data!AP68), 0)</f>
        <v>4839970</v>
      </c>
      <c r="K41" s="198">
        <f>ROUND(N(data!AP69), 0)</f>
        <v>30435</v>
      </c>
      <c r="L41" s="198">
        <f>ROUND(N(data!AP70), 0)</f>
        <v>597011</v>
      </c>
      <c r="M41" s="198">
        <f>ROUND(N(data!AP71), 0)</f>
        <v>693563</v>
      </c>
      <c r="N41" s="198">
        <f>ROUND(N(data!AP72), 0)</f>
        <v>3127748</v>
      </c>
      <c r="O41" s="198">
        <f>ROUND(N(data!AP73), 0)</f>
        <v>1270069</v>
      </c>
      <c r="P41" s="198">
        <f>ROUND(N(data!AP74), 0)</f>
        <v>0</v>
      </c>
      <c r="Q41" s="198">
        <f>ROUND(N(data!AP75), 0)</f>
        <v>432121</v>
      </c>
      <c r="R41" s="198">
        <f>ROUND(N(data!AP76), 0)</f>
        <v>3672</v>
      </c>
      <c r="S41" s="198">
        <f>ROUND(N(data!AP77), 0)</f>
        <v>245911</v>
      </c>
      <c r="T41" s="198">
        <f>ROUND(N(data!AP78), 0)</f>
        <v>110254</v>
      </c>
      <c r="U41" s="198">
        <f>ROUND(N(data!AP79), 0)</f>
        <v>307</v>
      </c>
      <c r="V41" s="198">
        <f>ROUND(N(data!AP80), 0)</f>
        <v>0</v>
      </c>
      <c r="W41" s="198">
        <f>ROUND(N(data!AP81), 0)</f>
        <v>32972</v>
      </c>
      <c r="X41" s="198">
        <f>ROUND(N(data!AP82), 0)</f>
        <v>218305</v>
      </c>
      <c r="Y41" s="198">
        <f>ROUND(N(data!AP83), 0)</f>
        <v>138</v>
      </c>
      <c r="Z41" s="198">
        <f>ROUND(N(data!AP84), 0)</f>
        <v>8100</v>
      </c>
      <c r="AA41" s="198">
        <f>ROUND(N(data!AP85), 0)</f>
        <v>7562</v>
      </c>
      <c r="AB41" s="198">
        <f>ROUND(N(data!AP86), 0)</f>
        <v>0</v>
      </c>
      <c r="AC41" s="198">
        <f>ROUND(N(data!AP87), 0)</f>
        <v>210728</v>
      </c>
      <c r="AD41" s="198">
        <f>ROUND(N(data!AP88), 0)</f>
        <v>783734</v>
      </c>
      <c r="AE41" s="198">
        <f>ROUND(N(data!AP93), 0)</f>
        <v>131072667</v>
      </c>
      <c r="AF41" s="198">
        <f>ROUND(N(data!AP91), 0)</f>
        <v>91467</v>
      </c>
      <c r="AG41" s="198">
        <f>ROUND(N(data!AP94), 0)</f>
        <v>0</v>
      </c>
      <c r="AH41" s="198">
        <f>ROUND(N(data!AP95), 0)</f>
        <v>0</v>
      </c>
      <c r="AI41" s="198">
        <f>ROUND(N(data!AP96), 0)</f>
        <v>0</v>
      </c>
      <c r="AJ41" s="198">
        <f>ROUND(N(data!AP97), 0)</f>
        <v>48691</v>
      </c>
      <c r="AK41" s="313">
        <f>ROUND(N(data!AP98), 2)</f>
        <v>22.02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RIGHT(data!$C$101,3)</f>
        <v>170</v>
      </c>
      <c r="B42" s="200" t="str">
        <f>RIGHT(data!$C$100,4)</f>
        <v>2024</v>
      </c>
      <c r="C42" s="12" t="str">
        <f>data!AQ$59</f>
        <v>7390</v>
      </c>
      <c r="D42" s="12" t="s">
        <v>1156</v>
      </c>
      <c r="E42" s="198">
        <f>ROUND(N(data!AQ63), 0)</f>
        <v>0</v>
      </c>
      <c r="F42" s="313">
        <f>ROUND(N(data!AQ64), 2)</f>
        <v>0</v>
      </c>
      <c r="G42" s="198">
        <f>ROUND(N(data!AQ65), 0)</f>
        <v>0</v>
      </c>
      <c r="H42" s="198">
        <f>ROUND(N(data!AQ66), 0)</f>
        <v>0</v>
      </c>
      <c r="I42" s="198">
        <f>ROUND(N(data!AQ67), 0)</f>
        <v>0</v>
      </c>
      <c r="J42" s="198">
        <f>ROUND(N(data!AQ68), 0)</f>
        <v>0</v>
      </c>
      <c r="K42" s="198">
        <f>ROUND(N(data!AQ69), 0)</f>
        <v>0</v>
      </c>
      <c r="L42" s="198">
        <f>ROUND(N(data!AQ70), 0)</f>
        <v>0</v>
      </c>
      <c r="M42" s="198">
        <f>ROUND(N(data!AQ71), 0)</f>
        <v>0</v>
      </c>
      <c r="N42" s="198">
        <f>ROUND(N(data!AQ72), 0)</f>
        <v>0</v>
      </c>
      <c r="O42" s="198">
        <f>ROUND(N(data!AQ73), 0)</f>
        <v>0</v>
      </c>
      <c r="P42" s="198">
        <f>ROUND(N(data!AQ74), 0)</f>
        <v>0</v>
      </c>
      <c r="Q42" s="198">
        <f>ROUND(N(data!AQ75), 0)</f>
        <v>0</v>
      </c>
      <c r="R42" s="198">
        <f>ROUND(N(data!AQ76), 0)</f>
        <v>0</v>
      </c>
      <c r="S42" s="198">
        <f>ROUND(N(data!AQ77), 0)</f>
        <v>0</v>
      </c>
      <c r="T42" s="198">
        <f>ROUND(N(data!AQ78), 0)</f>
        <v>0</v>
      </c>
      <c r="U42" s="198">
        <f>ROUND(N(data!AQ79), 0)</f>
        <v>0</v>
      </c>
      <c r="V42" s="198">
        <f>ROUND(N(data!AQ80), 0)</f>
        <v>0</v>
      </c>
      <c r="W42" s="198">
        <f>ROUND(N(data!AQ81), 0)</f>
        <v>0</v>
      </c>
      <c r="X42" s="198">
        <f>ROUND(N(data!AQ82), 0)</f>
        <v>0</v>
      </c>
      <c r="Y42" s="198">
        <f>ROUND(N(data!AQ83), 0)</f>
        <v>0</v>
      </c>
      <c r="Z42" s="198">
        <f>ROUND(N(data!AQ84), 0)</f>
        <v>0</v>
      </c>
      <c r="AA42" s="198">
        <f>ROUND(N(data!AQ85), 0)</f>
        <v>0</v>
      </c>
      <c r="AB42" s="198">
        <f>ROUND(N(data!AQ86), 0)</f>
        <v>0</v>
      </c>
      <c r="AC42" s="198">
        <f>ROUND(N(data!AQ87), 0)</f>
        <v>0</v>
      </c>
      <c r="AD42" s="198">
        <f>ROUND(N(data!AQ88), 0)</f>
        <v>0</v>
      </c>
      <c r="AE42" s="198">
        <f>ROUND(N(data!AQ93), 0)</f>
        <v>0</v>
      </c>
      <c r="AF42" s="198">
        <f>ROUND(N(data!AQ91), 0)</f>
        <v>0</v>
      </c>
      <c r="AG42" s="198">
        <f>ROUND(N(data!AQ94), 0)</f>
        <v>0</v>
      </c>
      <c r="AH42" s="198">
        <f>ROUND(N(data!AQ95), 0)</f>
        <v>0</v>
      </c>
      <c r="AI42" s="198">
        <f>ROUND(N(data!AQ96), 0)</f>
        <v>0</v>
      </c>
      <c r="AJ42" s="198">
        <f>ROUND(N(data!AQ97), 0)</f>
        <v>0</v>
      </c>
      <c r="AK42" s="313">
        <f>ROUND(N(data!AQ98),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RIGHT(data!$C$101,3)</f>
        <v>170</v>
      </c>
      <c r="B43" s="200" t="str">
        <f>RIGHT(data!$C$100,4)</f>
        <v>2024</v>
      </c>
      <c r="C43" s="12" t="str">
        <f>data!AR$59</f>
        <v>7400</v>
      </c>
      <c r="D43" s="12" t="s">
        <v>1156</v>
      </c>
      <c r="E43" s="198">
        <f>ROUND(N(data!AR63), 0)</f>
        <v>136080</v>
      </c>
      <c r="F43" s="313">
        <f>ROUND(N(data!AR64), 2)</f>
        <v>225.93</v>
      </c>
      <c r="G43" s="198">
        <f>ROUND(N(data!AR65), 0)</f>
        <v>24947009</v>
      </c>
      <c r="H43" s="198">
        <f>ROUND(N(data!AR66), 0)</f>
        <v>6805071</v>
      </c>
      <c r="I43" s="198">
        <f>ROUND(N(data!AR67), 0)</f>
        <v>259900</v>
      </c>
      <c r="J43" s="198">
        <f>ROUND(N(data!AR68), 0)</f>
        <v>1965447</v>
      </c>
      <c r="K43" s="198">
        <f>ROUND(N(data!AR69), 0)</f>
        <v>3628</v>
      </c>
      <c r="L43" s="198">
        <f>ROUND(N(data!AR70), 0)</f>
        <v>2537116</v>
      </c>
      <c r="M43" s="198">
        <f>ROUND(N(data!AR71), 0)</f>
        <v>24851</v>
      </c>
      <c r="N43" s="198">
        <f>ROUND(N(data!AR72), 0)</f>
        <v>1584276</v>
      </c>
      <c r="O43" s="198">
        <f>ROUND(N(data!AR73), 0)</f>
        <v>820835</v>
      </c>
      <c r="P43" s="198">
        <f>ROUND(N(data!AR74), 0)</f>
        <v>0</v>
      </c>
      <c r="Q43" s="198">
        <f>ROUND(N(data!AR75), 0)</f>
        <v>49635</v>
      </c>
      <c r="R43" s="198">
        <f>ROUND(N(data!AR76), 0)</f>
        <v>0</v>
      </c>
      <c r="S43" s="198">
        <f>ROUND(N(data!AR77), 0)</f>
        <v>0</v>
      </c>
      <c r="T43" s="198">
        <f>ROUND(N(data!AR78), 0)</f>
        <v>0</v>
      </c>
      <c r="U43" s="198">
        <f>ROUND(N(data!AR79), 0)</f>
        <v>0</v>
      </c>
      <c r="V43" s="198">
        <f>ROUND(N(data!AR80), 0)</f>
        <v>0</v>
      </c>
      <c r="W43" s="198">
        <f>ROUND(N(data!AR81), 0)</f>
        <v>21347</v>
      </c>
      <c r="X43" s="198">
        <f>ROUND(N(data!AR82), 0)</f>
        <v>0</v>
      </c>
      <c r="Y43" s="198">
        <f>ROUND(N(data!AR83), 0)</f>
        <v>0</v>
      </c>
      <c r="Z43" s="198">
        <f>ROUND(N(data!AR84), 0)</f>
        <v>-2821</v>
      </c>
      <c r="AA43" s="198">
        <f>ROUND(N(data!AR85), 0)</f>
        <v>0</v>
      </c>
      <c r="AB43" s="198">
        <f>ROUND(N(data!AR86), 0)</f>
        <v>0</v>
      </c>
      <c r="AC43" s="198">
        <f>ROUND(N(data!AR87), 0)</f>
        <v>752675</v>
      </c>
      <c r="AD43" s="198">
        <f>ROUND(N(data!AR88), 0)</f>
        <v>166149</v>
      </c>
      <c r="AE43" s="198">
        <f>ROUND(N(data!AR93), 0)</f>
        <v>76738885</v>
      </c>
      <c r="AF43" s="198">
        <f>ROUND(N(data!AR91), 0)</f>
        <v>0</v>
      </c>
      <c r="AG43" s="198">
        <f>ROUND(N(data!AR94), 0)</f>
        <v>0</v>
      </c>
      <c r="AH43" s="198">
        <f>ROUND(N(data!AR95), 0)</f>
        <v>0</v>
      </c>
      <c r="AI43" s="198">
        <f>ROUND(N(data!AR96), 0)</f>
        <v>0</v>
      </c>
      <c r="AJ43" s="198">
        <f>ROUND(N(data!AR97), 0)</f>
        <v>217862</v>
      </c>
      <c r="AK43" s="313">
        <f>ROUND(N(data!AR98), 2)</f>
        <v>98.52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RIGHT(data!$C$101,3)</f>
        <v>170</v>
      </c>
      <c r="B44" s="200" t="str">
        <f>RIGHT(data!$C$100,4)</f>
        <v>2024</v>
      </c>
      <c r="C44" s="12" t="str">
        <f>data!AS$59</f>
        <v>7410</v>
      </c>
      <c r="D44" s="12" t="s">
        <v>1156</v>
      </c>
      <c r="E44" s="198">
        <f>ROUND(N(data!AS63), 0)</f>
        <v>0</v>
      </c>
      <c r="F44" s="313">
        <f>ROUND(N(data!AS64), 2)</f>
        <v>0</v>
      </c>
      <c r="G44" s="198">
        <f>ROUND(N(data!AS65), 0)</f>
        <v>0</v>
      </c>
      <c r="H44" s="198">
        <f>ROUND(N(data!AS66), 0)</f>
        <v>0</v>
      </c>
      <c r="I44" s="198">
        <f>ROUND(N(data!AS67), 0)</f>
        <v>0</v>
      </c>
      <c r="J44" s="198">
        <f>ROUND(N(data!AS68), 0)</f>
        <v>0</v>
      </c>
      <c r="K44" s="198">
        <f>ROUND(N(data!AS69), 0)</f>
        <v>0</v>
      </c>
      <c r="L44" s="198">
        <f>ROUND(N(data!AS70), 0)</f>
        <v>0</v>
      </c>
      <c r="M44" s="198">
        <f>ROUND(N(data!AS71), 0)</f>
        <v>0</v>
      </c>
      <c r="N44" s="198">
        <f>ROUND(N(data!AS72), 0)</f>
        <v>0</v>
      </c>
      <c r="O44" s="198">
        <f>ROUND(N(data!AS73), 0)</f>
        <v>0</v>
      </c>
      <c r="P44" s="198">
        <f>ROUND(N(data!AS74), 0)</f>
        <v>0</v>
      </c>
      <c r="Q44" s="198">
        <f>ROUND(N(data!AS75), 0)</f>
        <v>0</v>
      </c>
      <c r="R44" s="198">
        <f>ROUND(N(data!AS76), 0)</f>
        <v>0</v>
      </c>
      <c r="S44" s="198">
        <f>ROUND(N(data!AS77), 0)</f>
        <v>0</v>
      </c>
      <c r="T44" s="198">
        <f>ROUND(N(data!AS78), 0)</f>
        <v>0</v>
      </c>
      <c r="U44" s="198">
        <f>ROUND(N(data!AS79), 0)</f>
        <v>0</v>
      </c>
      <c r="V44" s="198">
        <f>ROUND(N(data!AS80), 0)</f>
        <v>0</v>
      </c>
      <c r="W44" s="198">
        <f>ROUND(N(data!AS81), 0)</f>
        <v>0</v>
      </c>
      <c r="X44" s="198">
        <f>ROUND(N(data!AS82), 0)</f>
        <v>0</v>
      </c>
      <c r="Y44" s="198">
        <f>ROUND(N(data!AS83), 0)</f>
        <v>0</v>
      </c>
      <c r="Z44" s="198">
        <f>ROUND(N(data!AS84), 0)</f>
        <v>0</v>
      </c>
      <c r="AA44" s="198">
        <f>ROUND(N(data!AS85), 0)</f>
        <v>0</v>
      </c>
      <c r="AB44" s="198">
        <f>ROUND(N(data!AS86), 0)</f>
        <v>0</v>
      </c>
      <c r="AC44" s="198">
        <f>ROUND(N(data!AS87), 0)</f>
        <v>0</v>
      </c>
      <c r="AD44" s="198">
        <f>ROUND(N(data!AS88), 0)</f>
        <v>0</v>
      </c>
      <c r="AE44" s="198">
        <f>ROUND(N(data!AS93), 0)</f>
        <v>0</v>
      </c>
      <c r="AF44" s="198">
        <f>ROUND(N(data!AS91), 0)</f>
        <v>0</v>
      </c>
      <c r="AG44" s="198">
        <f>ROUND(N(data!AS94), 0)</f>
        <v>0</v>
      </c>
      <c r="AH44" s="198">
        <f>ROUND(N(data!AS95), 0)</f>
        <v>0</v>
      </c>
      <c r="AI44" s="198">
        <f>ROUND(N(data!AS96), 0)</f>
        <v>0</v>
      </c>
      <c r="AJ44" s="198">
        <f>ROUND(N(data!AS97), 0)</f>
        <v>0</v>
      </c>
      <c r="AK44" s="313">
        <f>ROUND(N(data!AS98),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RIGHT(data!$C$101,3)</f>
        <v>170</v>
      </c>
      <c r="B45" s="200" t="str">
        <f>RIGHT(data!$C$100,4)</f>
        <v>2024</v>
      </c>
      <c r="C45" s="12" t="str">
        <f>data!AT$59</f>
        <v>7420</v>
      </c>
      <c r="D45" s="12" t="s">
        <v>1156</v>
      </c>
      <c r="E45" s="198">
        <f>ROUND(N(data!AT63), 0)</f>
        <v>0</v>
      </c>
      <c r="F45" s="313">
        <f>ROUND(N(data!AT64), 2)</f>
        <v>0</v>
      </c>
      <c r="G45" s="198">
        <f>ROUND(N(data!AT65), 0)</f>
        <v>0</v>
      </c>
      <c r="H45" s="198">
        <f>ROUND(N(data!AT66), 0)</f>
        <v>0</v>
      </c>
      <c r="I45" s="198">
        <f>ROUND(N(data!AT67), 0)</f>
        <v>0</v>
      </c>
      <c r="J45" s="198">
        <f>ROUND(N(data!AT68), 0)</f>
        <v>0</v>
      </c>
      <c r="K45" s="198">
        <f>ROUND(N(data!AT69), 0)</f>
        <v>0</v>
      </c>
      <c r="L45" s="198">
        <f>ROUND(N(data!AT70), 0)</f>
        <v>0</v>
      </c>
      <c r="M45" s="198">
        <f>ROUND(N(data!AT71), 0)</f>
        <v>0</v>
      </c>
      <c r="N45" s="198">
        <f>ROUND(N(data!AT72), 0)</f>
        <v>0</v>
      </c>
      <c r="O45" s="198">
        <f>ROUND(N(data!AT73), 0)</f>
        <v>0</v>
      </c>
      <c r="P45" s="198">
        <f>ROUND(N(data!AT74), 0)</f>
        <v>0</v>
      </c>
      <c r="Q45" s="198">
        <f>ROUND(N(data!AT75), 0)</f>
        <v>0</v>
      </c>
      <c r="R45" s="198">
        <f>ROUND(N(data!AT76), 0)</f>
        <v>0</v>
      </c>
      <c r="S45" s="198">
        <f>ROUND(N(data!AT77), 0)</f>
        <v>0</v>
      </c>
      <c r="T45" s="198">
        <f>ROUND(N(data!AT78), 0)</f>
        <v>0</v>
      </c>
      <c r="U45" s="198">
        <f>ROUND(N(data!AT79), 0)</f>
        <v>0</v>
      </c>
      <c r="V45" s="198">
        <f>ROUND(N(data!AT80), 0)</f>
        <v>0</v>
      </c>
      <c r="W45" s="198">
        <f>ROUND(N(data!AT81), 0)</f>
        <v>0</v>
      </c>
      <c r="X45" s="198">
        <f>ROUND(N(data!AT82), 0)</f>
        <v>0</v>
      </c>
      <c r="Y45" s="198">
        <f>ROUND(N(data!AT83), 0)</f>
        <v>0</v>
      </c>
      <c r="Z45" s="198">
        <f>ROUND(N(data!AT84), 0)</f>
        <v>0</v>
      </c>
      <c r="AA45" s="198">
        <f>ROUND(N(data!AT85), 0)</f>
        <v>0</v>
      </c>
      <c r="AB45" s="198">
        <f>ROUND(N(data!AT86), 0)</f>
        <v>0</v>
      </c>
      <c r="AC45" s="198">
        <f>ROUND(N(data!AT87), 0)</f>
        <v>0</v>
      </c>
      <c r="AD45" s="198">
        <f>ROUND(N(data!AT88), 0)</f>
        <v>0</v>
      </c>
      <c r="AE45" s="198">
        <f>ROUND(N(data!AT93), 0)</f>
        <v>0</v>
      </c>
      <c r="AF45" s="198">
        <f>ROUND(N(data!AT91), 0)</f>
        <v>0</v>
      </c>
      <c r="AG45" s="198">
        <f>ROUND(N(data!AT94), 0)</f>
        <v>0</v>
      </c>
      <c r="AH45" s="198">
        <f>ROUND(N(data!AT95), 0)</f>
        <v>0</v>
      </c>
      <c r="AI45" s="198">
        <f>ROUND(N(data!AT96), 0)</f>
        <v>0</v>
      </c>
      <c r="AJ45" s="198">
        <f>ROUND(N(data!AT97), 0)</f>
        <v>0</v>
      </c>
      <c r="AK45" s="313">
        <f>ROUND(N(data!AT98),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RIGHT(data!$C$101,3)</f>
        <v>170</v>
      </c>
      <c r="B46" s="200" t="str">
        <f>RIGHT(data!$C$100,4)</f>
        <v>2024</v>
      </c>
      <c r="C46" s="12" t="str">
        <f>data!AU$59</f>
        <v>7430</v>
      </c>
      <c r="D46" s="12" t="s">
        <v>1156</v>
      </c>
      <c r="E46" s="198">
        <f>ROUND(N(data!AU63), 0)</f>
        <v>0</v>
      </c>
      <c r="F46" s="313">
        <f>ROUND(N(data!AU64), 2)</f>
        <v>0</v>
      </c>
      <c r="G46" s="198">
        <f>ROUND(N(data!AU65), 0)</f>
        <v>0</v>
      </c>
      <c r="H46" s="198">
        <f>ROUND(N(data!AU66), 0)</f>
        <v>0</v>
      </c>
      <c r="I46" s="198">
        <f>ROUND(N(data!AU67), 0)</f>
        <v>0</v>
      </c>
      <c r="J46" s="198">
        <f>ROUND(N(data!AU68), 0)</f>
        <v>0</v>
      </c>
      <c r="K46" s="198">
        <f>ROUND(N(data!AU69), 0)</f>
        <v>0</v>
      </c>
      <c r="L46" s="198">
        <f>ROUND(N(data!AU70), 0)</f>
        <v>0</v>
      </c>
      <c r="M46" s="198">
        <f>ROUND(N(data!AU71), 0)</f>
        <v>0</v>
      </c>
      <c r="N46" s="198">
        <f>ROUND(N(data!AU72), 0)</f>
        <v>0</v>
      </c>
      <c r="O46" s="198">
        <f>ROUND(N(data!AU73), 0)</f>
        <v>0</v>
      </c>
      <c r="P46" s="198">
        <f>ROUND(N(data!AU74), 0)</f>
        <v>0</v>
      </c>
      <c r="Q46" s="198">
        <f>ROUND(N(data!AU75), 0)</f>
        <v>0</v>
      </c>
      <c r="R46" s="198">
        <f>ROUND(N(data!AU76), 0)</f>
        <v>0</v>
      </c>
      <c r="S46" s="198">
        <f>ROUND(N(data!AU77), 0)</f>
        <v>0</v>
      </c>
      <c r="T46" s="198">
        <f>ROUND(N(data!AU78), 0)</f>
        <v>0</v>
      </c>
      <c r="U46" s="198">
        <f>ROUND(N(data!AU79), 0)</f>
        <v>0</v>
      </c>
      <c r="V46" s="198">
        <f>ROUND(N(data!AU80), 0)</f>
        <v>0</v>
      </c>
      <c r="W46" s="198">
        <f>ROUND(N(data!AU81), 0)</f>
        <v>0</v>
      </c>
      <c r="X46" s="198">
        <f>ROUND(N(data!AU82), 0)</f>
        <v>0</v>
      </c>
      <c r="Y46" s="198">
        <f>ROUND(N(data!AU83), 0)</f>
        <v>0</v>
      </c>
      <c r="Z46" s="198">
        <f>ROUND(N(data!AU84), 0)</f>
        <v>0</v>
      </c>
      <c r="AA46" s="198">
        <f>ROUND(N(data!AU85), 0)</f>
        <v>0</v>
      </c>
      <c r="AB46" s="198">
        <f>ROUND(N(data!AU86), 0)</f>
        <v>0</v>
      </c>
      <c r="AC46" s="198">
        <f>ROUND(N(data!AU87), 0)</f>
        <v>0</v>
      </c>
      <c r="AD46" s="198">
        <f>ROUND(N(data!AU88), 0)</f>
        <v>0</v>
      </c>
      <c r="AE46" s="198">
        <f>ROUND(N(data!AU93), 0)</f>
        <v>0</v>
      </c>
      <c r="AF46" s="198">
        <f>ROUND(N(data!AU91), 0)</f>
        <v>0</v>
      </c>
      <c r="AG46" s="198">
        <f>ROUND(N(data!AU94), 0)</f>
        <v>0</v>
      </c>
      <c r="AH46" s="198">
        <f>ROUND(N(data!AU95), 0)</f>
        <v>0</v>
      </c>
      <c r="AI46" s="198">
        <f>ROUND(N(data!AU96), 0)</f>
        <v>0</v>
      </c>
      <c r="AJ46" s="198">
        <f>ROUND(N(data!AU97), 0)</f>
        <v>0</v>
      </c>
      <c r="AK46" s="313">
        <f>ROUND(N(data!AU98),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RIGHT(data!$C$101,3)</f>
        <v>170</v>
      </c>
      <c r="B47" s="200" t="str">
        <f>RIGHT(data!$C$100,4)</f>
        <v>2024</v>
      </c>
      <c r="C47" s="12" t="str">
        <f>data!AV$59</f>
        <v>7490</v>
      </c>
      <c r="D47" s="12" t="s">
        <v>1156</v>
      </c>
      <c r="E47" s="198">
        <f>ROUND(N(data!AV63), 0)</f>
        <v>0</v>
      </c>
      <c r="F47" s="313">
        <f>ROUND(N(data!AV64), 2)</f>
        <v>7.71</v>
      </c>
      <c r="G47" s="198">
        <f>ROUND(N(data!AV65), 0)</f>
        <v>642791</v>
      </c>
      <c r="H47" s="198">
        <f>ROUND(N(data!AV66), 0)</f>
        <v>197700</v>
      </c>
      <c r="I47" s="198">
        <f>ROUND(N(data!AV67), 0)</f>
        <v>0</v>
      </c>
      <c r="J47" s="198">
        <f>ROUND(N(data!AV68), 0)</f>
        <v>16914</v>
      </c>
      <c r="K47" s="198">
        <f>ROUND(N(data!AV69), 0)</f>
        <v>0</v>
      </c>
      <c r="L47" s="198">
        <f>ROUND(N(data!AV70), 0)</f>
        <v>724</v>
      </c>
      <c r="M47" s="198">
        <f>ROUND(N(data!AV71), 0)</f>
        <v>50765</v>
      </c>
      <c r="N47" s="198">
        <f>ROUND(N(data!AV72), 0)</f>
        <v>0</v>
      </c>
      <c r="O47" s="198">
        <f>ROUND(N(data!AV73), 0)</f>
        <v>2087</v>
      </c>
      <c r="P47" s="198">
        <f>ROUND(N(data!AV74), 0)</f>
        <v>0</v>
      </c>
      <c r="Q47" s="198">
        <f>ROUND(N(data!AV75), 0)</f>
        <v>0</v>
      </c>
      <c r="R47" s="198">
        <f>ROUND(N(data!AV76), 0)</f>
        <v>0</v>
      </c>
      <c r="S47" s="198">
        <f>ROUND(N(data!AV77), 0)</f>
        <v>0</v>
      </c>
      <c r="T47" s="198">
        <f>ROUND(N(data!AV78), 0)</f>
        <v>0</v>
      </c>
      <c r="U47" s="198">
        <f>ROUND(N(data!AV79), 0)</f>
        <v>0</v>
      </c>
      <c r="V47" s="198">
        <f>ROUND(N(data!AV80), 0)</f>
        <v>0</v>
      </c>
      <c r="W47" s="198">
        <f>ROUND(N(data!AV81), 0)</f>
        <v>0</v>
      </c>
      <c r="X47" s="198">
        <f>ROUND(N(data!AV82), 0)</f>
        <v>0</v>
      </c>
      <c r="Y47" s="198">
        <f>ROUND(N(data!AV83), 0)</f>
        <v>0</v>
      </c>
      <c r="Z47" s="198">
        <f>ROUND(N(data!AV84), 0)</f>
        <v>0</v>
      </c>
      <c r="AA47" s="198">
        <f>ROUND(N(data!AV85), 0)</f>
        <v>0</v>
      </c>
      <c r="AB47" s="198">
        <f>ROUND(N(data!AV86), 0)</f>
        <v>0</v>
      </c>
      <c r="AC47" s="198">
        <f>ROUND(N(data!AV87), 0)</f>
        <v>2087</v>
      </c>
      <c r="AD47" s="198">
        <f>ROUND(N(data!AV88), 0)</f>
        <v>30000</v>
      </c>
      <c r="AE47" s="198">
        <f>ROUND(N(data!AV93), 0)</f>
        <v>6707785</v>
      </c>
      <c r="AF47" s="198">
        <f>ROUND(N(data!AV91), 0)</f>
        <v>2468</v>
      </c>
      <c r="AG47" s="198">
        <f>ROUND(N(data!AV94), 0)</f>
        <v>3294</v>
      </c>
      <c r="AH47" s="198">
        <f>ROUND(N(data!AV95), 0)</f>
        <v>238</v>
      </c>
      <c r="AI47" s="198">
        <f>ROUND(N(data!AV96), 0)</f>
        <v>993</v>
      </c>
      <c r="AJ47" s="198">
        <f>ROUND(N(data!AV97), 0)</f>
        <v>227</v>
      </c>
      <c r="AK47" s="313">
        <f>ROUND(N(data!AV98), 2)</f>
        <v>0.1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RIGHT(data!$C$101,3)</f>
        <v>170</v>
      </c>
      <c r="B48" s="200" t="str">
        <f>RIGHT(data!$C$100,4)</f>
        <v>2024</v>
      </c>
      <c r="C48" s="12" t="str">
        <f>data!AW$59</f>
        <v>8200</v>
      </c>
      <c r="D48" s="12" t="s">
        <v>1156</v>
      </c>
      <c r="E48" s="198">
        <f>ROUND(N(data!AW63), 0)</f>
        <v>0</v>
      </c>
      <c r="F48" s="313">
        <f>ROUND(N(data!AW64), 2)</f>
        <v>0</v>
      </c>
      <c r="G48" s="198">
        <f>ROUND(N(data!AW65), 0)</f>
        <v>0</v>
      </c>
      <c r="H48" s="198">
        <f>ROUND(N(data!AW66), 0)</f>
        <v>0</v>
      </c>
      <c r="I48" s="198">
        <f>ROUND(N(data!AW67), 0)</f>
        <v>0</v>
      </c>
      <c r="J48" s="198">
        <f>ROUND(N(data!AW68), 0)</f>
        <v>0</v>
      </c>
      <c r="K48" s="198">
        <f>ROUND(N(data!AW69), 0)</f>
        <v>0</v>
      </c>
      <c r="L48" s="198">
        <f>ROUND(N(data!AW70), 0)</f>
        <v>0</v>
      </c>
      <c r="M48" s="198">
        <f>ROUND(N(data!AW71), 0)</f>
        <v>0</v>
      </c>
      <c r="N48" s="198">
        <f>ROUND(N(data!AW72), 0)</f>
        <v>0</v>
      </c>
      <c r="O48" s="198">
        <f>ROUND(N(data!AW73), 0)</f>
        <v>0</v>
      </c>
      <c r="P48" s="198">
        <f>ROUND(N(data!AW74), 0)</f>
        <v>0</v>
      </c>
      <c r="Q48" s="198">
        <f>ROUND(N(data!AW75), 0)</f>
        <v>0</v>
      </c>
      <c r="R48" s="198">
        <f>ROUND(N(data!AW76), 0)</f>
        <v>0</v>
      </c>
      <c r="S48" s="198">
        <f>ROUND(N(data!AW77), 0)</f>
        <v>0</v>
      </c>
      <c r="T48" s="198">
        <f>ROUND(N(data!AW78), 0)</f>
        <v>0</v>
      </c>
      <c r="U48" s="198">
        <f>ROUND(N(data!AW79), 0)</f>
        <v>0</v>
      </c>
      <c r="V48" s="198">
        <f>ROUND(N(data!AW80), 0)</f>
        <v>0</v>
      </c>
      <c r="W48" s="198">
        <f>ROUND(N(data!AW81), 0)</f>
        <v>0</v>
      </c>
      <c r="X48" s="198">
        <f>ROUND(N(data!AW82), 0)</f>
        <v>0</v>
      </c>
      <c r="Y48" s="198">
        <f>ROUND(N(data!AW83), 0)</f>
        <v>0</v>
      </c>
      <c r="Z48" s="198">
        <f>ROUND(N(data!AW84), 0)</f>
        <v>0</v>
      </c>
      <c r="AA48" s="198">
        <f>ROUND(N(data!AW85), 0)</f>
        <v>0</v>
      </c>
      <c r="AB48" s="198">
        <f>ROUND(N(data!AW86), 0)</f>
        <v>0</v>
      </c>
      <c r="AC48" s="198">
        <f>ROUND(N(data!AW87), 0)</f>
        <v>0</v>
      </c>
      <c r="AD48" s="198">
        <f>ROUND(N(data!AW88), 0)</f>
        <v>0</v>
      </c>
      <c r="AE48" s="198">
        <f>ROUND(N(data!AW93), 0)</f>
        <v>0</v>
      </c>
      <c r="AF48" s="198">
        <f>ROUND(N(data!AW91), 0)</f>
        <v>0</v>
      </c>
      <c r="AG48" s="198">
        <f>ROUND(N(data!AW94), 0)</f>
        <v>0</v>
      </c>
      <c r="AH48" s="198">
        <f>ROUND(N(data!AW95), 0)</f>
        <v>0</v>
      </c>
      <c r="AI48" s="198">
        <f>ROUND(N(data!AW96), 0)</f>
        <v>0</v>
      </c>
      <c r="AJ48" s="198">
        <f>ROUND(N(data!AW97), 0)</f>
        <v>0</v>
      </c>
      <c r="AK48" s="313">
        <f>ROUND(N(data!AW98),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RIGHT(data!$C$101,3)</f>
        <v>170</v>
      </c>
      <c r="B49" s="200" t="str">
        <f>RIGHT(data!$C$100,4)</f>
        <v>2024</v>
      </c>
      <c r="C49" s="12" t="str">
        <f>data!AX$59</f>
        <v>8310</v>
      </c>
      <c r="D49" s="12" t="s">
        <v>1156</v>
      </c>
      <c r="E49" s="198">
        <f>ROUND(N(data!AX63), 0)</f>
        <v>0</v>
      </c>
      <c r="F49" s="313">
        <f>ROUND(N(data!AX64), 2)</f>
        <v>0</v>
      </c>
      <c r="G49" s="198">
        <f>ROUND(N(data!AX65), 0)</f>
        <v>0</v>
      </c>
      <c r="H49" s="198">
        <f>ROUND(N(data!AX66), 0)</f>
        <v>0</v>
      </c>
      <c r="I49" s="198">
        <f>ROUND(N(data!AX67), 0)</f>
        <v>0</v>
      </c>
      <c r="J49" s="198">
        <f>ROUND(N(data!AX68), 0)</f>
        <v>0</v>
      </c>
      <c r="K49" s="198">
        <f>ROUND(N(data!AX69), 0)</f>
        <v>0</v>
      </c>
      <c r="L49" s="198">
        <f>ROUND(N(data!AX70), 0)</f>
        <v>0</v>
      </c>
      <c r="M49" s="198">
        <f>ROUND(N(data!AX71), 0)</f>
        <v>0</v>
      </c>
      <c r="N49" s="198">
        <f>ROUND(N(data!AX72), 0)</f>
        <v>0</v>
      </c>
      <c r="O49" s="198">
        <f>ROUND(N(data!AX73), 0)</f>
        <v>0</v>
      </c>
      <c r="P49" s="198">
        <f>ROUND(N(data!AX74), 0)</f>
        <v>0</v>
      </c>
      <c r="Q49" s="198">
        <f>ROUND(N(data!AX75), 0)</f>
        <v>0</v>
      </c>
      <c r="R49" s="198">
        <f>ROUND(N(data!AX76), 0)</f>
        <v>0</v>
      </c>
      <c r="S49" s="198">
        <f>ROUND(N(data!AX77), 0)</f>
        <v>0</v>
      </c>
      <c r="T49" s="198">
        <f>ROUND(N(data!AX78), 0)</f>
        <v>0</v>
      </c>
      <c r="U49" s="198">
        <f>ROUND(N(data!AX79), 0)</f>
        <v>0</v>
      </c>
      <c r="V49" s="198">
        <f>ROUND(N(data!AX80), 0)</f>
        <v>0</v>
      </c>
      <c r="W49" s="198">
        <f>ROUND(N(data!AX81), 0)</f>
        <v>0</v>
      </c>
      <c r="X49" s="198">
        <f>ROUND(N(data!AX82), 0)</f>
        <v>0</v>
      </c>
      <c r="Y49" s="198">
        <f>ROUND(N(data!AX83), 0)</f>
        <v>0</v>
      </c>
      <c r="Z49" s="198">
        <f>ROUND(N(data!AX84), 0)</f>
        <v>0</v>
      </c>
      <c r="AA49" s="198">
        <f>ROUND(N(data!AX85), 0)</f>
        <v>0</v>
      </c>
      <c r="AB49" s="198">
        <f>ROUND(N(data!AX86), 0)</f>
        <v>0</v>
      </c>
      <c r="AC49" s="198">
        <f>ROUND(N(data!AX87), 0)</f>
        <v>0</v>
      </c>
      <c r="AD49" s="198">
        <f>ROUND(N(data!AX88), 0)</f>
        <v>0</v>
      </c>
      <c r="AE49" s="198">
        <f>ROUND(N(data!AX93), 0)</f>
        <v>0</v>
      </c>
      <c r="AF49" s="198">
        <f>ROUND(N(data!AX91), 0)</f>
        <v>0</v>
      </c>
      <c r="AG49" s="198">
        <f>ROUND(N(data!AX94), 0)</f>
        <v>0</v>
      </c>
      <c r="AH49" s="198">
        <f>ROUND(N(data!AX95), 0)</f>
        <v>0</v>
      </c>
      <c r="AI49" s="198">
        <f>ROUND(N(data!AX96), 0)</f>
        <v>0</v>
      </c>
      <c r="AJ49" s="198">
        <f>ROUND(N(data!AX97), 0)</f>
        <v>0</v>
      </c>
      <c r="AK49" s="313">
        <f>ROUND(N(data!AX98),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RIGHT(data!$C$101,3)</f>
        <v>170</v>
      </c>
      <c r="B50" s="200" t="str">
        <f>RIGHT(data!$C$100,4)</f>
        <v>2024</v>
      </c>
      <c r="C50" s="12" t="str">
        <f>data!AY$59</f>
        <v>8320</v>
      </c>
      <c r="D50" s="12" t="s">
        <v>1156</v>
      </c>
      <c r="E50" s="198">
        <f>ROUND(N(data!AY63), 0)</f>
        <v>312695</v>
      </c>
      <c r="F50" s="313">
        <f>ROUND(N(data!AY64), 2)</f>
        <v>86.73</v>
      </c>
      <c r="G50" s="198">
        <f>ROUND(N(data!AY65), 0)</f>
        <v>4755373</v>
      </c>
      <c r="H50" s="198">
        <f>ROUND(N(data!AY66), 0)</f>
        <v>1722374</v>
      </c>
      <c r="I50" s="198">
        <f>ROUND(N(data!AY67), 0)</f>
        <v>0</v>
      </c>
      <c r="J50" s="198">
        <f>ROUND(N(data!AY68), 0)</f>
        <v>164943</v>
      </c>
      <c r="K50" s="198">
        <f>ROUND(N(data!AY69), 0)</f>
        <v>0</v>
      </c>
      <c r="L50" s="198">
        <f>ROUND(N(data!AY70), 0)</f>
        <v>1093966</v>
      </c>
      <c r="M50" s="198">
        <f>ROUND(N(data!AY71), 0)</f>
        <v>305296</v>
      </c>
      <c r="N50" s="198">
        <f>ROUND(N(data!AY72), 0)</f>
        <v>423</v>
      </c>
      <c r="O50" s="198">
        <f>ROUND(N(data!AY73), 0)</f>
        <v>26362</v>
      </c>
      <c r="P50" s="198">
        <f>ROUND(N(data!AY74), 0)</f>
        <v>0</v>
      </c>
      <c r="Q50" s="198">
        <f>ROUND(N(data!AY75), 0)</f>
        <v>22699</v>
      </c>
      <c r="R50" s="198">
        <f>ROUND(N(data!AY76), 0)</f>
        <v>1998</v>
      </c>
      <c r="S50" s="198">
        <f>ROUND(N(data!AY77), 0)</f>
        <v>0</v>
      </c>
      <c r="T50" s="198">
        <f>ROUND(N(data!AY78), 0)</f>
        <v>0</v>
      </c>
      <c r="U50" s="198">
        <f>ROUND(N(data!AY79), 0)</f>
        <v>0</v>
      </c>
      <c r="V50" s="198">
        <f>ROUND(N(data!AY80), 0)</f>
        <v>0</v>
      </c>
      <c r="W50" s="198">
        <f>ROUND(N(data!AY81), 0)</f>
        <v>764</v>
      </c>
      <c r="X50" s="198">
        <f>ROUND(N(data!AY82), 0)</f>
        <v>0</v>
      </c>
      <c r="Y50" s="198">
        <f>ROUND(N(data!AY83), 0)</f>
        <v>0</v>
      </c>
      <c r="Z50" s="198">
        <f>ROUND(N(data!AY84), 0)</f>
        <v>0</v>
      </c>
      <c r="AA50" s="198">
        <f>ROUND(N(data!AY85), 0)</f>
        <v>0</v>
      </c>
      <c r="AB50" s="198">
        <f>ROUND(N(data!AY86), 0)</f>
        <v>0</v>
      </c>
      <c r="AC50" s="198">
        <f>ROUND(N(data!AY87), 0)</f>
        <v>901</v>
      </c>
      <c r="AD50" s="198">
        <f>ROUND(N(data!AY88), 0)</f>
        <v>5410</v>
      </c>
      <c r="AE50" s="198">
        <f>ROUND(N(data!AY93), 0)</f>
        <v>0</v>
      </c>
      <c r="AF50" s="198">
        <f>ROUND(N(data!AY91), 0)</f>
        <v>0</v>
      </c>
      <c r="AG50" s="198">
        <f>ROUND(N(data!AY94), 0)</f>
        <v>16906</v>
      </c>
      <c r="AH50" s="198">
        <f>ROUND(N(data!AY95), 0)</f>
        <v>0</v>
      </c>
      <c r="AI50" s="198">
        <f>ROUND(N(data!AY96), 0)</f>
        <v>0</v>
      </c>
      <c r="AJ50" s="198">
        <f>ROUND(N(data!AY97), 0)</f>
        <v>0</v>
      </c>
      <c r="AK50" s="313">
        <f>ROUND(N(data!AY98),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RIGHT(data!$C$101,3)</f>
        <v>170</v>
      </c>
      <c r="B51" s="200" t="str">
        <f>RIGHT(data!$C$100,4)</f>
        <v>2024</v>
      </c>
      <c r="C51" s="12" t="str">
        <f>data!AZ$59</f>
        <v>8330</v>
      </c>
      <c r="D51" s="12" t="s">
        <v>1156</v>
      </c>
      <c r="E51" s="198">
        <f>ROUND(N(data!AZ63), 0)</f>
        <v>0</v>
      </c>
      <c r="F51" s="313">
        <f>ROUND(N(data!AZ64), 2)</f>
        <v>0</v>
      </c>
      <c r="G51" s="198">
        <f>ROUND(N(data!AZ65), 0)</f>
        <v>0</v>
      </c>
      <c r="H51" s="198">
        <f>ROUND(N(data!AZ66), 0)</f>
        <v>0</v>
      </c>
      <c r="I51" s="198">
        <f>ROUND(N(data!AZ67), 0)</f>
        <v>0</v>
      </c>
      <c r="J51" s="198">
        <f>ROUND(N(data!AZ68), 0)</f>
        <v>0</v>
      </c>
      <c r="K51" s="198">
        <f>ROUND(N(data!AZ69), 0)</f>
        <v>0</v>
      </c>
      <c r="L51" s="198">
        <f>ROUND(N(data!AZ70), 0)</f>
        <v>0</v>
      </c>
      <c r="M51" s="198">
        <f>ROUND(N(data!AZ71), 0)</f>
        <v>0</v>
      </c>
      <c r="N51" s="198">
        <f>ROUND(N(data!AZ72), 0)</f>
        <v>0</v>
      </c>
      <c r="O51" s="198">
        <f>ROUND(N(data!AZ73), 0)</f>
        <v>0</v>
      </c>
      <c r="P51" s="198">
        <f>ROUND(N(data!AZ74), 0)</f>
        <v>0</v>
      </c>
      <c r="Q51" s="198">
        <f>ROUND(N(data!AZ75), 0)</f>
        <v>0</v>
      </c>
      <c r="R51" s="198">
        <f>ROUND(N(data!AZ76), 0)</f>
        <v>0</v>
      </c>
      <c r="S51" s="198">
        <f>ROUND(N(data!AZ77), 0)</f>
        <v>0</v>
      </c>
      <c r="T51" s="198">
        <f>ROUND(N(data!AZ78), 0)</f>
        <v>0</v>
      </c>
      <c r="U51" s="198">
        <f>ROUND(N(data!AZ79), 0)</f>
        <v>0</v>
      </c>
      <c r="V51" s="198">
        <f>ROUND(N(data!AZ80), 0)</f>
        <v>0</v>
      </c>
      <c r="W51" s="198">
        <f>ROUND(N(data!AZ81), 0)</f>
        <v>0</v>
      </c>
      <c r="X51" s="198">
        <f>ROUND(N(data!AZ82), 0)</f>
        <v>0</v>
      </c>
      <c r="Y51" s="198">
        <f>ROUND(N(data!AZ83), 0)</f>
        <v>0</v>
      </c>
      <c r="Z51" s="198">
        <f>ROUND(N(data!AZ84), 0)</f>
        <v>0</v>
      </c>
      <c r="AA51" s="198">
        <f>ROUND(N(data!AZ85), 0)</f>
        <v>0</v>
      </c>
      <c r="AB51" s="198">
        <f>ROUND(N(data!AZ86), 0)</f>
        <v>0</v>
      </c>
      <c r="AC51" s="198">
        <f>ROUND(N(data!AZ87), 0)</f>
        <v>0</v>
      </c>
      <c r="AD51" s="198">
        <f>ROUND(N(data!AZ88), 0)</f>
        <v>0</v>
      </c>
      <c r="AE51" s="198">
        <f>ROUND(N(data!AZ93), 0)</f>
        <v>0</v>
      </c>
      <c r="AF51" s="198">
        <f>ROUND(N(data!AZ91), 0)</f>
        <v>0</v>
      </c>
      <c r="AG51" s="198">
        <f>ROUND(N(data!AZ94), 0)</f>
        <v>0</v>
      </c>
      <c r="AH51" s="198">
        <f>ROUND(N(data!AZ95), 0)</f>
        <v>0</v>
      </c>
      <c r="AI51" s="198">
        <f>ROUND(N(data!AZ96), 0)</f>
        <v>0</v>
      </c>
      <c r="AJ51" s="198">
        <f>ROUND(N(data!AZ97), 0)</f>
        <v>0</v>
      </c>
      <c r="AK51" s="313">
        <f>ROUND(N(data!AZ98),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RIGHT(data!$C$101,3)</f>
        <v>170</v>
      </c>
      <c r="B52" s="200" t="str">
        <f>RIGHT(data!$C$100,4)</f>
        <v>2024</v>
      </c>
      <c r="C52" s="12" t="str">
        <f>data!BA$59</f>
        <v>8350</v>
      </c>
      <c r="D52" s="12" t="s">
        <v>1156</v>
      </c>
      <c r="E52" s="198">
        <f>ROUND(N(data!BA63), 0)</f>
        <v>0</v>
      </c>
      <c r="F52" s="313">
        <f>ROUND(N(data!BA64), 2)</f>
        <v>0</v>
      </c>
      <c r="G52" s="198">
        <f>ROUND(N(data!BA65), 0)</f>
        <v>0</v>
      </c>
      <c r="H52" s="198">
        <f>ROUND(N(data!BA66), 0)</f>
        <v>0</v>
      </c>
      <c r="I52" s="198">
        <f>ROUND(N(data!BA67), 0)</f>
        <v>0</v>
      </c>
      <c r="J52" s="198">
        <f>ROUND(N(data!BA68), 0)</f>
        <v>0</v>
      </c>
      <c r="K52" s="198">
        <f>ROUND(N(data!BA69), 0)</f>
        <v>0</v>
      </c>
      <c r="L52" s="198">
        <f>ROUND(N(data!BA70), 0)</f>
        <v>0</v>
      </c>
      <c r="M52" s="198">
        <f>ROUND(N(data!BA71), 0)</f>
        <v>0</v>
      </c>
      <c r="N52" s="198">
        <f>ROUND(N(data!BA72), 0)</f>
        <v>0</v>
      </c>
      <c r="O52" s="198">
        <f>ROUND(N(data!BA73), 0)</f>
        <v>0</v>
      </c>
      <c r="P52" s="198">
        <f>ROUND(N(data!BA74), 0)</f>
        <v>0</v>
      </c>
      <c r="Q52" s="198">
        <f>ROUND(N(data!BA75), 0)</f>
        <v>0</v>
      </c>
      <c r="R52" s="198">
        <f>ROUND(N(data!BA76), 0)</f>
        <v>0</v>
      </c>
      <c r="S52" s="198">
        <f>ROUND(N(data!BA77), 0)</f>
        <v>0</v>
      </c>
      <c r="T52" s="198">
        <f>ROUND(N(data!BA78), 0)</f>
        <v>0</v>
      </c>
      <c r="U52" s="198">
        <f>ROUND(N(data!BA79), 0)</f>
        <v>0</v>
      </c>
      <c r="V52" s="198">
        <f>ROUND(N(data!BA80), 0)</f>
        <v>0</v>
      </c>
      <c r="W52" s="198">
        <f>ROUND(N(data!BA81), 0)</f>
        <v>0</v>
      </c>
      <c r="X52" s="198">
        <f>ROUND(N(data!BA82), 0)</f>
        <v>0</v>
      </c>
      <c r="Y52" s="198">
        <f>ROUND(N(data!BA83), 0)</f>
        <v>0</v>
      </c>
      <c r="Z52" s="198">
        <f>ROUND(N(data!BA84), 0)</f>
        <v>0</v>
      </c>
      <c r="AA52" s="198">
        <f>ROUND(N(data!BA85), 0)</f>
        <v>0</v>
      </c>
      <c r="AB52" s="198">
        <f>ROUND(N(data!BA86), 0)</f>
        <v>0</v>
      </c>
      <c r="AC52" s="198">
        <f>ROUND(N(data!BA87), 0)</f>
        <v>0</v>
      </c>
      <c r="AD52" s="198">
        <f>ROUND(N(data!BA88), 0)</f>
        <v>0</v>
      </c>
      <c r="AE52" s="198">
        <f>ROUND(N(data!BA93), 0)</f>
        <v>0</v>
      </c>
      <c r="AF52" s="198">
        <f>ROUND(N(data!BA91), 0)</f>
        <v>0</v>
      </c>
      <c r="AG52" s="198">
        <f>ROUND(N(data!BA94), 0)</f>
        <v>0</v>
      </c>
      <c r="AH52" s="198">
        <f>ROUND(N(data!BA95), 0)</f>
        <v>0</v>
      </c>
      <c r="AI52" s="198">
        <f>ROUND(N(data!BA96), 0)</f>
        <v>0</v>
      </c>
      <c r="AJ52" s="198">
        <f>ROUND(N(data!BA97), 0)</f>
        <v>0</v>
      </c>
      <c r="AK52" s="313">
        <f>ROUND(N(data!BA98),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RIGHT(data!$C$101,3)</f>
        <v>170</v>
      </c>
      <c r="B53" s="200" t="str">
        <f>RIGHT(data!$C$100,4)</f>
        <v>2024</v>
      </c>
      <c r="C53" s="12" t="str">
        <f>data!BB$59</f>
        <v>8360</v>
      </c>
      <c r="D53" s="12" t="s">
        <v>1156</v>
      </c>
      <c r="E53" s="198">
        <f>ROUND(N(data!BB63), 0)</f>
        <v>0</v>
      </c>
      <c r="F53" s="313">
        <f>ROUND(N(data!BB64), 2)</f>
        <v>68.930000000000007</v>
      </c>
      <c r="G53" s="198">
        <f>ROUND(N(data!BB65), 0)</f>
        <v>8396111</v>
      </c>
      <c r="H53" s="198">
        <f>ROUND(N(data!BB66), 0)</f>
        <v>2135566</v>
      </c>
      <c r="I53" s="198">
        <f>ROUND(N(data!BB67), 0)</f>
        <v>0</v>
      </c>
      <c r="J53" s="198">
        <f>ROUND(N(data!BB68), 0)</f>
        <v>22988</v>
      </c>
      <c r="K53" s="198">
        <f>ROUND(N(data!BB69), 0)</f>
        <v>0</v>
      </c>
      <c r="L53" s="198">
        <f>ROUND(N(data!BB70), 0)</f>
        <v>2130548</v>
      </c>
      <c r="M53" s="198">
        <f>ROUND(N(data!BB71), 0)</f>
        <v>47975</v>
      </c>
      <c r="N53" s="198">
        <f>ROUND(N(data!BB72), 0)</f>
        <v>0</v>
      </c>
      <c r="O53" s="198">
        <f>ROUND(N(data!BB73), 0)</f>
        <v>32292</v>
      </c>
      <c r="P53" s="198">
        <f>ROUND(N(data!BB74), 0)</f>
        <v>0</v>
      </c>
      <c r="Q53" s="198">
        <f>ROUND(N(data!BB75), 0)</f>
        <v>14571</v>
      </c>
      <c r="R53" s="198">
        <f>ROUND(N(data!BB76), 0)</f>
        <v>0</v>
      </c>
      <c r="S53" s="198">
        <f>ROUND(N(data!BB77), 0)</f>
        <v>0</v>
      </c>
      <c r="T53" s="198">
        <f>ROUND(N(data!BB78), 0)</f>
        <v>0</v>
      </c>
      <c r="U53" s="198">
        <f>ROUND(N(data!BB79), 0)</f>
        <v>0</v>
      </c>
      <c r="V53" s="198">
        <f>ROUND(N(data!BB80), 0)</f>
        <v>0</v>
      </c>
      <c r="W53" s="198">
        <f>ROUND(N(data!BB81), 0)</f>
        <v>0</v>
      </c>
      <c r="X53" s="198">
        <f>ROUND(N(data!BB82), 0)</f>
        <v>0</v>
      </c>
      <c r="Y53" s="198">
        <f>ROUND(N(data!BB83), 0)</f>
        <v>0</v>
      </c>
      <c r="Z53" s="198">
        <f>ROUND(N(data!BB84), 0)</f>
        <v>0</v>
      </c>
      <c r="AA53" s="198">
        <f>ROUND(N(data!BB85), 0)</f>
        <v>0</v>
      </c>
      <c r="AB53" s="198">
        <f>ROUND(N(data!BB86), 0)</f>
        <v>0</v>
      </c>
      <c r="AC53" s="198">
        <f>ROUND(N(data!BB87), 0)</f>
        <v>17721</v>
      </c>
      <c r="AD53" s="198">
        <f>ROUND(N(data!BB88), 0)</f>
        <v>66489</v>
      </c>
      <c r="AE53" s="198">
        <f>ROUND(N(data!BB93), 0)</f>
        <v>0</v>
      </c>
      <c r="AF53" s="198">
        <f>ROUND(N(data!BB91), 0)</f>
        <v>0</v>
      </c>
      <c r="AG53" s="198">
        <f>ROUND(N(data!BB94), 0)</f>
        <v>3529</v>
      </c>
      <c r="AH53" s="198">
        <f>ROUND(N(data!BB95), 0)</f>
        <v>0</v>
      </c>
      <c r="AI53" s="198">
        <f>ROUND(N(data!BB96), 0)</f>
        <v>1064</v>
      </c>
      <c r="AJ53" s="198">
        <f>ROUND(N(data!BB97), 0)</f>
        <v>0</v>
      </c>
      <c r="AK53" s="313">
        <f>ROUND(N(data!BB98),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RIGHT(data!$C$101,3)</f>
        <v>170</v>
      </c>
      <c r="B54" s="200" t="str">
        <f>RIGHT(data!$C$100,4)</f>
        <v>2024</v>
      </c>
      <c r="C54" s="12" t="str">
        <f>data!BC$59</f>
        <v>8370</v>
      </c>
      <c r="D54" s="12" t="s">
        <v>1156</v>
      </c>
      <c r="E54" s="198">
        <f>ROUND(N(data!BC63), 0)</f>
        <v>0</v>
      </c>
      <c r="F54" s="313">
        <f>ROUND(N(data!BC64), 2)</f>
        <v>21.43</v>
      </c>
      <c r="G54" s="198">
        <f>ROUND(N(data!BC65), 0)</f>
        <v>1080123</v>
      </c>
      <c r="H54" s="198">
        <f>ROUND(N(data!BC66), 0)</f>
        <v>409921</v>
      </c>
      <c r="I54" s="198">
        <f>ROUND(N(data!BC67), 0)</f>
        <v>0</v>
      </c>
      <c r="J54" s="198">
        <f>ROUND(N(data!BC68), 0)</f>
        <v>484</v>
      </c>
      <c r="K54" s="198">
        <f>ROUND(N(data!BC69), 0)</f>
        <v>0</v>
      </c>
      <c r="L54" s="198">
        <f>ROUND(N(data!BC70), 0)</f>
        <v>0</v>
      </c>
      <c r="M54" s="198">
        <f>ROUND(N(data!BC71), 0)</f>
        <v>3147</v>
      </c>
      <c r="N54" s="198">
        <f>ROUND(N(data!BC72), 0)</f>
        <v>0</v>
      </c>
      <c r="O54" s="198">
        <f>ROUND(N(data!BC73), 0)</f>
        <v>0</v>
      </c>
      <c r="P54" s="198">
        <f>ROUND(N(data!BC74), 0)</f>
        <v>0</v>
      </c>
      <c r="Q54" s="198">
        <f>ROUND(N(data!BC75), 0)</f>
        <v>0</v>
      </c>
      <c r="R54" s="198">
        <f>ROUND(N(data!BC76), 0)</f>
        <v>0</v>
      </c>
      <c r="S54" s="198">
        <f>ROUND(N(data!BC77), 0)</f>
        <v>0</v>
      </c>
      <c r="T54" s="198">
        <f>ROUND(N(data!BC78), 0)</f>
        <v>0</v>
      </c>
      <c r="U54" s="198">
        <f>ROUND(N(data!BC79), 0)</f>
        <v>0</v>
      </c>
      <c r="V54" s="198">
        <f>ROUND(N(data!BC80), 0)</f>
        <v>0</v>
      </c>
      <c r="W54" s="198">
        <f>ROUND(N(data!BC81), 0)</f>
        <v>0</v>
      </c>
      <c r="X54" s="198">
        <f>ROUND(N(data!BC82), 0)</f>
        <v>0</v>
      </c>
      <c r="Y54" s="198">
        <f>ROUND(N(data!BC83), 0)</f>
        <v>0</v>
      </c>
      <c r="Z54" s="198">
        <f>ROUND(N(data!BC84), 0)</f>
        <v>0</v>
      </c>
      <c r="AA54" s="198">
        <f>ROUND(N(data!BC85), 0)</f>
        <v>0</v>
      </c>
      <c r="AB54" s="198">
        <f>ROUND(N(data!BC86), 0)</f>
        <v>0</v>
      </c>
      <c r="AC54" s="198">
        <f>ROUND(N(data!BC87), 0)</f>
        <v>0</v>
      </c>
      <c r="AD54" s="198">
        <f>ROUND(N(data!BC88), 0)</f>
        <v>0</v>
      </c>
      <c r="AE54" s="198">
        <f>ROUND(N(data!BC93), 0)</f>
        <v>0</v>
      </c>
      <c r="AF54" s="198">
        <f>ROUND(N(data!BC91), 0)</f>
        <v>0</v>
      </c>
      <c r="AG54" s="198">
        <f>ROUND(N(data!BC94), 0)</f>
        <v>0</v>
      </c>
      <c r="AH54" s="198">
        <f>ROUND(N(data!BC95), 0)</f>
        <v>0</v>
      </c>
      <c r="AI54" s="198">
        <f>ROUND(N(data!BC96), 0)</f>
        <v>0</v>
      </c>
      <c r="AJ54" s="198">
        <f>ROUND(N(data!BC97), 0)</f>
        <v>0</v>
      </c>
      <c r="AK54" s="313">
        <f>ROUND(N(data!BC98),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RIGHT(data!$C$101,3)</f>
        <v>170</v>
      </c>
      <c r="B55" s="200" t="str">
        <f>RIGHT(data!$C$100,4)</f>
        <v>2024</v>
      </c>
      <c r="C55" s="12" t="str">
        <f>data!BD$59</f>
        <v>8420</v>
      </c>
      <c r="D55" s="12" t="s">
        <v>1156</v>
      </c>
      <c r="E55" s="198">
        <f>ROUND(N(data!BD63), 0)</f>
        <v>0</v>
      </c>
      <c r="F55" s="313">
        <f>ROUND(N(data!BD64), 2)</f>
        <v>0</v>
      </c>
      <c r="G55" s="198">
        <f>ROUND(N(data!BD65), 0)</f>
        <v>0</v>
      </c>
      <c r="H55" s="198">
        <f>ROUND(N(data!BD66), 0)</f>
        <v>0</v>
      </c>
      <c r="I55" s="198">
        <f>ROUND(N(data!BD67), 0)</f>
        <v>0</v>
      </c>
      <c r="J55" s="198">
        <f>ROUND(N(data!BD68), 0)</f>
        <v>0</v>
      </c>
      <c r="K55" s="198">
        <f>ROUND(N(data!BD69), 0)</f>
        <v>0</v>
      </c>
      <c r="L55" s="198">
        <f>ROUND(N(data!BD70), 0)</f>
        <v>0</v>
      </c>
      <c r="M55" s="198">
        <f>ROUND(N(data!BD71), 0)</f>
        <v>0</v>
      </c>
      <c r="N55" s="198">
        <f>ROUND(N(data!BD72), 0)</f>
        <v>0</v>
      </c>
      <c r="O55" s="198">
        <f>ROUND(N(data!BD73), 0)</f>
        <v>0</v>
      </c>
      <c r="P55" s="198">
        <f>ROUND(N(data!BD74), 0)</f>
        <v>0</v>
      </c>
      <c r="Q55" s="198">
        <f>ROUND(N(data!BD75), 0)</f>
        <v>0</v>
      </c>
      <c r="R55" s="198">
        <f>ROUND(N(data!BD76), 0)</f>
        <v>0</v>
      </c>
      <c r="S55" s="198">
        <f>ROUND(N(data!BD77), 0)</f>
        <v>0</v>
      </c>
      <c r="T55" s="198">
        <f>ROUND(N(data!BD78), 0)</f>
        <v>0</v>
      </c>
      <c r="U55" s="198">
        <f>ROUND(N(data!BD79), 0)</f>
        <v>0</v>
      </c>
      <c r="V55" s="198">
        <f>ROUND(N(data!BD80), 0)</f>
        <v>0</v>
      </c>
      <c r="W55" s="198">
        <f>ROUND(N(data!BD81), 0)</f>
        <v>0</v>
      </c>
      <c r="X55" s="198">
        <f>ROUND(N(data!BD82), 0)</f>
        <v>0</v>
      </c>
      <c r="Y55" s="198">
        <f>ROUND(N(data!BD83), 0)</f>
        <v>0</v>
      </c>
      <c r="Z55" s="198">
        <f>ROUND(N(data!BD84), 0)</f>
        <v>0</v>
      </c>
      <c r="AA55" s="198">
        <f>ROUND(N(data!BD85), 0)</f>
        <v>0</v>
      </c>
      <c r="AB55" s="198">
        <f>ROUND(N(data!BD86), 0)</f>
        <v>0</v>
      </c>
      <c r="AC55" s="198">
        <f>ROUND(N(data!BD87), 0)</f>
        <v>0</v>
      </c>
      <c r="AD55" s="198">
        <f>ROUND(N(data!BD88), 0)</f>
        <v>0</v>
      </c>
      <c r="AE55" s="198">
        <f>ROUND(N(data!BD93), 0)</f>
        <v>0</v>
      </c>
      <c r="AF55" s="198">
        <f>ROUND(N(data!BD91), 0)</f>
        <v>0</v>
      </c>
      <c r="AG55" s="198">
        <f>ROUND(N(data!BD94), 0)</f>
        <v>0</v>
      </c>
      <c r="AH55" s="198">
        <f>ROUND(N(data!BD95), 0)</f>
        <v>0</v>
      </c>
      <c r="AI55" s="198">
        <f>ROUND(N(data!BD96), 0)</f>
        <v>0</v>
      </c>
      <c r="AJ55" s="198">
        <f>ROUND(N(data!BD97), 0)</f>
        <v>0</v>
      </c>
      <c r="AK55" s="313">
        <f>ROUND(N(data!BD98),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RIGHT(data!$C$101,3)</f>
        <v>170</v>
      </c>
      <c r="B56" s="200" t="str">
        <f>RIGHT(data!$C$100,4)</f>
        <v>2024</v>
      </c>
      <c r="C56" s="12" t="str">
        <f>data!BE$59</f>
        <v>8430</v>
      </c>
      <c r="D56" s="12" t="s">
        <v>1156</v>
      </c>
      <c r="E56" s="198">
        <f>ROUND(N(data!BE63), 0)</f>
        <v>1167190</v>
      </c>
      <c r="F56" s="313">
        <f>ROUND(N(data!BE64), 2)</f>
        <v>66.95</v>
      </c>
      <c r="G56" s="198">
        <f>ROUND(N(data!BE65), 0)</f>
        <v>4417211</v>
      </c>
      <c r="H56" s="198">
        <f>ROUND(N(data!BE66), 0)</f>
        <v>1653835</v>
      </c>
      <c r="I56" s="198">
        <f>ROUND(N(data!BE67), 0)</f>
        <v>0</v>
      </c>
      <c r="J56" s="198">
        <f>ROUND(N(data!BE68), 0)</f>
        <v>1325136</v>
      </c>
      <c r="K56" s="198">
        <f>ROUND(N(data!BE69), 0)</f>
        <v>3516866</v>
      </c>
      <c r="L56" s="198">
        <f>ROUND(N(data!BE70), 0)</f>
        <v>7994854</v>
      </c>
      <c r="M56" s="198">
        <f>ROUND(N(data!BE71), 0)</f>
        <v>5053820</v>
      </c>
      <c r="N56" s="198">
        <f>ROUND(N(data!BE72), 0)</f>
        <v>1493876</v>
      </c>
      <c r="O56" s="198">
        <f>ROUND(N(data!BE73), 0)</f>
        <v>13308235</v>
      </c>
      <c r="P56" s="198">
        <f>ROUND(N(data!BE74), 0)</f>
        <v>0</v>
      </c>
      <c r="Q56" s="198">
        <f>ROUND(N(data!BE75), 0)</f>
        <v>573434</v>
      </c>
      <c r="R56" s="198">
        <f>ROUND(N(data!BE76), 0)</f>
        <v>5669</v>
      </c>
      <c r="S56" s="198">
        <f>ROUND(N(data!BE77), 0)</f>
        <v>0</v>
      </c>
      <c r="T56" s="198">
        <f>ROUND(N(data!BE78), 0)</f>
        <v>0</v>
      </c>
      <c r="U56" s="198">
        <f>ROUND(N(data!BE79), 0)</f>
        <v>0</v>
      </c>
      <c r="V56" s="198">
        <f>ROUND(N(data!BE80), 0)</f>
        <v>0</v>
      </c>
      <c r="W56" s="198">
        <f>ROUND(N(data!BE81), 0)</f>
        <v>3681896</v>
      </c>
      <c r="X56" s="198">
        <f>ROUND(N(data!BE82), 0)</f>
        <v>0</v>
      </c>
      <c r="Y56" s="198">
        <f>ROUND(N(data!BE83), 0)</f>
        <v>0</v>
      </c>
      <c r="Z56" s="198">
        <f>ROUND(N(data!BE84), 0)</f>
        <v>10388</v>
      </c>
      <c r="AA56" s="198">
        <f>ROUND(N(data!BE85), 0)</f>
        <v>503258</v>
      </c>
      <c r="AB56" s="198">
        <f>ROUND(N(data!BE86), 0)</f>
        <v>0</v>
      </c>
      <c r="AC56" s="198">
        <f>ROUND(N(data!BE87), 0)</f>
        <v>8533590</v>
      </c>
      <c r="AD56" s="198">
        <f>ROUND(N(data!BE88), 0)</f>
        <v>366632</v>
      </c>
      <c r="AE56" s="198">
        <f>ROUND(N(data!BE93), 0)</f>
        <v>0</v>
      </c>
      <c r="AF56" s="198">
        <f>ROUND(N(data!BE91), 0)</f>
        <v>0</v>
      </c>
      <c r="AG56" s="198">
        <f>ROUND(N(data!BE94), 0)</f>
        <v>338468</v>
      </c>
      <c r="AH56" s="198">
        <f>ROUND(N(data!BE95), 0)</f>
        <v>0</v>
      </c>
      <c r="AI56" s="198">
        <f>ROUND(N(data!BE96), 0)</f>
        <v>0</v>
      </c>
      <c r="AJ56" s="198">
        <f>ROUND(N(data!BE97), 0)</f>
        <v>0</v>
      </c>
      <c r="AK56" s="313">
        <f>ROUND(N(data!BE98),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RIGHT(data!$C$101,3)</f>
        <v>170</v>
      </c>
      <c r="B57" s="200" t="str">
        <f>RIGHT(data!$C$100,4)</f>
        <v>2024</v>
      </c>
      <c r="C57" s="12" t="str">
        <f>data!BF$59</f>
        <v>8460</v>
      </c>
      <c r="D57" s="12" t="s">
        <v>1156</v>
      </c>
      <c r="E57" s="198">
        <f>ROUND(N(data!BF63), 0)</f>
        <v>0</v>
      </c>
      <c r="F57" s="313">
        <f>ROUND(N(data!BF64), 2)</f>
        <v>98.08</v>
      </c>
      <c r="G57" s="198">
        <f>ROUND(N(data!BF65), 0)</f>
        <v>4603308</v>
      </c>
      <c r="H57" s="198">
        <f>ROUND(N(data!BF66), 0)</f>
        <v>1941292</v>
      </c>
      <c r="I57" s="198">
        <f>ROUND(N(data!BF67), 0)</f>
        <v>0</v>
      </c>
      <c r="J57" s="198">
        <f>ROUND(N(data!BF68), 0)</f>
        <v>816317</v>
      </c>
      <c r="K57" s="198">
        <f>ROUND(N(data!BF69), 0)</f>
        <v>779170</v>
      </c>
      <c r="L57" s="198">
        <f>ROUND(N(data!BF70), 0)</f>
        <v>1139068</v>
      </c>
      <c r="M57" s="198">
        <f>ROUND(N(data!BF71), 0)</f>
        <v>358302</v>
      </c>
      <c r="N57" s="198">
        <f>ROUND(N(data!BF72), 0)</f>
        <v>3541</v>
      </c>
      <c r="O57" s="198">
        <f>ROUND(N(data!BF73), 0)</f>
        <v>2205096</v>
      </c>
      <c r="P57" s="198">
        <f>ROUND(N(data!BF74), 0)</f>
        <v>0</v>
      </c>
      <c r="Q57" s="198">
        <f>ROUND(N(data!BF75), 0)</f>
        <v>335171</v>
      </c>
      <c r="R57" s="198">
        <f>ROUND(N(data!BF76), 0)</f>
        <v>0</v>
      </c>
      <c r="S57" s="198">
        <f>ROUND(N(data!BF77), 0)</f>
        <v>0</v>
      </c>
      <c r="T57" s="198">
        <f>ROUND(N(data!BF78), 0)</f>
        <v>1804243</v>
      </c>
      <c r="U57" s="198">
        <f>ROUND(N(data!BF79), 0)</f>
        <v>0</v>
      </c>
      <c r="V57" s="198">
        <f>ROUND(N(data!BF80), 0)</f>
        <v>0</v>
      </c>
      <c r="W57" s="198">
        <f>ROUND(N(data!BF81), 0)</f>
        <v>62217</v>
      </c>
      <c r="X57" s="198">
        <f>ROUND(N(data!BF82), 0)</f>
        <v>0</v>
      </c>
      <c r="Y57" s="198">
        <f>ROUND(N(data!BF83), 0)</f>
        <v>0</v>
      </c>
      <c r="Z57" s="198">
        <f>ROUND(N(data!BF84), 0)</f>
        <v>0</v>
      </c>
      <c r="AA57" s="198">
        <f>ROUND(N(data!BF85), 0)</f>
        <v>0</v>
      </c>
      <c r="AB57" s="198">
        <f>ROUND(N(data!BF86), 0)</f>
        <v>0</v>
      </c>
      <c r="AC57" s="198">
        <f>ROUND(N(data!BF87), 0)</f>
        <v>3466</v>
      </c>
      <c r="AD57" s="198">
        <f>ROUND(N(data!BF88), 0)</f>
        <v>78454</v>
      </c>
      <c r="AE57" s="198">
        <f>ROUND(N(data!BF93), 0)</f>
        <v>0</v>
      </c>
      <c r="AF57" s="198">
        <f>ROUND(N(data!BF91), 0)</f>
        <v>0</v>
      </c>
      <c r="AG57" s="198">
        <f>ROUND(N(data!BF94), 0)</f>
        <v>9051</v>
      </c>
      <c r="AH57" s="198">
        <f>ROUND(N(data!BF95), 0)</f>
        <v>0</v>
      </c>
      <c r="AI57" s="198">
        <f>ROUND(N(data!BF96), 0)</f>
        <v>0</v>
      </c>
      <c r="AJ57" s="198">
        <f>ROUND(N(data!BF97), 0)</f>
        <v>0</v>
      </c>
      <c r="AK57" s="313">
        <f>ROUND(N(data!BF98),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RIGHT(data!$C$101,3)</f>
        <v>170</v>
      </c>
      <c r="B58" s="200" t="str">
        <f>RIGHT(data!$C$100,4)</f>
        <v>2024</v>
      </c>
      <c r="C58" s="12" t="str">
        <f>data!BG$59</f>
        <v>8470</v>
      </c>
      <c r="D58" s="12" t="s">
        <v>1156</v>
      </c>
      <c r="E58" s="198">
        <f>ROUND(N(data!BG63), 0)</f>
        <v>0</v>
      </c>
      <c r="F58" s="313">
        <f>ROUND(N(data!BG64), 2)</f>
        <v>9.58</v>
      </c>
      <c r="G58" s="198">
        <f>ROUND(N(data!BG65), 0)</f>
        <v>494259</v>
      </c>
      <c r="H58" s="198">
        <f>ROUND(N(data!BG66), 0)</f>
        <v>240621</v>
      </c>
      <c r="I58" s="198">
        <f>ROUND(N(data!BG67), 0)</f>
        <v>0</v>
      </c>
      <c r="J58" s="198">
        <f>ROUND(N(data!BG68), 0)</f>
        <v>3448</v>
      </c>
      <c r="K58" s="198">
        <f>ROUND(N(data!BG69), 0)</f>
        <v>0</v>
      </c>
      <c r="L58" s="198">
        <f>ROUND(N(data!BG70), 0)</f>
        <v>469</v>
      </c>
      <c r="M58" s="198">
        <f>ROUND(N(data!BG71), 0)</f>
        <v>7941</v>
      </c>
      <c r="N58" s="198">
        <f>ROUND(N(data!BG72), 0)</f>
        <v>0</v>
      </c>
      <c r="O58" s="198">
        <f>ROUND(N(data!BG73), 0)</f>
        <v>232</v>
      </c>
      <c r="P58" s="198">
        <f>ROUND(N(data!BG74), 0)</f>
        <v>0</v>
      </c>
      <c r="Q58" s="198">
        <f>ROUND(N(data!BG75), 0)</f>
        <v>0</v>
      </c>
      <c r="R58" s="198">
        <f>ROUND(N(data!BG76), 0)</f>
        <v>0</v>
      </c>
      <c r="S58" s="198">
        <f>ROUND(N(data!BG77), 0)</f>
        <v>0</v>
      </c>
      <c r="T58" s="198">
        <f>ROUND(N(data!BG78), 0)</f>
        <v>0</v>
      </c>
      <c r="U58" s="198">
        <f>ROUND(N(data!BG79), 0)</f>
        <v>0</v>
      </c>
      <c r="V58" s="198">
        <f>ROUND(N(data!BG80), 0)</f>
        <v>0</v>
      </c>
      <c r="W58" s="198">
        <f>ROUND(N(data!BG81), 0)</f>
        <v>0</v>
      </c>
      <c r="X58" s="198">
        <f>ROUND(N(data!BG82), 0)</f>
        <v>0</v>
      </c>
      <c r="Y58" s="198">
        <f>ROUND(N(data!BG83), 0)</f>
        <v>0</v>
      </c>
      <c r="Z58" s="198">
        <f>ROUND(N(data!BG84), 0)</f>
        <v>0</v>
      </c>
      <c r="AA58" s="198">
        <f>ROUND(N(data!BG85), 0)</f>
        <v>0</v>
      </c>
      <c r="AB58" s="198">
        <f>ROUND(N(data!BG86), 0)</f>
        <v>0</v>
      </c>
      <c r="AC58" s="198">
        <f>ROUND(N(data!BG87), 0)</f>
        <v>232</v>
      </c>
      <c r="AD58" s="198">
        <f>ROUND(N(data!BG88), 0)</f>
        <v>0</v>
      </c>
      <c r="AE58" s="198">
        <f>ROUND(N(data!BG93), 0)</f>
        <v>0</v>
      </c>
      <c r="AF58" s="198">
        <f>ROUND(N(data!BG91), 0)</f>
        <v>0</v>
      </c>
      <c r="AG58" s="198">
        <f>ROUND(N(data!BG94), 0)</f>
        <v>0</v>
      </c>
      <c r="AH58" s="198">
        <f>ROUND(N(data!BG95), 0)</f>
        <v>0</v>
      </c>
      <c r="AI58" s="198">
        <f>ROUND(N(data!BG96), 0)</f>
        <v>0</v>
      </c>
      <c r="AJ58" s="198">
        <f>ROUND(N(data!BG97), 0)</f>
        <v>0</v>
      </c>
      <c r="AK58" s="313">
        <f>ROUND(N(data!BG98),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RIGHT(data!$C$101,3)</f>
        <v>170</v>
      </c>
      <c r="B59" s="200" t="str">
        <f>RIGHT(data!$C$100,4)</f>
        <v>2024</v>
      </c>
      <c r="C59" s="12" t="str">
        <f>data!BH$59</f>
        <v>8480</v>
      </c>
      <c r="D59" s="12" t="s">
        <v>1156</v>
      </c>
      <c r="E59" s="198">
        <f>ROUND(N(data!BH63), 0)</f>
        <v>0</v>
      </c>
      <c r="F59" s="313">
        <f>ROUND(N(data!BH64), 2)</f>
        <v>0</v>
      </c>
      <c r="G59" s="198">
        <f>ROUND(N(data!BH65), 0)</f>
        <v>0</v>
      </c>
      <c r="H59" s="198">
        <f>ROUND(N(data!BH66), 0)</f>
        <v>0</v>
      </c>
      <c r="I59" s="198">
        <f>ROUND(N(data!BH67), 0)</f>
        <v>0</v>
      </c>
      <c r="J59" s="198">
        <f>ROUND(N(data!BH68), 0)</f>
        <v>0</v>
      </c>
      <c r="K59" s="198">
        <f>ROUND(N(data!BH69), 0)</f>
        <v>0</v>
      </c>
      <c r="L59" s="198">
        <f>ROUND(N(data!BH70), 0)</f>
        <v>0</v>
      </c>
      <c r="M59" s="198">
        <f>ROUND(N(data!BH71), 0)</f>
        <v>0</v>
      </c>
      <c r="N59" s="198">
        <f>ROUND(N(data!BH72), 0)</f>
        <v>0</v>
      </c>
      <c r="O59" s="198">
        <f>ROUND(N(data!BH73), 0)</f>
        <v>0</v>
      </c>
      <c r="P59" s="198">
        <f>ROUND(N(data!BH74), 0)</f>
        <v>0</v>
      </c>
      <c r="Q59" s="198">
        <f>ROUND(N(data!BH75), 0)</f>
        <v>0</v>
      </c>
      <c r="R59" s="198">
        <f>ROUND(N(data!BH76), 0)</f>
        <v>0</v>
      </c>
      <c r="S59" s="198">
        <f>ROUND(N(data!BH77), 0)</f>
        <v>0</v>
      </c>
      <c r="T59" s="198">
        <f>ROUND(N(data!BH78), 0)</f>
        <v>0</v>
      </c>
      <c r="U59" s="198">
        <f>ROUND(N(data!BH79), 0)</f>
        <v>0</v>
      </c>
      <c r="V59" s="198">
        <f>ROUND(N(data!BH80), 0)</f>
        <v>0</v>
      </c>
      <c r="W59" s="198">
        <f>ROUND(N(data!BH81), 0)</f>
        <v>0</v>
      </c>
      <c r="X59" s="198">
        <f>ROUND(N(data!BH82), 0)</f>
        <v>0</v>
      </c>
      <c r="Y59" s="198">
        <f>ROUND(N(data!BH83), 0)</f>
        <v>0</v>
      </c>
      <c r="Z59" s="198">
        <f>ROUND(N(data!BH84), 0)</f>
        <v>0</v>
      </c>
      <c r="AA59" s="198">
        <f>ROUND(N(data!BH85), 0)</f>
        <v>0</v>
      </c>
      <c r="AB59" s="198">
        <f>ROUND(N(data!BH86), 0)</f>
        <v>0</v>
      </c>
      <c r="AC59" s="198">
        <f>ROUND(N(data!BH87), 0)</f>
        <v>0</v>
      </c>
      <c r="AD59" s="198">
        <f>ROUND(N(data!BH88), 0)</f>
        <v>0</v>
      </c>
      <c r="AE59" s="198">
        <f>ROUND(N(data!BH93), 0)</f>
        <v>0</v>
      </c>
      <c r="AF59" s="198">
        <f>ROUND(N(data!BH91), 0)</f>
        <v>0</v>
      </c>
      <c r="AG59" s="198">
        <f>ROUND(N(data!BH94), 0)</f>
        <v>0</v>
      </c>
      <c r="AH59" s="198">
        <f>ROUND(N(data!BH95), 0)</f>
        <v>0</v>
      </c>
      <c r="AI59" s="198">
        <f>ROUND(N(data!BH96), 0)</f>
        <v>0</v>
      </c>
      <c r="AJ59" s="198">
        <f>ROUND(N(data!BH97), 0)</f>
        <v>0</v>
      </c>
      <c r="AK59" s="313">
        <f>ROUND(N(data!BH98),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RIGHT(data!$C$101,3)</f>
        <v>170</v>
      </c>
      <c r="B60" s="200" t="str">
        <f>RIGHT(data!$C$100,4)</f>
        <v>2024</v>
      </c>
      <c r="C60" s="12" t="str">
        <f>data!BI$59</f>
        <v>8490</v>
      </c>
      <c r="D60" s="12" t="s">
        <v>1156</v>
      </c>
      <c r="E60" s="198">
        <f>ROUND(N(data!BI63), 0)</f>
        <v>0</v>
      </c>
      <c r="F60" s="313">
        <f>ROUND(N(data!BI64), 2)</f>
        <v>0</v>
      </c>
      <c r="G60" s="198">
        <f>ROUND(N(data!BI65), 0)</f>
        <v>0</v>
      </c>
      <c r="H60" s="198">
        <f>ROUND(N(data!BI66), 0)</f>
        <v>0</v>
      </c>
      <c r="I60" s="198">
        <f>ROUND(N(data!BI67), 0)</f>
        <v>0</v>
      </c>
      <c r="J60" s="198">
        <f>ROUND(N(data!BI68), 0)</f>
        <v>0</v>
      </c>
      <c r="K60" s="198">
        <f>ROUND(N(data!BI69), 0)</f>
        <v>0</v>
      </c>
      <c r="L60" s="198">
        <f>ROUND(N(data!BI70), 0)</f>
        <v>0</v>
      </c>
      <c r="M60" s="198">
        <f>ROUND(N(data!BI71), 0)</f>
        <v>0</v>
      </c>
      <c r="N60" s="198">
        <f>ROUND(N(data!BI72), 0)</f>
        <v>0</v>
      </c>
      <c r="O60" s="198">
        <f>ROUND(N(data!BI73), 0)</f>
        <v>0</v>
      </c>
      <c r="P60" s="198">
        <f>ROUND(N(data!BI74), 0)</f>
        <v>0</v>
      </c>
      <c r="Q60" s="198">
        <f>ROUND(N(data!BI75), 0)</f>
        <v>0</v>
      </c>
      <c r="R60" s="198">
        <f>ROUND(N(data!BI76), 0)</f>
        <v>0</v>
      </c>
      <c r="S60" s="198">
        <f>ROUND(N(data!BI77), 0)</f>
        <v>0</v>
      </c>
      <c r="T60" s="198">
        <f>ROUND(N(data!BI78), 0)</f>
        <v>0</v>
      </c>
      <c r="U60" s="198">
        <f>ROUND(N(data!BI79), 0)</f>
        <v>0</v>
      </c>
      <c r="V60" s="198">
        <f>ROUND(N(data!BI80), 0)</f>
        <v>0</v>
      </c>
      <c r="W60" s="198">
        <f>ROUND(N(data!BI81), 0)</f>
        <v>0</v>
      </c>
      <c r="X60" s="198">
        <f>ROUND(N(data!BI82), 0)</f>
        <v>0</v>
      </c>
      <c r="Y60" s="198">
        <f>ROUND(N(data!BI83), 0)</f>
        <v>0</v>
      </c>
      <c r="Z60" s="198">
        <f>ROUND(N(data!BI84), 0)</f>
        <v>0</v>
      </c>
      <c r="AA60" s="198">
        <f>ROUND(N(data!BI85), 0)</f>
        <v>0</v>
      </c>
      <c r="AB60" s="198">
        <f>ROUND(N(data!BI86), 0)</f>
        <v>0</v>
      </c>
      <c r="AC60" s="198">
        <f>ROUND(N(data!BI87), 0)</f>
        <v>0</v>
      </c>
      <c r="AD60" s="198">
        <f>ROUND(N(data!BI88), 0)</f>
        <v>0</v>
      </c>
      <c r="AE60" s="198">
        <f>ROUND(N(data!BI93), 0)</f>
        <v>0</v>
      </c>
      <c r="AF60" s="198">
        <f>ROUND(N(data!BI91), 0)</f>
        <v>0</v>
      </c>
      <c r="AG60" s="198">
        <f>ROUND(N(data!BI94), 0)</f>
        <v>0</v>
      </c>
      <c r="AH60" s="198">
        <f>ROUND(N(data!BI95), 0)</f>
        <v>0</v>
      </c>
      <c r="AI60" s="198">
        <f>ROUND(N(data!BI96), 0)</f>
        <v>0</v>
      </c>
      <c r="AJ60" s="198">
        <f>ROUND(N(data!BI97), 0)</f>
        <v>0</v>
      </c>
      <c r="AK60" s="313">
        <f>ROUND(N(data!BI98),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RIGHT(data!$C$101,3)</f>
        <v>170</v>
      </c>
      <c r="B61" s="200" t="str">
        <f>RIGHT(data!$C$100,4)</f>
        <v>2024</v>
      </c>
      <c r="C61" s="12" t="str">
        <f>data!BJ$59</f>
        <v>8510</v>
      </c>
      <c r="D61" s="12" t="s">
        <v>1156</v>
      </c>
      <c r="E61" s="198">
        <f>ROUND(N(data!BJ63), 0)</f>
        <v>0</v>
      </c>
      <c r="F61" s="313">
        <f>ROUND(N(data!BJ64), 2)</f>
        <v>0</v>
      </c>
      <c r="G61" s="198">
        <f>ROUND(N(data!BJ65), 0)</f>
        <v>0</v>
      </c>
      <c r="H61" s="198">
        <f>ROUND(N(data!BJ66), 0)</f>
        <v>0</v>
      </c>
      <c r="I61" s="198">
        <f>ROUND(N(data!BJ67), 0)</f>
        <v>0</v>
      </c>
      <c r="J61" s="198">
        <f>ROUND(N(data!BJ68), 0)</f>
        <v>0</v>
      </c>
      <c r="K61" s="198">
        <f>ROUND(N(data!BJ69), 0)</f>
        <v>0</v>
      </c>
      <c r="L61" s="198">
        <f>ROUND(N(data!BJ70), 0)</f>
        <v>0</v>
      </c>
      <c r="M61" s="198">
        <f>ROUND(N(data!BJ71), 0)</f>
        <v>0</v>
      </c>
      <c r="N61" s="198">
        <f>ROUND(N(data!BJ72), 0)</f>
        <v>0</v>
      </c>
      <c r="O61" s="198">
        <f>ROUND(N(data!BJ73), 0)</f>
        <v>0</v>
      </c>
      <c r="P61" s="198">
        <f>ROUND(N(data!BJ74), 0)</f>
        <v>0</v>
      </c>
      <c r="Q61" s="198">
        <f>ROUND(N(data!BJ75), 0)</f>
        <v>0</v>
      </c>
      <c r="R61" s="198">
        <f>ROUND(N(data!BJ76), 0)</f>
        <v>0</v>
      </c>
      <c r="S61" s="198">
        <f>ROUND(N(data!BJ77), 0)</f>
        <v>0</v>
      </c>
      <c r="T61" s="198">
        <f>ROUND(N(data!BJ78), 0)</f>
        <v>0</v>
      </c>
      <c r="U61" s="198">
        <f>ROUND(N(data!BJ79), 0)</f>
        <v>0</v>
      </c>
      <c r="V61" s="198">
        <f>ROUND(N(data!BJ80), 0)</f>
        <v>0</v>
      </c>
      <c r="W61" s="198">
        <f>ROUND(N(data!BJ81), 0)</f>
        <v>0</v>
      </c>
      <c r="X61" s="198">
        <f>ROUND(N(data!BJ82), 0)</f>
        <v>0</v>
      </c>
      <c r="Y61" s="198">
        <f>ROUND(N(data!BJ83), 0)</f>
        <v>0</v>
      </c>
      <c r="Z61" s="198">
        <f>ROUND(N(data!BJ84), 0)</f>
        <v>0</v>
      </c>
      <c r="AA61" s="198">
        <f>ROUND(N(data!BJ85), 0)</f>
        <v>0</v>
      </c>
      <c r="AB61" s="198">
        <f>ROUND(N(data!BJ86), 0)</f>
        <v>0</v>
      </c>
      <c r="AC61" s="198">
        <f>ROUND(N(data!BJ87), 0)</f>
        <v>0</v>
      </c>
      <c r="AD61" s="198">
        <f>ROUND(N(data!BJ88), 0)</f>
        <v>0</v>
      </c>
      <c r="AE61" s="198">
        <f>ROUND(N(data!BJ93), 0)</f>
        <v>0</v>
      </c>
      <c r="AF61" s="198">
        <f>ROUND(N(data!BJ91), 0)</f>
        <v>0</v>
      </c>
      <c r="AG61" s="198">
        <f>ROUND(N(data!BJ94), 0)</f>
        <v>0</v>
      </c>
      <c r="AH61" s="198">
        <f>ROUND(N(data!BJ95), 0)</f>
        <v>0</v>
      </c>
      <c r="AI61" s="198">
        <f>ROUND(N(data!BJ96), 0)</f>
        <v>0</v>
      </c>
      <c r="AJ61" s="198">
        <f>ROUND(N(data!BJ97), 0)</f>
        <v>0</v>
      </c>
      <c r="AK61" s="313">
        <f>ROUND(N(data!BJ98),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RIGHT(data!$C$101,3)</f>
        <v>170</v>
      </c>
      <c r="B62" s="200" t="str">
        <f>RIGHT(data!$C$100,4)</f>
        <v>2024</v>
      </c>
      <c r="C62" s="12" t="str">
        <f>data!BK$59</f>
        <v>8530</v>
      </c>
      <c r="D62" s="12" t="s">
        <v>1156</v>
      </c>
      <c r="E62" s="198">
        <f>ROUND(N(data!BK63), 0)</f>
        <v>0</v>
      </c>
      <c r="F62" s="313">
        <f>ROUND(N(data!BK64), 2)</f>
        <v>0</v>
      </c>
      <c r="G62" s="198">
        <f>ROUND(N(data!BK65), 0)</f>
        <v>0</v>
      </c>
      <c r="H62" s="198">
        <f>ROUND(N(data!BK66), 0)</f>
        <v>0</v>
      </c>
      <c r="I62" s="198">
        <f>ROUND(N(data!BK67), 0)</f>
        <v>0</v>
      </c>
      <c r="J62" s="198">
        <f>ROUND(N(data!BK68), 0)</f>
        <v>0</v>
      </c>
      <c r="K62" s="198">
        <f>ROUND(N(data!BK69), 0)</f>
        <v>0</v>
      </c>
      <c r="L62" s="198">
        <f>ROUND(N(data!BK70), 0)</f>
        <v>0</v>
      </c>
      <c r="M62" s="198">
        <f>ROUND(N(data!BK71), 0)</f>
        <v>0</v>
      </c>
      <c r="N62" s="198">
        <f>ROUND(N(data!BK72), 0)</f>
        <v>0</v>
      </c>
      <c r="O62" s="198">
        <f>ROUND(N(data!BK73), 0)</f>
        <v>0</v>
      </c>
      <c r="P62" s="198">
        <f>ROUND(N(data!BK74), 0)</f>
        <v>0</v>
      </c>
      <c r="Q62" s="198">
        <f>ROUND(N(data!BK75), 0)</f>
        <v>0</v>
      </c>
      <c r="R62" s="198">
        <f>ROUND(N(data!BK76), 0)</f>
        <v>0</v>
      </c>
      <c r="S62" s="198">
        <f>ROUND(N(data!BK77), 0)</f>
        <v>0</v>
      </c>
      <c r="T62" s="198">
        <f>ROUND(N(data!BK78), 0)</f>
        <v>0</v>
      </c>
      <c r="U62" s="198">
        <f>ROUND(N(data!BK79), 0)</f>
        <v>0</v>
      </c>
      <c r="V62" s="198">
        <f>ROUND(N(data!BK80), 0)</f>
        <v>0</v>
      </c>
      <c r="W62" s="198">
        <f>ROUND(N(data!BK81), 0)</f>
        <v>0</v>
      </c>
      <c r="X62" s="198">
        <f>ROUND(N(data!BK82), 0)</f>
        <v>0</v>
      </c>
      <c r="Y62" s="198">
        <f>ROUND(N(data!BK83), 0)</f>
        <v>0</v>
      </c>
      <c r="Z62" s="198">
        <f>ROUND(N(data!BK84), 0)</f>
        <v>0</v>
      </c>
      <c r="AA62" s="198">
        <f>ROUND(N(data!BK85), 0)</f>
        <v>0</v>
      </c>
      <c r="AB62" s="198">
        <f>ROUND(N(data!BK86), 0)</f>
        <v>0</v>
      </c>
      <c r="AC62" s="198">
        <f>ROUND(N(data!BK87), 0)</f>
        <v>0</v>
      </c>
      <c r="AD62" s="198">
        <f>ROUND(N(data!BK88), 0)</f>
        <v>0</v>
      </c>
      <c r="AE62" s="198">
        <f>ROUND(N(data!BK93), 0)</f>
        <v>0</v>
      </c>
      <c r="AF62" s="198">
        <f>ROUND(N(data!BK91), 0)</f>
        <v>0</v>
      </c>
      <c r="AG62" s="198">
        <f>ROUND(N(data!BK94), 0)</f>
        <v>0</v>
      </c>
      <c r="AH62" s="198">
        <f>ROUND(N(data!BK95), 0)</f>
        <v>0</v>
      </c>
      <c r="AI62" s="198">
        <f>ROUND(N(data!BK96), 0)</f>
        <v>0</v>
      </c>
      <c r="AJ62" s="198">
        <f>ROUND(N(data!BK97), 0)</f>
        <v>0</v>
      </c>
      <c r="AK62" s="313">
        <f>ROUND(N(data!BK98),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RIGHT(data!$C$101,3)</f>
        <v>170</v>
      </c>
      <c r="B63" s="200" t="str">
        <f>RIGHT(data!$C$100,4)</f>
        <v>2024</v>
      </c>
      <c r="C63" s="12" t="str">
        <f>data!BL$59</f>
        <v>8560</v>
      </c>
      <c r="D63" s="12" t="s">
        <v>1156</v>
      </c>
      <c r="E63" s="198">
        <f>ROUND(N(data!BL63), 0)</f>
        <v>0</v>
      </c>
      <c r="F63" s="313">
        <f>ROUND(N(data!BL64), 2)</f>
        <v>0</v>
      </c>
      <c r="G63" s="198">
        <f>ROUND(N(data!BL65), 0)</f>
        <v>0</v>
      </c>
      <c r="H63" s="198">
        <f>ROUND(N(data!BL66), 0)</f>
        <v>0</v>
      </c>
      <c r="I63" s="198">
        <f>ROUND(N(data!BL67), 0)</f>
        <v>0</v>
      </c>
      <c r="J63" s="198">
        <f>ROUND(N(data!BL68), 0)</f>
        <v>0</v>
      </c>
      <c r="K63" s="198">
        <f>ROUND(N(data!BL69), 0)</f>
        <v>0</v>
      </c>
      <c r="L63" s="198">
        <f>ROUND(N(data!BL70), 0)</f>
        <v>0</v>
      </c>
      <c r="M63" s="198">
        <f>ROUND(N(data!BL71), 0)</f>
        <v>0</v>
      </c>
      <c r="N63" s="198">
        <f>ROUND(N(data!BL72), 0)</f>
        <v>0</v>
      </c>
      <c r="O63" s="198">
        <f>ROUND(N(data!BL73), 0)</f>
        <v>0</v>
      </c>
      <c r="P63" s="198">
        <f>ROUND(N(data!BL74), 0)</f>
        <v>0</v>
      </c>
      <c r="Q63" s="198">
        <f>ROUND(N(data!BL75), 0)</f>
        <v>0</v>
      </c>
      <c r="R63" s="198">
        <f>ROUND(N(data!BL76), 0)</f>
        <v>0</v>
      </c>
      <c r="S63" s="198">
        <f>ROUND(N(data!BL77), 0)</f>
        <v>0</v>
      </c>
      <c r="T63" s="198">
        <f>ROUND(N(data!BL78), 0)</f>
        <v>0</v>
      </c>
      <c r="U63" s="198">
        <f>ROUND(N(data!BL79), 0)</f>
        <v>0</v>
      </c>
      <c r="V63" s="198">
        <f>ROUND(N(data!BL80), 0)</f>
        <v>0</v>
      </c>
      <c r="W63" s="198">
        <f>ROUND(N(data!BL81), 0)</f>
        <v>0</v>
      </c>
      <c r="X63" s="198">
        <f>ROUND(N(data!BL82), 0)</f>
        <v>0</v>
      </c>
      <c r="Y63" s="198">
        <f>ROUND(N(data!BL83), 0)</f>
        <v>0</v>
      </c>
      <c r="Z63" s="198">
        <f>ROUND(N(data!BL84), 0)</f>
        <v>0</v>
      </c>
      <c r="AA63" s="198">
        <f>ROUND(N(data!BL85), 0)</f>
        <v>0</v>
      </c>
      <c r="AB63" s="198">
        <f>ROUND(N(data!BL86), 0)</f>
        <v>0</v>
      </c>
      <c r="AC63" s="198">
        <f>ROUND(N(data!BL87), 0)</f>
        <v>0</v>
      </c>
      <c r="AD63" s="198">
        <f>ROUND(N(data!BL88), 0)</f>
        <v>0</v>
      </c>
      <c r="AE63" s="198">
        <f>ROUND(N(data!BL93), 0)</f>
        <v>0</v>
      </c>
      <c r="AF63" s="198">
        <f>ROUND(N(data!BL91), 0)</f>
        <v>0</v>
      </c>
      <c r="AG63" s="198">
        <f>ROUND(N(data!BL94), 0)</f>
        <v>0</v>
      </c>
      <c r="AH63" s="198">
        <f>ROUND(N(data!BL95), 0)</f>
        <v>0</v>
      </c>
      <c r="AI63" s="198">
        <f>ROUND(N(data!BL96), 0)</f>
        <v>0</v>
      </c>
      <c r="AJ63" s="198">
        <f>ROUND(N(data!BL97), 0)</f>
        <v>0</v>
      </c>
      <c r="AK63" s="313">
        <f>ROUND(N(data!BL98),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RIGHT(data!$C$101,3)</f>
        <v>170</v>
      </c>
      <c r="B64" s="200" t="str">
        <f>RIGHT(data!$C$100,4)</f>
        <v>2024</v>
      </c>
      <c r="C64" s="12" t="str">
        <f>data!BM$59</f>
        <v>8590</v>
      </c>
      <c r="D64" s="12" t="s">
        <v>1156</v>
      </c>
      <c r="E64" s="198">
        <f>ROUND(N(data!BM63), 0)</f>
        <v>0</v>
      </c>
      <c r="F64" s="313">
        <f>ROUND(N(data!BM64), 2)</f>
        <v>0</v>
      </c>
      <c r="G64" s="198">
        <f>ROUND(N(data!BM65), 0)</f>
        <v>0</v>
      </c>
      <c r="H64" s="198">
        <f>ROUND(N(data!BM66), 0)</f>
        <v>0</v>
      </c>
      <c r="I64" s="198">
        <f>ROUND(N(data!BM67), 0)</f>
        <v>0</v>
      </c>
      <c r="J64" s="198">
        <f>ROUND(N(data!BM68), 0)</f>
        <v>0</v>
      </c>
      <c r="K64" s="198">
        <f>ROUND(N(data!BM69), 0)</f>
        <v>0</v>
      </c>
      <c r="L64" s="198">
        <f>ROUND(N(data!BM70), 0)</f>
        <v>0</v>
      </c>
      <c r="M64" s="198">
        <f>ROUND(N(data!BM71), 0)</f>
        <v>0</v>
      </c>
      <c r="N64" s="198">
        <f>ROUND(N(data!BM72), 0)</f>
        <v>0</v>
      </c>
      <c r="O64" s="198">
        <f>ROUND(N(data!BM73), 0)</f>
        <v>0</v>
      </c>
      <c r="P64" s="198">
        <f>ROUND(N(data!BM74), 0)</f>
        <v>0</v>
      </c>
      <c r="Q64" s="198">
        <f>ROUND(N(data!BM75), 0)</f>
        <v>0</v>
      </c>
      <c r="R64" s="198">
        <f>ROUND(N(data!BM76), 0)</f>
        <v>0</v>
      </c>
      <c r="S64" s="198">
        <f>ROUND(N(data!BM77), 0)</f>
        <v>0</v>
      </c>
      <c r="T64" s="198">
        <f>ROUND(N(data!BM78), 0)</f>
        <v>0</v>
      </c>
      <c r="U64" s="198">
        <f>ROUND(N(data!BM79), 0)</f>
        <v>0</v>
      </c>
      <c r="V64" s="198">
        <f>ROUND(N(data!BM80), 0)</f>
        <v>0</v>
      </c>
      <c r="W64" s="198">
        <f>ROUND(N(data!BM81), 0)</f>
        <v>0</v>
      </c>
      <c r="X64" s="198">
        <f>ROUND(N(data!BM82), 0)</f>
        <v>0</v>
      </c>
      <c r="Y64" s="198">
        <f>ROUND(N(data!BM83), 0)</f>
        <v>0</v>
      </c>
      <c r="Z64" s="198">
        <f>ROUND(N(data!BM84), 0)</f>
        <v>0</v>
      </c>
      <c r="AA64" s="198">
        <f>ROUND(N(data!BM85), 0)</f>
        <v>0</v>
      </c>
      <c r="AB64" s="198">
        <f>ROUND(N(data!BM86), 0)</f>
        <v>0</v>
      </c>
      <c r="AC64" s="198">
        <f>ROUND(N(data!BM87), 0)</f>
        <v>0</v>
      </c>
      <c r="AD64" s="198">
        <f>ROUND(N(data!BM88), 0)</f>
        <v>0</v>
      </c>
      <c r="AE64" s="198">
        <f>ROUND(N(data!BM93), 0)</f>
        <v>0</v>
      </c>
      <c r="AF64" s="198">
        <f>ROUND(N(data!BM91), 0)</f>
        <v>0</v>
      </c>
      <c r="AG64" s="198">
        <f>ROUND(N(data!BM94), 0)</f>
        <v>0</v>
      </c>
      <c r="AH64" s="198">
        <f>ROUND(N(data!BM95), 0)</f>
        <v>0</v>
      </c>
      <c r="AI64" s="198">
        <f>ROUND(N(data!BM96), 0)</f>
        <v>0</v>
      </c>
      <c r="AJ64" s="198">
        <f>ROUND(N(data!BM97), 0)</f>
        <v>0</v>
      </c>
      <c r="AK64" s="313">
        <f>ROUND(N(data!BM98),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RIGHT(data!$C$101,3)</f>
        <v>170</v>
      </c>
      <c r="B65" s="200" t="str">
        <f>RIGHT(data!$C$100,4)</f>
        <v>2024</v>
      </c>
      <c r="C65" s="12" t="str">
        <f>data!BN$59</f>
        <v>8610</v>
      </c>
      <c r="D65" s="12" t="s">
        <v>1156</v>
      </c>
      <c r="E65" s="198">
        <f>ROUND(N(data!BN63), 0)</f>
        <v>0</v>
      </c>
      <c r="F65" s="313">
        <f>ROUND(N(data!BN64), 2)</f>
        <v>16.260000000000002</v>
      </c>
      <c r="G65" s="198">
        <f>ROUND(N(data!BN65), 0)</f>
        <v>4499565</v>
      </c>
      <c r="H65" s="198">
        <f>ROUND(N(data!BN66), 0)</f>
        <v>765830</v>
      </c>
      <c r="I65" s="198">
        <f>ROUND(N(data!BN67), 0)</f>
        <v>0</v>
      </c>
      <c r="J65" s="198">
        <f>ROUND(N(data!BN68), 0)</f>
        <v>170711</v>
      </c>
      <c r="K65" s="198">
        <f>ROUND(N(data!BN69), 0)</f>
        <v>0</v>
      </c>
      <c r="L65" s="198">
        <f>ROUND(N(data!BN70), 0)</f>
        <v>119443</v>
      </c>
      <c r="M65" s="198">
        <f>ROUND(N(data!BN71), 0)</f>
        <v>20785111</v>
      </c>
      <c r="N65" s="198">
        <f>ROUND(N(data!BN72), 0)</f>
        <v>0</v>
      </c>
      <c r="O65" s="198">
        <f>ROUND(N(data!BN73), 0)</f>
        <v>91622369</v>
      </c>
      <c r="P65" s="198">
        <f>ROUND(N(data!BN74), 0)</f>
        <v>0</v>
      </c>
      <c r="Q65" s="198">
        <f>ROUND(N(data!BN75), 0)</f>
        <v>2247921</v>
      </c>
      <c r="R65" s="198">
        <f>ROUND(N(data!BN76), 0)</f>
        <v>0</v>
      </c>
      <c r="S65" s="198">
        <f>ROUND(N(data!BN77), 0)</f>
        <v>8196361</v>
      </c>
      <c r="T65" s="198">
        <f>ROUND(N(data!BN78), 0)</f>
        <v>64</v>
      </c>
      <c r="U65" s="198">
        <f>ROUND(N(data!BN79), 0)</f>
        <v>0</v>
      </c>
      <c r="V65" s="198">
        <f>ROUND(N(data!BN80), 0)</f>
        <v>0</v>
      </c>
      <c r="W65" s="198">
        <f>ROUND(N(data!BN81), 0)</f>
        <v>0</v>
      </c>
      <c r="X65" s="198">
        <f>ROUND(N(data!BN82), 0)</f>
        <v>80834232</v>
      </c>
      <c r="Y65" s="198">
        <f>ROUND(N(data!BN83), 0)</f>
        <v>0</v>
      </c>
      <c r="Z65" s="198">
        <f>ROUND(N(data!BN84), 0)</f>
        <v>0</v>
      </c>
      <c r="AA65" s="198">
        <f>ROUND(N(data!BN85), 0)</f>
        <v>0</v>
      </c>
      <c r="AB65" s="198">
        <f>ROUND(N(data!BN86), 0)</f>
        <v>0</v>
      </c>
      <c r="AC65" s="198">
        <f>ROUND(N(data!BN87), 0)</f>
        <v>343791</v>
      </c>
      <c r="AD65" s="198">
        <f>ROUND(N(data!BN88), 0)</f>
        <v>202748</v>
      </c>
      <c r="AE65" s="198">
        <f>ROUND(N(data!BN93), 0)</f>
        <v>0</v>
      </c>
      <c r="AF65" s="198">
        <f>ROUND(N(data!BN91), 0)</f>
        <v>0</v>
      </c>
      <c r="AG65" s="198">
        <f>ROUND(N(data!BN94), 0)</f>
        <v>123721</v>
      </c>
      <c r="AH65" s="198">
        <f>ROUND(N(data!BN95), 0)</f>
        <v>0</v>
      </c>
      <c r="AI65" s="198">
        <f>ROUND(N(data!BN96), 0)</f>
        <v>0</v>
      </c>
      <c r="AJ65" s="198">
        <f>ROUND(N(data!BN97), 0)</f>
        <v>0</v>
      </c>
      <c r="AK65" s="313">
        <f>ROUND(N(data!BN98),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RIGHT(data!$C$101,3)</f>
        <v>170</v>
      </c>
      <c r="B66" s="200" t="str">
        <f>RIGHT(data!$C$100,4)</f>
        <v>2024</v>
      </c>
      <c r="C66" s="12" t="str">
        <f>data!BO$59</f>
        <v>8620</v>
      </c>
      <c r="D66" s="12" t="s">
        <v>1156</v>
      </c>
      <c r="E66" s="198">
        <f>ROUND(N(data!BO63), 0)</f>
        <v>0</v>
      </c>
      <c r="F66" s="313">
        <f>ROUND(N(data!BO64), 2)</f>
        <v>17.22</v>
      </c>
      <c r="G66" s="198">
        <f>ROUND(N(data!BO65), 0)</f>
        <v>1091369</v>
      </c>
      <c r="H66" s="198">
        <f>ROUND(N(data!BO66), 0)</f>
        <v>414695</v>
      </c>
      <c r="I66" s="198">
        <f>ROUND(N(data!BO67), 0)</f>
        <v>0</v>
      </c>
      <c r="J66" s="198">
        <f>ROUND(N(data!BO68), 0)</f>
        <v>279</v>
      </c>
      <c r="K66" s="198">
        <f>ROUND(N(data!BO69), 0)</f>
        <v>0</v>
      </c>
      <c r="L66" s="198">
        <f>ROUND(N(data!BO70), 0)</f>
        <v>0</v>
      </c>
      <c r="M66" s="198">
        <f>ROUND(N(data!BO71), 0)</f>
        <v>0</v>
      </c>
      <c r="N66" s="198">
        <f>ROUND(N(data!BO72), 0)</f>
        <v>0</v>
      </c>
      <c r="O66" s="198">
        <f>ROUND(N(data!BO73), 0)</f>
        <v>56013</v>
      </c>
      <c r="P66" s="198">
        <f>ROUND(N(data!BO74), 0)</f>
        <v>0</v>
      </c>
      <c r="Q66" s="198">
        <f>ROUND(N(data!BO75), 0)</f>
        <v>0</v>
      </c>
      <c r="R66" s="198">
        <f>ROUND(N(data!BO76), 0)</f>
        <v>0</v>
      </c>
      <c r="S66" s="198">
        <f>ROUND(N(data!BO77), 0)</f>
        <v>0</v>
      </c>
      <c r="T66" s="198">
        <f>ROUND(N(data!BO78), 0)</f>
        <v>0</v>
      </c>
      <c r="U66" s="198">
        <f>ROUND(N(data!BO79), 0)</f>
        <v>0</v>
      </c>
      <c r="V66" s="198">
        <f>ROUND(N(data!BO80), 0)</f>
        <v>0</v>
      </c>
      <c r="W66" s="198">
        <f>ROUND(N(data!BO81), 0)</f>
        <v>0</v>
      </c>
      <c r="X66" s="198">
        <f>ROUND(N(data!BO82), 0)</f>
        <v>0</v>
      </c>
      <c r="Y66" s="198">
        <f>ROUND(N(data!BO83), 0)</f>
        <v>0</v>
      </c>
      <c r="Z66" s="198">
        <f>ROUND(N(data!BO84), 0)</f>
        <v>52733</v>
      </c>
      <c r="AA66" s="198">
        <f>ROUND(N(data!BO85), 0)</f>
        <v>0</v>
      </c>
      <c r="AB66" s="198">
        <f>ROUND(N(data!BO86), 0)</f>
        <v>0</v>
      </c>
      <c r="AC66" s="198">
        <f>ROUND(N(data!BO87), 0)</f>
        <v>3279</v>
      </c>
      <c r="AD66" s="198">
        <f>ROUND(N(data!BO88), 0)</f>
        <v>0</v>
      </c>
      <c r="AE66" s="198">
        <f>ROUND(N(data!BO93), 0)</f>
        <v>0</v>
      </c>
      <c r="AF66" s="198">
        <f>ROUND(N(data!BO91), 0)</f>
        <v>0</v>
      </c>
      <c r="AG66" s="198">
        <f>ROUND(N(data!BO94), 0)</f>
        <v>0</v>
      </c>
      <c r="AH66" s="198">
        <f>ROUND(N(data!BO95), 0)</f>
        <v>0</v>
      </c>
      <c r="AI66" s="198">
        <f>ROUND(N(data!BO96), 0)</f>
        <v>0</v>
      </c>
      <c r="AJ66" s="198">
        <f>ROUND(N(data!BO97), 0)</f>
        <v>0</v>
      </c>
      <c r="AK66" s="313">
        <f>ROUND(N(data!BO98),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RIGHT(data!$C$101,3)</f>
        <v>170</v>
      </c>
      <c r="B67" s="200" t="str">
        <f>RIGHT(data!$C$100,4)</f>
        <v>2024</v>
      </c>
      <c r="C67" s="12" t="str">
        <f>data!BP$59</f>
        <v>8630</v>
      </c>
      <c r="D67" s="12" t="s">
        <v>1156</v>
      </c>
      <c r="E67" s="198">
        <f>ROUND(N(data!BP63), 0)</f>
        <v>0</v>
      </c>
      <c r="F67" s="313">
        <f>ROUND(N(data!BP64), 2)</f>
        <v>0</v>
      </c>
      <c r="G67" s="198">
        <f>ROUND(N(data!BP65), 0)</f>
        <v>0</v>
      </c>
      <c r="H67" s="198">
        <f>ROUND(N(data!BP66), 0)</f>
        <v>0</v>
      </c>
      <c r="I67" s="198">
        <f>ROUND(N(data!BP67), 0)</f>
        <v>0</v>
      </c>
      <c r="J67" s="198">
        <f>ROUND(N(data!BP68), 0)</f>
        <v>0</v>
      </c>
      <c r="K67" s="198">
        <f>ROUND(N(data!BP69), 0)</f>
        <v>0</v>
      </c>
      <c r="L67" s="198">
        <f>ROUND(N(data!BP70), 0)</f>
        <v>0</v>
      </c>
      <c r="M67" s="198">
        <f>ROUND(N(data!BP71), 0)</f>
        <v>0</v>
      </c>
      <c r="N67" s="198">
        <f>ROUND(N(data!BP72), 0)</f>
        <v>0</v>
      </c>
      <c r="O67" s="198">
        <f>ROUND(N(data!BP73), 0)</f>
        <v>0</v>
      </c>
      <c r="P67" s="198">
        <f>ROUND(N(data!BP74), 0)</f>
        <v>0</v>
      </c>
      <c r="Q67" s="198">
        <f>ROUND(N(data!BP75), 0)</f>
        <v>0</v>
      </c>
      <c r="R67" s="198">
        <f>ROUND(N(data!BP76), 0)</f>
        <v>0</v>
      </c>
      <c r="S67" s="198">
        <f>ROUND(N(data!BP77), 0)</f>
        <v>0</v>
      </c>
      <c r="T67" s="198">
        <f>ROUND(N(data!BP78), 0)</f>
        <v>0</v>
      </c>
      <c r="U67" s="198">
        <f>ROUND(N(data!BP79), 0)</f>
        <v>0</v>
      </c>
      <c r="V67" s="198">
        <f>ROUND(N(data!BP80), 0)</f>
        <v>0</v>
      </c>
      <c r="W67" s="198">
        <f>ROUND(N(data!BP81), 0)</f>
        <v>0</v>
      </c>
      <c r="X67" s="198">
        <f>ROUND(N(data!BP82), 0)</f>
        <v>0</v>
      </c>
      <c r="Y67" s="198">
        <f>ROUND(N(data!BP83), 0)</f>
        <v>0</v>
      </c>
      <c r="Z67" s="198">
        <f>ROUND(N(data!BP84), 0)</f>
        <v>0</v>
      </c>
      <c r="AA67" s="198">
        <f>ROUND(N(data!BP85), 0)</f>
        <v>0</v>
      </c>
      <c r="AB67" s="198">
        <f>ROUND(N(data!BP86), 0)</f>
        <v>0</v>
      </c>
      <c r="AC67" s="198">
        <f>ROUND(N(data!BP87), 0)</f>
        <v>0</v>
      </c>
      <c r="AD67" s="198">
        <f>ROUND(N(data!BP88), 0)</f>
        <v>0</v>
      </c>
      <c r="AE67" s="198">
        <f>ROUND(N(data!BP93), 0)</f>
        <v>0</v>
      </c>
      <c r="AF67" s="198">
        <f>ROUND(N(data!BP91), 0)</f>
        <v>0</v>
      </c>
      <c r="AG67" s="198">
        <f>ROUND(N(data!BP94), 0)</f>
        <v>0</v>
      </c>
      <c r="AH67" s="198">
        <f>ROUND(N(data!BP95), 0)</f>
        <v>0</v>
      </c>
      <c r="AI67" s="198">
        <f>ROUND(N(data!BP96), 0)</f>
        <v>0</v>
      </c>
      <c r="AJ67" s="198">
        <f>ROUND(N(data!BP97), 0)</f>
        <v>0</v>
      </c>
      <c r="AK67" s="313">
        <f>ROUND(N(data!BP98),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RIGHT(data!$C$101,3)</f>
        <v>170</v>
      </c>
      <c r="B68" s="200" t="str">
        <f>RIGHT(data!$C$100,4)</f>
        <v>2024</v>
      </c>
      <c r="C68" s="12" t="str">
        <f>data!BQ$59</f>
        <v>8640</v>
      </c>
      <c r="D68" s="12" t="s">
        <v>1156</v>
      </c>
      <c r="E68" s="198">
        <f>ROUND(N(data!BQ63), 0)</f>
        <v>0</v>
      </c>
      <c r="F68" s="313">
        <f>ROUND(N(data!BQ64), 2)</f>
        <v>0</v>
      </c>
      <c r="G68" s="198">
        <f>ROUND(N(data!BQ65), 0)</f>
        <v>0</v>
      </c>
      <c r="H68" s="198">
        <f>ROUND(N(data!BQ66), 0)</f>
        <v>0</v>
      </c>
      <c r="I68" s="198">
        <f>ROUND(N(data!BQ67), 0)</f>
        <v>0</v>
      </c>
      <c r="J68" s="198">
        <f>ROUND(N(data!BQ68), 0)</f>
        <v>0</v>
      </c>
      <c r="K68" s="198">
        <f>ROUND(N(data!BQ69), 0)</f>
        <v>0</v>
      </c>
      <c r="L68" s="198">
        <f>ROUND(N(data!BQ70), 0)</f>
        <v>0</v>
      </c>
      <c r="M68" s="198">
        <f>ROUND(N(data!BQ71), 0)</f>
        <v>0</v>
      </c>
      <c r="N68" s="198">
        <f>ROUND(N(data!BQ72), 0)</f>
        <v>0</v>
      </c>
      <c r="O68" s="198">
        <f>ROUND(N(data!BQ73), 0)</f>
        <v>0</v>
      </c>
      <c r="P68" s="198">
        <f>ROUND(N(data!BQ74), 0)</f>
        <v>0</v>
      </c>
      <c r="Q68" s="198">
        <f>ROUND(N(data!BQ75), 0)</f>
        <v>0</v>
      </c>
      <c r="R68" s="198">
        <f>ROUND(N(data!BQ76), 0)</f>
        <v>0</v>
      </c>
      <c r="S68" s="198">
        <f>ROUND(N(data!BQ77), 0)</f>
        <v>0</v>
      </c>
      <c r="T68" s="198">
        <f>ROUND(N(data!BQ78), 0)</f>
        <v>0</v>
      </c>
      <c r="U68" s="198">
        <f>ROUND(N(data!BQ79), 0)</f>
        <v>0</v>
      </c>
      <c r="V68" s="198">
        <f>ROUND(N(data!BQ80), 0)</f>
        <v>0</v>
      </c>
      <c r="W68" s="198">
        <f>ROUND(N(data!BQ81), 0)</f>
        <v>0</v>
      </c>
      <c r="X68" s="198">
        <f>ROUND(N(data!BQ82), 0)</f>
        <v>0</v>
      </c>
      <c r="Y68" s="198">
        <f>ROUND(N(data!BQ83), 0)</f>
        <v>0</v>
      </c>
      <c r="Z68" s="198">
        <f>ROUND(N(data!BQ84), 0)</f>
        <v>0</v>
      </c>
      <c r="AA68" s="198">
        <f>ROUND(N(data!BQ85), 0)</f>
        <v>0</v>
      </c>
      <c r="AB68" s="198">
        <f>ROUND(N(data!BQ86), 0)</f>
        <v>0</v>
      </c>
      <c r="AC68" s="198">
        <f>ROUND(N(data!BQ87), 0)</f>
        <v>0</v>
      </c>
      <c r="AD68" s="198">
        <f>ROUND(N(data!BQ88), 0)</f>
        <v>0</v>
      </c>
      <c r="AE68" s="198">
        <f>ROUND(N(data!BQ93), 0)</f>
        <v>0</v>
      </c>
      <c r="AF68" s="198">
        <f>ROUND(N(data!BQ91), 0)</f>
        <v>0</v>
      </c>
      <c r="AG68" s="198">
        <f>ROUND(N(data!BQ94), 0)</f>
        <v>0</v>
      </c>
      <c r="AH68" s="198">
        <f>ROUND(N(data!BQ95), 0)</f>
        <v>0</v>
      </c>
      <c r="AI68" s="198">
        <f>ROUND(N(data!BQ96), 0)</f>
        <v>0</v>
      </c>
      <c r="AJ68" s="198">
        <f>ROUND(N(data!BQ97), 0)</f>
        <v>0</v>
      </c>
      <c r="AK68" s="313">
        <f>ROUND(N(data!BQ98),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RIGHT(data!$C$101,3)</f>
        <v>170</v>
      </c>
      <c r="B69" s="200" t="str">
        <f>RIGHT(data!$C$100,4)</f>
        <v>2024</v>
      </c>
      <c r="C69" s="12" t="str">
        <f>data!BR$59</f>
        <v>8650</v>
      </c>
      <c r="D69" s="12" t="s">
        <v>1156</v>
      </c>
      <c r="E69" s="198">
        <f>ROUND(N(data!BR63), 0)</f>
        <v>0</v>
      </c>
      <c r="F69" s="313">
        <f>ROUND(N(data!BR64), 2)</f>
        <v>0</v>
      </c>
      <c r="G69" s="198">
        <f>ROUND(N(data!BR65), 0)</f>
        <v>0</v>
      </c>
      <c r="H69" s="198">
        <f>ROUND(N(data!BR66), 0)</f>
        <v>0</v>
      </c>
      <c r="I69" s="198">
        <f>ROUND(N(data!BR67), 0)</f>
        <v>0</v>
      </c>
      <c r="J69" s="198">
        <f>ROUND(N(data!BR68), 0)</f>
        <v>0</v>
      </c>
      <c r="K69" s="198">
        <f>ROUND(N(data!BR69), 0)</f>
        <v>0</v>
      </c>
      <c r="L69" s="198">
        <f>ROUND(N(data!BR70), 0)</f>
        <v>0</v>
      </c>
      <c r="M69" s="198">
        <f>ROUND(N(data!BR71), 0)</f>
        <v>0</v>
      </c>
      <c r="N69" s="198">
        <f>ROUND(N(data!BR72), 0)</f>
        <v>0</v>
      </c>
      <c r="O69" s="198">
        <f>ROUND(N(data!BR73), 0)</f>
        <v>0</v>
      </c>
      <c r="P69" s="198">
        <f>ROUND(N(data!BR74), 0)</f>
        <v>0</v>
      </c>
      <c r="Q69" s="198">
        <f>ROUND(N(data!BR75), 0)</f>
        <v>0</v>
      </c>
      <c r="R69" s="198">
        <f>ROUND(N(data!BR76), 0)</f>
        <v>0</v>
      </c>
      <c r="S69" s="198">
        <f>ROUND(N(data!BR77), 0)</f>
        <v>0</v>
      </c>
      <c r="T69" s="198">
        <f>ROUND(N(data!BR78), 0)</f>
        <v>0</v>
      </c>
      <c r="U69" s="198">
        <f>ROUND(N(data!BR79), 0)</f>
        <v>0</v>
      </c>
      <c r="V69" s="198">
        <f>ROUND(N(data!BR80), 0)</f>
        <v>0</v>
      </c>
      <c r="W69" s="198">
        <f>ROUND(N(data!BR81), 0)</f>
        <v>0</v>
      </c>
      <c r="X69" s="198">
        <f>ROUND(N(data!BR82), 0)</f>
        <v>0</v>
      </c>
      <c r="Y69" s="198">
        <f>ROUND(N(data!BR83), 0)</f>
        <v>0</v>
      </c>
      <c r="Z69" s="198">
        <f>ROUND(N(data!BR84), 0)</f>
        <v>0</v>
      </c>
      <c r="AA69" s="198">
        <f>ROUND(N(data!BR85), 0)</f>
        <v>0</v>
      </c>
      <c r="AB69" s="198">
        <f>ROUND(N(data!BR86), 0)</f>
        <v>0</v>
      </c>
      <c r="AC69" s="198">
        <f>ROUND(N(data!BR87), 0)</f>
        <v>0</v>
      </c>
      <c r="AD69" s="198">
        <f>ROUND(N(data!BR88), 0)</f>
        <v>0</v>
      </c>
      <c r="AE69" s="198">
        <f>ROUND(N(data!BR93), 0)</f>
        <v>0</v>
      </c>
      <c r="AF69" s="198">
        <f>ROUND(N(data!BR91), 0)</f>
        <v>0</v>
      </c>
      <c r="AG69" s="198">
        <f>ROUND(N(data!BR94), 0)</f>
        <v>0</v>
      </c>
      <c r="AH69" s="198">
        <f>ROUND(N(data!BR95), 0)</f>
        <v>0</v>
      </c>
      <c r="AI69" s="198">
        <f>ROUND(N(data!BR96), 0)</f>
        <v>0</v>
      </c>
      <c r="AJ69" s="198">
        <f>ROUND(N(data!BR97), 0)</f>
        <v>0</v>
      </c>
      <c r="AK69" s="313">
        <f>ROUND(N(data!BR98),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RIGHT(data!$C$101,3)</f>
        <v>170</v>
      </c>
      <c r="B70" s="200" t="str">
        <f>RIGHT(data!$C$100,4)</f>
        <v>2024</v>
      </c>
      <c r="C70" s="12" t="str">
        <f>data!BS$59</f>
        <v>8660</v>
      </c>
      <c r="D70" s="12" t="s">
        <v>1156</v>
      </c>
      <c r="E70" s="198">
        <f>ROUND(N(data!BS63), 0)</f>
        <v>0</v>
      </c>
      <c r="F70" s="313">
        <f>ROUND(N(data!BS64), 2)</f>
        <v>9.67</v>
      </c>
      <c r="G70" s="198">
        <f>ROUND(N(data!BS65), 0)</f>
        <v>544024</v>
      </c>
      <c r="H70" s="198">
        <f>ROUND(N(data!BS66), 0)</f>
        <v>206417</v>
      </c>
      <c r="I70" s="198">
        <f>ROUND(N(data!BS67), 0)</f>
        <v>0</v>
      </c>
      <c r="J70" s="198">
        <f>ROUND(N(data!BS68), 0)</f>
        <v>128944</v>
      </c>
      <c r="K70" s="198">
        <f>ROUND(N(data!BS69), 0)</f>
        <v>0</v>
      </c>
      <c r="L70" s="198">
        <f>ROUND(N(data!BS70), 0)</f>
        <v>3285</v>
      </c>
      <c r="M70" s="198">
        <f>ROUND(N(data!BS71), 0)</f>
        <v>8615</v>
      </c>
      <c r="N70" s="198">
        <f>ROUND(N(data!BS72), 0)</f>
        <v>0</v>
      </c>
      <c r="O70" s="198">
        <f>ROUND(N(data!BS73), 0)</f>
        <v>152681</v>
      </c>
      <c r="P70" s="198">
        <f>ROUND(N(data!BS74), 0)</f>
        <v>0</v>
      </c>
      <c r="Q70" s="198">
        <f>ROUND(N(data!BS75), 0)</f>
        <v>0</v>
      </c>
      <c r="R70" s="198">
        <f>ROUND(N(data!BS76), 0)</f>
        <v>0</v>
      </c>
      <c r="S70" s="198">
        <f>ROUND(N(data!BS77), 0)</f>
        <v>0</v>
      </c>
      <c r="T70" s="198">
        <f>ROUND(N(data!BS78), 0)</f>
        <v>0</v>
      </c>
      <c r="U70" s="198">
        <f>ROUND(N(data!BS79), 0)</f>
        <v>0</v>
      </c>
      <c r="V70" s="198">
        <f>ROUND(N(data!BS80), 0)</f>
        <v>0</v>
      </c>
      <c r="W70" s="198">
        <f>ROUND(N(data!BS81), 0)</f>
        <v>0</v>
      </c>
      <c r="X70" s="198">
        <f>ROUND(N(data!BS82), 0)</f>
        <v>0</v>
      </c>
      <c r="Y70" s="198">
        <f>ROUND(N(data!BS83), 0)</f>
        <v>0</v>
      </c>
      <c r="Z70" s="198">
        <f>ROUND(N(data!BS84), 0)</f>
        <v>0</v>
      </c>
      <c r="AA70" s="198">
        <f>ROUND(N(data!BS85), 0)</f>
        <v>0</v>
      </c>
      <c r="AB70" s="198">
        <f>ROUND(N(data!BS86), 0)</f>
        <v>0</v>
      </c>
      <c r="AC70" s="198">
        <f>ROUND(N(data!BS87), 0)</f>
        <v>152681</v>
      </c>
      <c r="AD70" s="198">
        <f>ROUND(N(data!BS88), 0)</f>
        <v>213957</v>
      </c>
      <c r="AE70" s="198">
        <f>ROUND(N(data!BS93), 0)</f>
        <v>0</v>
      </c>
      <c r="AF70" s="198">
        <f>ROUND(N(data!BS91), 0)</f>
        <v>0</v>
      </c>
      <c r="AG70" s="198">
        <f>ROUND(N(data!BS94), 0)</f>
        <v>536</v>
      </c>
      <c r="AH70" s="198">
        <f>ROUND(N(data!BS95), 0)</f>
        <v>0</v>
      </c>
      <c r="AI70" s="198">
        <f>ROUND(N(data!BS96), 0)</f>
        <v>162</v>
      </c>
      <c r="AJ70" s="198">
        <f>ROUND(N(data!BS97), 0)</f>
        <v>0</v>
      </c>
      <c r="AK70" s="313">
        <f>ROUND(N(data!BS98),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RIGHT(data!$C$101,3)</f>
        <v>170</v>
      </c>
      <c r="B71" s="200" t="str">
        <f>RIGHT(data!$C$100,4)</f>
        <v>2024</v>
      </c>
      <c r="C71" s="12" t="str">
        <f>data!BT$59</f>
        <v>8670</v>
      </c>
      <c r="D71" s="12" t="s">
        <v>1156</v>
      </c>
      <c r="E71" s="198">
        <f>ROUND(N(data!BT63), 0)</f>
        <v>0</v>
      </c>
      <c r="F71" s="313">
        <f>ROUND(N(data!BT64), 2)</f>
        <v>8.2100000000000009</v>
      </c>
      <c r="G71" s="198">
        <f>ROUND(N(data!BT65), 0)</f>
        <v>779858</v>
      </c>
      <c r="H71" s="198">
        <f>ROUND(N(data!BT66), 0)</f>
        <v>274828</v>
      </c>
      <c r="I71" s="198">
        <f>ROUND(N(data!BT67), 0)</f>
        <v>0</v>
      </c>
      <c r="J71" s="198">
        <f>ROUND(N(data!BT68), 0)</f>
        <v>3964</v>
      </c>
      <c r="K71" s="198">
        <f>ROUND(N(data!BT69), 0)</f>
        <v>0</v>
      </c>
      <c r="L71" s="198">
        <f>ROUND(N(data!BT70), 0)</f>
        <v>4645</v>
      </c>
      <c r="M71" s="198">
        <f>ROUND(N(data!BT71), 0)</f>
        <v>0</v>
      </c>
      <c r="N71" s="198">
        <f>ROUND(N(data!BT72), 0)</f>
        <v>0</v>
      </c>
      <c r="O71" s="198">
        <f>ROUND(N(data!BT73), 0)</f>
        <v>44009</v>
      </c>
      <c r="P71" s="198">
        <f>ROUND(N(data!BT74), 0)</f>
        <v>0</v>
      </c>
      <c r="Q71" s="198">
        <f>ROUND(N(data!BT75), 0)</f>
        <v>0</v>
      </c>
      <c r="R71" s="198">
        <f>ROUND(N(data!BT76), 0)</f>
        <v>0</v>
      </c>
      <c r="S71" s="198">
        <f>ROUND(N(data!BT77), 0)</f>
        <v>0</v>
      </c>
      <c r="T71" s="198">
        <f>ROUND(N(data!BT78), 0)</f>
        <v>0</v>
      </c>
      <c r="U71" s="198">
        <f>ROUND(N(data!BT79), 0)</f>
        <v>0</v>
      </c>
      <c r="V71" s="198">
        <f>ROUND(N(data!BT80), 0)</f>
        <v>0</v>
      </c>
      <c r="W71" s="198">
        <f>ROUND(N(data!BT81), 0)</f>
        <v>0</v>
      </c>
      <c r="X71" s="198">
        <f>ROUND(N(data!BT82), 0)</f>
        <v>0</v>
      </c>
      <c r="Y71" s="198">
        <f>ROUND(N(data!BT83), 0)</f>
        <v>0</v>
      </c>
      <c r="Z71" s="198">
        <f>ROUND(N(data!BT84), 0)</f>
        <v>590</v>
      </c>
      <c r="AA71" s="198">
        <f>ROUND(N(data!BT85), 0)</f>
        <v>0</v>
      </c>
      <c r="AB71" s="198">
        <f>ROUND(N(data!BT86), 0)</f>
        <v>0</v>
      </c>
      <c r="AC71" s="198">
        <f>ROUND(N(data!BT87), 0)</f>
        <v>43419</v>
      </c>
      <c r="AD71" s="198">
        <f>ROUND(N(data!BT88), 0)</f>
        <v>25345</v>
      </c>
      <c r="AE71" s="198">
        <f>ROUND(N(data!BT93), 0)</f>
        <v>0</v>
      </c>
      <c r="AF71" s="198">
        <f>ROUND(N(data!BT91), 0)</f>
        <v>0</v>
      </c>
      <c r="AG71" s="198">
        <f>ROUND(N(data!BT94), 0)</f>
        <v>0</v>
      </c>
      <c r="AH71" s="198">
        <f>ROUND(N(data!BT95), 0)</f>
        <v>0</v>
      </c>
      <c r="AI71" s="198">
        <f>ROUND(N(data!BT96), 0)</f>
        <v>0</v>
      </c>
      <c r="AJ71" s="198">
        <f>ROUND(N(data!BT97), 0)</f>
        <v>0</v>
      </c>
      <c r="AK71" s="313">
        <f>ROUND(N(data!BT98),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RIGHT(data!$C$101,3)</f>
        <v>170</v>
      </c>
      <c r="B72" s="200" t="str">
        <f>RIGHT(data!$C$100,4)</f>
        <v>2024</v>
      </c>
      <c r="C72" s="12" t="str">
        <f>data!BU$59</f>
        <v>8680</v>
      </c>
      <c r="D72" s="12" t="s">
        <v>1156</v>
      </c>
      <c r="E72" s="198">
        <f>ROUND(N(data!BU63), 0)</f>
        <v>0</v>
      </c>
      <c r="F72" s="313">
        <f>ROUND(N(data!BU64), 2)</f>
        <v>0</v>
      </c>
      <c r="G72" s="198">
        <f>ROUND(N(data!BU65), 0)</f>
        <v>0</v>
      </c>
      <c r="H72" s="198">
        <f>ROUND(N(data!BU66), 0)</f>
        <v>0</v>
      </c>
      <c r="I72" s="198">
        <f>ROUND(N(data!BU67), 0)</f>
        <v>0</v>
      </c>
      <c r="J72" s="198">
        <f>ROUND(N(data!BU68), 0)</f>
        <v>0</v>
      </c>
      <c r="K72" s="198">
        <f>ROUND(N(data!BU69), 0)</f>
        <v>0</v>
      </c>
      <c r="L72" s="198">
        <f>ROUND(N(data!BU70), 0)</f>
        <v>0</v>
      </c>
      <c r="M72" s="198">
        <f>ROUND(N(data!BU71), 0)</f>
        <v>0</v>
      </c>
      <c r="N72" s="198">
        <f>ROUND(N(data!BU72), 0)</f>
        <v>0</v>
      </c>
      <c r="O72" s="198">
        <f>ROUND(N(data!BU73), 0)</f>
        <v>0</v>
      </c>
      <c r="P72" s="198">
        <f>ROUND(N(data!BU74), 0)</f>
        <v>0</v>
      </c>
      <c r="Q72" s="198">
        <f>ROUND(N(data!BU75), 0)</f>
        <v>0</v>
      </c>
      <c r="R72" s="198">
        <f>ROUND(N(data!BU76), 0)</f>
        <v>0</v>
      </c>
      <c r="S72" s="198">
        <f>ROUND(N(data!BU77), 0)</f>
        <v>0</v>
      </c>
      <c r="T72" s="198">
        <f>ROUND(N(data!BU78), 0)</f>
        <v>0</v>
      </c>
      <c r="U72" s="198">
        <f>ROUND(N(data!BU79), 0)</f>
        <v>0</v>
      </c>
      <c r="V72" s="198">
        <f>ROUND(N(data!BU80), 0)</f>
        <v>0</v>
      </c>
      <c r="W72" s="198">
        <f>ROUND(N(data!BU81), 0)</f>
        <v>0</v>
      </c>
      <c r="X72" s="198">
        <f>ROUND(N(data!BU82), 0)</f>
        <v>0</v>
      </c>
      <c r="Y72" s="198">
        <f>ROUND(N(data!BU83), 0)</f>
        <v>0</v>
      </c>
      <c r="Z72" s="198">
        <f>ROUND(N(data!BU84), 0)</f>
        <v>0</v>
      </c>
      <c r="AA72" s="198">
        <f>ROUND(N(data!BU85), 0)</f>
        <v>0</v>
      </c>
      <c r="AB72" s="198">
        <f>ROUND(N(data!BU86), 0)</f>
        <v>0</v>
      </c>
      <c r="AC72" s="198">
        <f>ROUND(N(data!BU87), 0)</f>
        <v>0</v>
      </c>
      <c r="AD72" s="198">
        <f>ROUND(N(data!BU88), 0)</f>
        <v>0</v>
      </c>
      <c r="AE72" s="198">
        <f>ROUND(N(data!BU93), 0)</f>
        <v>0</v>
      </c>
      <c r="AF72" s="198">
        <f>ROUND(N(data!BU91), 0)</f>
        <v>0</v>
      </c>
      <c r="AG72" s="198">
        <f>ROUND(N(data!BU94), 0)</f>
        <v>0</v>
      </c>
      <c r="AH72" s="198">
        <f>ROUND(N(data!BU95), 0)</f>
        <v>0</v>
      </c>
      <c r="AI72" s="198">
        <f>ROUND(N(data!BU96), 0)</f>
        <v>0</v>
      </c>
      <c r="AJ72" s="198">
        <f>ROUND(N(data!BU97), 0)</f>
        <v>0</v>
      </c>
      <c r="AK72" s="313">
        <f>ROUND(N(data!BU98),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RIGHT(data!$C$101,3)</f>
        <v>170</v>
      </c>
      <c r="B73" s="200" t="str">
        <f>RIGHT(data!$C$100,4)</f>
        <v>2024</v>
      </c>
      <c r="C73" s="12" t="str">
        <f>data!BV$59</f>
        <v>8690</v>
      </c>
      <c r="D73" s="12" t="s">
        <v>1156</v>
      </c>
      <c r="E73" s="198">
        <f>ROUND(N(data!BV63), 0)</f>
        <v>0</v>
      </c>
      <c r="F73" s="313">
        <f>ROUND(N(data!BV64), 2)</f>
        <v>0</v>
      </c>
      <c r="G73" s="198">
        <f>ROUND(N(data!BV65), 0)</f>
        <v>0</v>
      </c>
      <c r="H73" s="198">
        <f>ROUND(N(data!BV66), 0)</f>
        <v>0</v>
      </c>
      <c r="I73" s="198">
        <f>ROUND(N(data!BV67), 0)</f>
        <v>0</v>
      </c>
      <c r="J73" s="198">
        <f>ROUND(N(data!BV68), 0)</f>
        <v>0</v>
      </c>
      <c r="K73" s="198">
        <f>ROUND(N(data!BV69), 0)</f>
        <v>0</v>
      </c>
      <c r="L73" s="198">
        <f>ROUND(N(data!BV70), 0)</f>
        <v>-6115</v>
      </c>
      <c r="M73" s="198">
        <f>ROUND(N(data!BV71), 0)</f>
        <v>80552</v>
      </c>
      <c r="N73" s="198">
        <f>ROUND(N(data!BV72), 0)</f>
        <v>0</v>
      </c>
      <c r="O73" s="198">
        <f>ROUND(N(data!BV73), 0)</f>
        <v>0</v>
      </c>
      <c r="P73" s="198">
        <f>ROUND(N(data!BV74), 0)</f>
        <v>0</v>
      </c>
      <c r="Q73" s="198">
        <f>ROUND(N(data!BV75), 0)</f>
        <v>0</v>
      </c>
      <c r="R73" s="198">
        <f>ROUND(N(data!BV76), 0)</f>
        <v>0</v>
      </c>
      <c r="S73" s="198">
        <f>ROUND(N(data!BV77), 0)</f>
        <v>0</v>
      </c>
      <c r="T73" s="198">
        <f>ROUND(N(data!BV78), 0)</f>
        <v>0</v>
      </c>
      <c r="U73" s="198">
        <f>ROUND(N(data!BV79), 0)</f>
        <v>0</v>
      </c>
      <c r="V73" s="198">
        <f>ROUND(N(data!BV80), 0)</f>
        <v>0</v>
      </c>
      <c r="W73" s="198">
        <f>ROUND(N(data!BV81), 0)</f>
        <v>0</v>
      </c>
      <c r="X73" s="198">
        <f>ROUND(N(data!BV82), 0)</f>
        <v>0</v>
      </c>
      <c r="Y73" s="198">
        <f>ROUND(N(data!BV83), 0)</f>
        <v>0</v>
      </c>
      <c r="Z73" s="198">
        <f>ROUND(N(data!BV84), 0)</f>
        <v>0</v>
      </c>
      <c r="AA73" s="198">
        <f>ROUND(N(data!BV85), 0)</f>
        <v>0</v>
      </c>
      <c r="AB73" s="198">
        <f>ROUND(N(data!BV86), 0)</f>
        <v>0</v>
      </c>
      <c r="AC73" s="198">
        <f>ROUND(N(data!BV87), 0)</f>
        <v>0</v>
      </c>
      <c r="AD73" s="198">
        <f>ROUND(N(data!BV88), 0)</f>
        <v>0</v>
      </c>
      <c r="AE73" s="198">
        <f>ROUND(N(data!BV93), 0)</f>
        <v>0</v>
      </c>
      <c r="AF73" s="198">
        <f>ROUND(N(data!BV91), 0)</f>
        <v>0</v>
      </c>
      <c r="AG73" s="198">
        <f>ROUND(N(data!BV94), 0)</f>
        <v>5972</v>
      </c>
      <c r="AH73" s="198">
        <f>ROUND(N(data!BV95), 0)</f>
        <v>0</v>
      </c>
      <c r="AI73" s="198">
        <f>ROUND(N(data!BV96), 0)</f>
        <v>1801</v>
      </c>
      <c r="AJ73" s="198">
        <f>ROUND(N(data!BV97), 0)</f>
        <v>0</v>
      </c>
      <c r="AK73" s="313">
        <f>ROUND(N(data!BV98),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RIGHT(data!$C$101,3)</f>
        <v>170</v>
      </c>
      <c r="B74" s="200" t="str">
        <f>RIGHT(data!$C$100,4)</f>
        <v>2024</v>
      </c>
      <c r="C74" s="12" t="str">
        <f>data!BW$59</f>
        <v>8700</v>
      </c>
      <c r="D74" s="12" t="s">
        <v>1156</v>
      </c>
      <c r="E74" s="198">
        <f>ROUND(N(data!BW63), 0)</f>
        <v>0</v>
      </c>
      <c r="F74" s="313">
        <f>ROUND(N(data!BW64), 2)</f>
        <v>7.56</v>
      </c>
      <c r="G74" s="198">
        <f>ROUND(N(data!BW65), 0)</f>
        <v>751688</v>
      </c>
      <c r="H74" s="198">
        <f>ROUND(N(data!BW66), 0)</f>
        <v>231348</v>
      </c>
      <c r="I74" s="198">
        <f>ROUND(N(data!BW67), 0)</f>
        <v>98640</v>
      </c>
      <c r="J74" s="198">
        <f>ROUND(N(data!BW68), 0)</f>
        <v>488330</v>
      </c>
      <c r="K74" s="198">
        <f>ROUND(N(data!BW69), 0)</f>
        <v>0</v>
      </c>
      <c r="L74" s="198">
        <f>ROUND(N(data!BW70), 0)</f>
        <v>7047</v>
      </c>
      <c r="M74" s="198">
        <f>ROUND(N(data!BW71), 0)</f>
        <v>176</v>
      </c>
      <c r="N74" s="198">
        <f>ROUND(N(data!BW72), 0)</f>
        <v>46661</v>
      </c>
      <c r="O74" s="198">
        <f>ROUND(N(data!BW73), 0)</f>
        <v>11844</v>
      </c>
      <c r="P74" s="198">
        <f>ROUND(N(data!BW74), 0)</f>
        <v>0</v>
      </c>
      <c r="Q74" s="198">
        <f>ROUND(N(data!BW75), 0)</f>
        <v>0</v>
      </c>
      <c r="R74" s="198">
        <f>ROUND(N(data!BW76), 0)</f>
        <v>0</v>
      </c>
      <c r="S74" s="198">
        <f>ROUND(N(data!BW77), 0)</f>
        <v>0</v>
      </c>
      <c r="T74" s="198">
        <f>ROUND(N(data!BW78), 0)</f>
        <v>0</v>
      </c>
      <c r="U74" s="198">
        <f>ROUND(N(data!BW79), 0)</f>
        <v>0</v>
      </c>
      <c r="V74" s="198">
        <f>ROUND(N(data!BW80), 0)</f>
        <v>0</v>
      </c>
      <c r="W74" s="198">
        <f>ROUND(N(data!BW81), 0)</f>
        <v>0</v>
      </c>
      <c r="X74" s="198">
        <f>ROUND(N(data!BW82), 0)</f>
        <v>0</v>
      </c>
      <c r="Y74" s="198">
        <f>ROUND(N(data!BW83), 0)</f>
        <v>0</v>
      </c>
      <c r="Z74" s="198">
        <f>ROUND(N(data!BW84), 0)</f>
        <v>499</v>
      </c>
      <c r="AA74" s="198">
        <f>ROUND(N(data!BW85), 0)</f>
        <v>0</v>
      </c>
      <c r="AB74" s="198">
        <f>ROUND(N(data!BW86), 0)</f>
        <v>0</v>
      </c>
      <c r="AC74" s="198">
        <f>ROUND(N(data!BW87), 0)</f>
        <v>11345</v>
      </c>
      <c r="AD74" s="198">
        <f>ROUND(N(data!BW88), 0)</f>
        <v>4345</v>
      </c>
      <c r="AE74" s="198">
        <f>ROUND(N(data!BW93), 0)</f>
        <v>0</v>
      </c>
      <c r="AF74" s="198">
        <f>ROUND(N(data!BW91), 0)</f>
        <v>0</v>
      </c>
      <c r="AG74" s="198">
        <f>ROUND(N(data!BW94), 0)</f>
        <v>0</v>
      </c>
      <c r="AH74" s="198">
        <f>ROUND(N(data!BW95), 0)</f>
        <v>0</v>
      </c>
      <c r="AI74" s="198">
        <f>ROUND(N(data!BW96), 0)</f>
        <v>0</v>
      </c>
      <c r="AJ74" s="198">
        <f>ROUND(N(data!BW97), 0)</f>
        <v>0</v>
      </c>
      <c r="AK74" s="313">
        <f>ROUND(N(data!BW98),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RIGHT(data!$C$101,3)</f>
        <v>170</v>
      </c>
      <c r="B75" s="200" t="str">
        <f>RIGHT(data!$C$100,4)</f>
        <v>2024</v>
      </c>
      <c r="C75" s="12" t="str">
        <f>data!BX$59</f>
        <v>8710</v>
      </c>
      <c r="D75" s="12" t="s">
        <v>1156</v>
      </c>
      <c r="E75" s="198">
        <f>ROUND(N(data!BX63), 0)</f>
        <v>0</v>
      </c>
      <c r="F75" s="313">
        <f>ROUND(N(data!BX64), 2)</f>
        <v>0</v>
      </c>
      <c r="G75" s="198">
        <f>ROUND(N(data!BX65), 0)</f>
        <v>0</v>
      </c>
      <c r="H75" s="198">
        <f>ROUND(N(data!BX66), 0)</f>
        <v>0</v>
      </c>
      <c r="I75" s="198">
        <f>ROUND(N(data!BX67), 0)</f>
        <v>0</v>
      </c>
      <c r="J75" s="198">
        <f>ROUND(N(data!BX68), 0)</f>
        <v>39638</v>
      </c>
      <c r="K75" s="198">
        <f>ROUND(N(data!BX69), 0)</f>
        <v>0</v>
      </c>
      <c r="L75" s="198">
        <f>ROUND(N(data!BX70), 0)</f>
        <v>3787561</v>
      </c>
      <c r="M75" s="198">
        <f>ROUND(N(data!BX71), 0)</f>
        <v>0</v>
      </c>
      <c r="N75" s="198">
        <f>ROUND(N(data!BX72), 0)</f>
        <v>0</v>
      </c>
      <c r="O75" s="198">
        <f>ROUND(N(data!BX73), 0)</f>
        <v>2407</v>
      </c>
      <c r="P75" s="198">
        <f>ROUND(N(data!BX74), 0)</f>
        <v>0</v>
      </c>
      <c r="Q75" s="198">
        <f>ROUND(N(data!BX75), 0)</f>
        <v>0</v>
      </c>
      <c r="R75" s="198">
        <f>ROUND(N(data!BX76), 0)</f>
        <v>0</v>
      </c>
      <c r="S75" s="198">
        <f>ROUND(N(data!BX77), 0)</f>
        <v>0</v>
      </c>
      <c r="T75" s="198">
        <f>ROUND(N(data!BX78), 0)</f>
        <v>0</v>
      </c>
      <c r="U75" s="198">
        <f>ROUND(N(data!BX79), 0)</f>
        <v>0</v>
      </c>
      <c r="V75" s="198">
        <f>ROUND(N(data!BX80), 0)</f>
        <v>0</v>
      </c>
      <c r="W75" s="198">
        <f>ROUND(N(data!BX81), 0)</f>
        <v>0</v>
      </c>
      <c r="X75" s="198">
        <f>ROUND(N(data!BX82), 0)</f>
        <v>0</v>
      </c>
      <c r="Y75" s="198">
        <f>ROUND(N(data!BX83), 0)</f>
        <v>0</v>
      </c>
      <c r="Z75" s="198">
        <f>ROUND(N(data!BX84), 0)</f>
        <v>0</v>
      </c>
      <c r="AA75" s="198">
        <f>ROUND(N(data!BX85), 0)</f>
        <v>0</v>
      </c>
      <c r="AB75" s="198">
        <f>ROUND(N(data!BX86), 0)</f>
        <v>0</v>
      </c>
      <c r="AC75" s="198">
        <f>ROUND(N(data!BX87), 0)</f>
        <v>2407</v>
      </c>
      <c r="AD75" s="198">
        <f>ROUND(N(data!BX88), 0)</f>
        <v>0</v>
      </c>
      <c r="AE75" s="198">
        <f>ROUND(N(data!BX93), 0)</f>
        <v>0</v>
      </c>
      <c r="AF75" s="198">
        <f>ROUND(N(data!BX91), 0)</f>
        <v>0</v>
      </c>
      <c r="AG75" s="198">
        <f>ROUND(N(data!BX94), 0)</f>
        <v>0</v>
      </c>
      <c r="AH75" s="198">
        <f>ROUND(N(data!BX95), 0)</f>
        <v>0</v>
      </c>
      <c r="AI75" s="198">
        <f>ROUND(N(data!BX96), 0)</f>
        <v>0</v>
      </c>
      <c r="AJ75" s="198">
        <f>ROUND(N(data!BX97), 0)</f>
        <v>0</v>
      </c>
      <c r="AK75" s="313">
        <f>ROUND(N(data!BX98),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RIGHT(data!$C$101,3)</f>
        <v>170</v>
      </c>
      <c r="B76" s="200" t="str">
        <f>RIGHT(data!$C$100,4)</f>
        <v>2024</v>
      </c>
      <c r="C76" s="12" t="str">
        <f>data!BY$59</f>
        <v>8720</v>
      </c>
      <c r="D76" s="12" t="s">
        <v>1156</v>
      </c>
      <c r="E76" s="198">
        <f>ROUND(N(data!BY63), 0)</f>
        <v>0</v>
      </c>
      <c r="F76" s="313">
        <f>ROUND(N(data!BY64), 2)</f>
        <v>24.32</v>
      </c>
      <c r="G76" s="198">
        <f>ROUND(N(data!BY65), 0)</f>
        <v>3718086</v>
      </c>
      <c r="H76" s="198">
        <f>ROUND(N(data!BY66), 0)</f>
        <v>938567</v>
      </c>
      <c r="I76" s="198">
        <f>ROUND(N(data!BY67), 0)</f>
        <v>0</v>
      </c>
      <c r="J76" s="198">
        <f>ROUND(N(data!BY68), 0)</f>
        <v>20379</v>
      </c>
      <c r="K76" s="198">
        <f>ROUND(N(data!BY69), 0)</f>
        <v>0</v>
      </c>
      <c r="L76" s="198">
        <f>ROUND(N(data!BY70), 0)</f>
        <v>27333</v>
      </c>
      <c r="M76" s="198">
        <f>ROUND(N(data!BY71), 0)</f>
        <v>1638455</v>
      </c>
      <c r="N76" s="198">
        <f>ROUND(N(data!BY72), 0)</f>
        <v>0</v>
      </c>
      <c r="O76" s="198">
        <f>ROUND(N(data!BY73), 0)</f>
        <v>191317</v>
      </c>
      <c r="P76" s="198">
        <f>ROUND(N(data!BY74), 0)</f>
        <v>0</v>
      </c>
      <c r="Q76" s="198">
        <f>ROUND(N(data!BY75), 0)</f>
        <v>150000</v>
      </c>
      <c r="R76" s="198">
        <f>ROUND(N(data!BY76), 0)</f>
        <v>0</v>
      </c>
      <c r="S76" s="198">
        <f>ROUND(N(data!BY77), 0)</f>
        <v>0</v>
      </c>
      <c r="T76" s="198">
        <f>ROUND(N(data!BY78), 0)</f>
        <v>0</v>
      </c>
      <c r="U76" s="198">
        <f>ROUND(N(data!BY79), 0)</f>
        <v>0</v>
      </c>
      <c r="V76" s="198">
        <f>ROUND(N(data!BY80), 0)</f>
        <v>0</v>
      </c>
      <c r="W76" s="198">
        <f>ROUND(N(data!BY81), 0)</f>
        <v>0</v>
      </c>
      <c r="X76" s="198">
        <f>ROUND(N(data!BY82), 0)</f>
        <v>0</v>
      </c>
      <c r="Y76" s="198">
        <f>ROUND(N(data!BY83), 0)</f>
        <v>0</v>
      </c>
      <c r="Z76" s="198">
        <f>ROUND(N(data!BY84), 0)</f>
        <v>371</v>
      </c>
      <c r="AA76" s="198">
        <f>ROUND(N(data!BY85), 0)</f>
        <v>0</v>
      </c>
      <c r="AB76" s="198">
        <f>ROUND(N(data!BY86), 0)</f>
        <v>0</v>
      </c>
      <c r="AC76" s="198">
        <f>ROUND(N(data!BY87), 0)</f>
        <v>40946</v>
      </c>
      <c r="AD76" s="198">
        <f>ROUND(N(data!BY88), 0)</f>
        <v>4225</v>
      </c>
      <c r="AE76" s="198">
        <f>ROUND(N(data!BY93), 0)</f>
        <v>0</v>
      </c>
      <c r="AF76" s="198">
        <f>ROUND(N(data!BY91), 0)</f>
        <v>0</v>
      </c>
      <c r="AG76" s="198">
        <f>ROUND(N(data!BY94), 0)</f>
        <v>795</v>
      </c>
      <c r="AH76" s="198">
        <f>ROUND(N(data!BY95), 0)</f>
        <v>0</v>
      </c>
      <c r="AI76" s="198">
        <f>ROUND(N(data!BY96), 0)</f>
        <v>240</v>
      </c>
      <c r="AJ76" s="198">
        <f>ROUND(N(data!BY97), 0)</f>
        <v>0</v>
      </c>
      <c r="AK76" s="313">
        <f>ROUND(N(data!BY98),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RIGHT(data!$C$101,3)</f>
        <v>170</v>
      </c>
      <c r="B77" s="200" t="str">
        <f>RIGHT(data!$C$100,4)</f>
        <v>2024</v>
      </c>
      <c r="C77" s="12" t="str">
        <f>data!BZ$59</f>
        <v>8730</v>
      </c>
      <c r="D77" s="12" t="s">
        <v>1156</v>
      </c>
      <c r="E77" s="198">
        <f>ROUND(N(data!BZ63), 0)</f>
        <v>0</v>
      </c>
      <c r="F77" s="313">
        <f>ROUND(N(data!BZ64), 2)</f>
        <v>32.81</v>
      </c>
      <c r="G77" s="198">
        <f>ROUND(N(data!BZ65), 0)</f>
        <v>4561065</v>
      </c>
      <c r="H77" s="198">
        <f>ROUND(N(data!BZ66), 0)</f>
        <v>1315143</v>
      </c>
      <c r="I77" s="198">
        <f>ROUND(N(data!BZ67), 0)</f>
        <v>0</v>
      </c>
      <c r="J77" s="198">
        <f>ROUND(N(data!BZ68), 0)</f>
        <v>3641</v>
      </c>
      <c r="K77" s="198">
        <f>ROUND(N(data!BZ69), 0)</f>
        <v>0</v>
      </c>
      <c r="L77" s="198">
        <f>ROUND(N(data!BZ70), 0)</f>
        <v>0</v>
      </c>
      <c r="M77" s="198">
        <f>ROUND(N(data!BZ71), 0)</f>
        <v>1045</v>
      </c>
      <c r="N77" s="198">
        <f>ROUND(N(data!BZ72), 0)</f>
        <v>0</v>
      </c>
      <c r="O77" s="198">
        <f>ROUND(N(data!BZ73), 0)</f>
        <v>29201</v>
      </c>
      <c r="P77" s="198">
        <f>ROUND(N(data!BZ74), 0)</f>
        <v>0</v>
      </c>
      <c r="Q77" s="198">
        <f>ROUND(N(data!BZ75), 0)</f>
        <v>27389</v>
      </c>
      <c r="R77" s="198">
        <f>ROUND(N(data!BZ76), 0)</f>
        <v>0</v>
      </c>
      <c r="S77" s="198">
        <f>ROUND(N(data!BZ77), 0)</f>
        <v>0</v>
      </c>
      <c r="T77" s="198">
        <f>ROUND(N(data!BZ78), 0)</f>
        <v>0</v>
      </c>
      <c r="U77" s="198">
        <f>ROUND(N(data!BZ79), 0)</f>
        <v>0</v>
      </c>
      <c r="V77" s="198">
        <f>ROUND(N(data!BZ80), 0)</f>
        <v>0</v>
      </c>
      <c r="W77" s="198">
        <f>ROUND(N(data!BZ81), 0)</f>
        <v>0</v>
      </c>
      <c r="X77" s="198">
        <f>ROUND(N(data!BZ82), 0)</f>
        <v>0</v>
      </c>
      <c r="Y77" s="198">
        <f>ROUND(N(data!BZ83), 0)</f>
        <v>0</v>
      </c>
      <c r="Z77" s="198">
        <f>ROUND(N(data!BZ84), 0)</f>
        <v>0</v>
      </c>
      <c r="AA77" s="198">
        <f>ROUND(N(data!BZ85), 0)</f>
        <v>0</v>
      </c>
      <c r="AB77" s="198">
        <f>ROUND(N(data!BZ86), 0)</f>
        <v>0</v>
      </c>
      <c r="AC77" s="198">
        <f>ROUND(N(data!BZ87), 0)</f>
        <v>1812</v>
      </c>
      <c r="AD77" s="198">
        <f>ROUND(N(data!BZ88), 0)</f>
        <v>0</v>
      </c>
      <c r="AE77" s="198">
        <f>ROUND(N(data!BZ93), 0)</f>
        <v>0</v>
      </c>
      <c r="AF77" s="198">
        <f>ROUND(N(data!BZ91), 0)</f>
        <v>0</v>
      </c>
      <c r="AG77" s="198">
        <f>ROUND(N(data!BZ94), 0)</f>
        <v>0</v>
      </c>
      <c r="AH77" s="198">
        <f>ROUND(N(data!BZ95), 0)</f>
        <v>0</v>
      </c>
      <c r="AI77" s="198">
        <f>ROUND(N(data!BZ96), 0)</f>
        <v>0</v>
      </c>
      <c r="AJ77" s="198">
        <f>ROUND(N(data!BZ97), 0)</f>
        <v>0</v>
      </c>
      <c r="AK77" s="313">
        <f>ROUND(N(data!BZ98),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RIGHT(data!$C$101,3)</f>
        <v>170</v>
      </c>
      <c r="B78" s="200" t="str">
        <f>RIGHT(data!$C$100,4)</f>
        <v>2024</v>
      </c>
      <c r="C78" s="12" t="str">
        <f>data!CA$59</f>
        <v>8740</v>
      </c>
      <c r="D78" s="12" t="s">
        <v>1156</v>
      </c>
      <c r="E78" s="198">
        <f>ROUND(N(data!CA63), 0)</f>
        <v>0</v>
      </c>
      <c r="F78" s="313">
        <f>ROUND(N(data!CA64), 2)</f>
        <v>77.73</v>
      </c>
      <c r="G78" s="198">
        <f>ROUND(N(data!CA65), 0)</f>
        <v>8401945</v>
      </c>
      <c r="H78" s="198">
        <f>ROUND(N(data!CA66), 0)</f>
        <v>2127041</v>
      </c>
      <c r="I78" s="198">
        <f>ROUND(N(data!CA67), 0)</f>
        <v>0</v>
      </c>
      <c r="J78" s="198">
        <f>ROUND(N(data!CA68), 0)</f>
        <v>41078</v>
      </c>
      <c r="K78" s="198">
        <f>ROUND(N(data!CA69), 0)</f>
        <v>0</v>
      </c>
      <c r="L78" s="198">
        <f>ROUND(N(data!CA70), 0)</f>
        <v>31110</v>
      </c>
      <c r="M78" s="198">
        <f>ROUND(N(data!CA71), 0)</f>
        <v>2191</v>
      </c>
      <c r="N78" s="198">
        <f>ROUND(N(data!CA72), 0)</f>
        <v>444583</v>
      </c>
      <c r="O78" s="198">
        <f>ROUND(N(data!CA73), 0)</f>
        <v>428692</v>
      </c>
      <c r="P78" s="198">
        <f>ROUND(N(data!CA74), 0)</f>
        <v>0</v>
      </c>
      <c r="Q78" s="198">
        <f>ROUND(N(data!CA75), 0)</f>
        <v>-17784</v>
      </c>
      <c r="R78" s="198">
        <f>ROUND(N(data!CA76), 0)</f>
        <v>5481</v>
      </c>
      <c r="S78" s="198">
        <f>ROUND(N(data!CA77), 0)</f>
        <v>206798</v>
      </c>
      <c r="T78" s="198">
        <f>ROUND(N(data!CA78), 0)</f>
        <v>0</v>
      </c>
      <c r="U78" s="198">
        <f>ROUND(N(data!CA79), 0)</f>
        <v>0</v>
      </c>
      <c r="V78" s="198">
        <f>ROUND(N(data!CA80), 0)</f>
        <v>0</v>
      </c>
      <c r="W78" s="198">
        <f>ROUND(N(data!CA81), 0)</f>
        <v>0</v>
      </c>
      <c r="X78" s="198">
        <f>ROUND(N(data!CA82), 0)</f>
        <v>0</v>
      </c>
      <c r="Y78" s="198">
        <f>ROUND(N(data!CA83), 0)</f>
        <v>0</v>
      </c>
      <c r="Z78" s="198">
        <f>ROUND(N(data!CA84), 0)</f>
        <v>0</v>
      </c>
      <c r="AA78" s="198">
        <f>ROUND(N(data!CA85), 0)</f>
        <v>0</v>
      </c>
      <c r="AB78" s="198">
        <f>ROUND(N(data!CA86), 0)</f>
        <v>0</v>
      </c>
      <c r="AC78" s="198">
        <f>ROUND(N(data!CA87), 0)</f>
        <v>234197</v>
      </c>
      <c r="AD78" s="198">
        <f>ROUND(N(data!CA88), 0)</f>
        <v>606754</v>
      </c>
      <c r="AE78" s="198">
        <f>ROUND(N(data!CA93), 0)</f>
        <v>0</v>
      </c>
      <c r="AF78" s="198">
        <f>ROUND(N(data!CA91), 0)</f>
        <v>0</v>
      </c>
      <c r="AG78" s="198">
        <f>ROUND(N(data!CA94), 0)</f>
        <v>0</v>
      </c>
      <c r="AH78" s="198">
        <f>ROUND(N(data!CA95), 0)</f>
        <v>0</v>
      </c>
      <c r="AI78" s="198">
        <f>ROUND(N(data!CA96), 0)</f>
        <v>0</v>
      </c>
      <c r="AJ78" s="198">
        <f>ROUND(N(data!CA97), 0)</f>
        <v>0</v>
      </c>
      <c r="AK78" s="313">
        <f>ROUND(N(data!CA98),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RIGHT(data!$C$101,3)</f>
        <v>170</v>
      </c>
      <c r="B79" s="200" t="str">
        <f>RIGHT(data!$C$100,4)</f>
        <v>2024</v>
      </c>
      <c r="C79" s="12" t="str">
        <f>data!CB$59</f>
        <v>8770</v>
      </c>
      <c r="D79" s="12" t="s">
        <v>1156</v>
      </c>
      <c r="E79" s="198">
        <f>ROUND(N(data!CB63), 0)</f>
        <v>0</v>
      </c>
      <c r="F79" s="313">
        <f>ROUND(N(data!CB64), 2)</f>
        <v>0</v>
      </c>
      <c r="G79" s="198">
        <f>ROUND(N(data!CB65), 0)</f>
        <v>0</v>
      </c>
      <c r="H79" s="198">
        <f>ROUND(N(data!CB66), 0)</f>
        <v>0</v>
      </c>
      <c r="I79" s="198">
        <f>ROUND(N(data!CB67), 0)</f>
        <v>0</v>
      </c>
      <c r="J79" s="198">
        <f>ROUND(N(data!CB68), 0)</f>
        <v>8538</v>
      </c>
      <c r="K79" s="198">
        <f>ROUND(N(data!CB69), 0)</f>
        <v>0</v>
      </c>
      <c r="L79" s="198">
        <f>ROUND(N(data!CB70), 0)</f>
        <v>0</v>
      </c>
      <c r="M79" s="198">
        <f>ROUND(N(data!CB71), 0)</f>
        <v>0</v>
      </c>
      <c r="N79" s="198">
        <f>ROUND(N(data!CB72), 0)</f>
        <v>0</v>
      </c>
      <c r="O79" s="198">
        <f>ROUND(N(data!CB73), 0)</f>
        <v>534</v>
      </c>
      <c r="P79" s="198">
        <f>ROUND(N(data!CB74), 0)</f>
        <v>0</v>
      </c>
      <c r="Q79" s="198">
        <f>ROUND(N(data!CB75), 0)</f>
        <v>0</v>
      </c>
      <c r="R79" s="198">
        <f>ROUND(N(data!CB76), 0)</f>
        <v>0</v>
      </c>
      <c r="S79" s="198">
        <f>ROUND(N(data!CB77), 0)</f>
        <v>0</v>
      </c>
      <c r="T79" s="198">
        <f>ROUND(N(data!CB78), 0)</f>
        <v>0</v>
      </c>
      <c r="U79" s="198">
        <f>ROUND(N(data!CB79), 0)</f>
        <v>0</v>
      </c>
      <c r="V79" s="198">
        <f>ROUND(N(data!CB80), 0)</f>
        <v>0</v>
      </c>
      <c r="W79" s="198">
        <f>ROUND(N(data!CB81), 0)</f>
        <v>0</v>
      </c>
      <c r="X79" s="198">
        <f>ROUND(N(data!CB82), 0)</f>
        <v>0</v>
      </c>
      <c r="Y79" s="198">
        <f>ROUND(N(data!CB83), 0)</f>
        <v>0</v>
      </c>
      <c r="Z79" s="198">
        <f>ROUND(N(data!CB84), 0)</f>
        <v>0</v>
      </c>
      <c r="AA79" s="198">
        <f>ROUND(N(data!CB85), 0)</f>
        <v>0</v>
      </c>
      <c r="AB79" s="198">
        <f>ROUND(N(data!CB86), 0)</f>
        <v>0</v>
      </c>
      <c r="AC79" s="198">
        <f>ROUND(N(data!CB87), 0)</f>
        <v>534</v>
      </c>
      <c r="AD79" s="198">
        <f>ROUND(N(data!CB88), 0)</f>
        <v>202702</v>
      </c>
      <c r="AE79" s="198">
        <f>ROUND(N(data!CB93), 0)</f>
        <v>0</v>
      </c>
      <c r="AF79" s="198">
        <f>ROUND(N(data!CB91), 0)</f>
        <v>0</v>
      </c>
      <c r="AG79" s="198">
        <f>ROUND(N(data!CB94), 0)</f>
        <v>0</v>
      </c>
      <c r="AH79" s="198">
        <f>ROUND(N(data!CB95), 0)</f>
        <v>0</v>
      </c>
      <c r="AI79" s="198">
        <f>ROUND(N(data!CB96), 0)</f>
        <v>0</v>
      </c>
      <c r="AJ79" s="198">
        <f>ROUND(N(data!CB97), 0)</f>
        <v>0</v>
      </c>
      <c r="AK79" s="313">
        <f>ROUND(N(data!CB98),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RIGHT(data!$C$101,3)</f>
        <v>170</v>
      </c>
      <c r="B80" s="200" t="str">
        <f>RIGHT(data!$C$100,4)</f>
        <v>2024</v>
      </c>
      <c r="C80" s="12" t="str">
        <f>data!CC$59</f>
        <v>8790</v>
      </c>
      <c r="D80" s="12" t="s">
        <v>1156</v>
      </c>
      <c r="E80" s="198">
        <f>ROUND(N(data!CC63), 0)</f>
        <v>0</v>
      </c>
      <c r="F80" s="313">
        <f>ROUND(N(data!CC64), 2)</f>
        <v>41.32</v>
      </c>
      <c r="G80" s="198">
        <f>ROUND(N(data!CC65), 0)</f>
        <v>4769892</v>
      </c>
      <c r="H80" s="198">
        <f>ROUND(N(data!CC66), 0)</f>
        <v>1740681</v>
      </c>
      <c r="I80" s="198">
        <f>ROUND(N(data!CC67), 0)</f>
        <v>1340140</v>
      </c>
      <c r="J80" s="198">
        <f>ROUND(N(data!CC68), 0)</f>
        <v>-324215</v>
      </c>
      <c r="K80" s="198">
        <f>ROUND(N(data!CC69), 0)</f>
        <v>0</v>
      </c>
      <c r="L80" s="198">
        <f>ROUND(N(data!CC70), 0)</f>
        <v>220343</v>
      </c>
      <c r="M80" s="198">
        <f>ROUND(N(data!CC71), 0)</f>
        <v>3939404</v>
      </c>
      <c r="N80" s="198">
        <f>ROUND(N(data!CC72), 0)</f>
        <v>326646</v>
      </c>
      <c r="O80" s="198">
        <f>ROUND(N(data!CC73), 0)</f>
        <v>11403658</v>
      </c>
      <c r="P80" s="198">
        <f>ROUND(N(data!CC74), 0)</f>
        <v>0</v>
      </c>
      <c r="Q80" s="198">
        <f>ROUND(N(data!CC75), 0)</f>
        <v>45415</v>
      </c>
      <c r="R80" s="198">
        <f>ROUND(N(data!CC76), 0)</f>
        <v>0</v>
      </c>
      <c r="S80" s="198">
        <f>ROUND(N(data!CC77), 0)</f>
        <v>350033</v>
      </c>
      <c r="T80" s="198">
        <f>ROUND(N(data!CC78), 0)</f>
        <v>0</v>
      </c>
      <c r="U80" s="198">
        <f>ROUND(N(data!CC79), 0)</f>
        <v>0</v>
      </c>
      <c r="V80" s="198">
        <f>ROUND(N(data!CC80), 0)</f>
        <v>0</v>
      </c>
      <c r="W80" s="198">
        <f>ROUND(N(data!CC81), 0)</f>
        <v>34887</v>
      </c>
      <c r="X80" s="198">
        <f>ROUND(N(data!CC82), 0)</f>
        <v>10894608</v>
      </c>
      <c r="Y80" s="198">
        <f>ROUND(N(data!CC83), 0)</f>
        <v>0</v>
      </c>
      <c r="Z80" s="198">
        <f>ROUND(N(data!CC84), 0)</f>
        <v>6736</v>
      </c>
      <c r="AA80" s="198">
        <f>ROUND(N(data!CC85), 0)</f>
        <v>0</v>
      </c>
      <c r="AB80" s="198">
        <f>ROUND(N(data!CC86), 0)</f>
        <v>0</v>
      </c>
      <c r="AC80" s="198">
        <f>ROUND(N(data!CC87), 0)</f>
        <v>71978</v>
      </c>
      <c r="AD80" s="198">
        <f>ROUND(N(data!CC88), 0)</f>
        <v>1551281</v>
      </c>
      <c r="AE80" s="198">
        <f>ROUND(N(data!CC93), 0)</f>
        <v>0</v>
      </c>
      <c r="AF80" s="198">
        <f>ROUND(N(data!CC91), 0)</f>
        <v>0</v>
      </c>
      <c r="AG80" s="198">
        <f>ROUND(N(data!CC94), 0)</f>
        <v>0</v>
      </c>
      <c r="AH80" s="198">
        <f>ROUND(N(data!CC95), 0)</f>
        <v>0</v>
      </c>
      <c r="AI80" s="198">
        <f>ROUND(N(data!CC96), 0)</f>
        <v>0</v>
      </c>
      <c r="AJ80" s="198">
        <f>ROUND(N(data!CC97), 0)</f>
        <v>0</v>
      </c>
      <c r="AK80" s="313">
        <f>ROUND(N(data!CC98),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2025-01-23T19:27:59Z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MSIP_Label_e91dc423-65f1-41d9-8923-1f6f695e4d76_Enabled">
    <vt:lpwstr>true</vt:lpwstr>
  </property>
  <property fmtid="{D5CDD505-2E9C-101B-9397-08002B2CF9AE}" pid="11" name="MSIP_Label_e91dc423-65f1-41d9-8923-1f6f695e4d76_SetDate">
    <vt:lpwstr>2023-12-20T21:30:50Z</vt:lpwstr>
  </property>
  <property fmtid="{D5CDD505-2E9C-101B-9397-08002B2CF9AE}" pid="12" name="MSIP_Label_e91dc423-65f1-41d9-8923-1f6f695e4d76_Method">
    <vt:lpwstr>Standard</vt:lpwstr>
  </property>
  <property fmtid="{D5CDD505-2E9C-101B-9397-08002B2CF9AE}" pid="13" name="MSIP_Label_e91dc423-65f1-41d9-8923-1f6f695e4d76_Name">
    <vt:lpwstr>AIP_GenBusinessUse_v2</vt:lpwstr>
  </property>
  <property fmtid="{D5CDD505-2E9C-101B-9397-08002B2CF9AE}" pid="14" name="MSIP_Label_e91dc423-65f1-41d9-8923-1f6f695e4d76_SiteId">
    <vt:lpwstr>0c4d6a21-2cf4-4197-9333-aa5fadb76709</vt:lpwstr>
  </property>
  <property fmtid="{D5CDD505-2E9C-101B-9397-08002B2CF9AE}" pid="15" name="MSIP_Label_e91dc423-65f1-41d9-8923-1f6f695e4d76_ActionId">
    <vt:lpwstr>d36afee8-b5b9-4742-8bb1-5c62a16e2972</vt:lpwstr>
  </property>
  <property fmtid="{D5CDD505-2E9C-101B-9397-08002B2CF9AE}" pid="16" name="MSIP_Label_e91dc423-65f1-41d9-8923-1f6f695e4d76_ContentBits">
    <vt:lpwstr>2</vt:lpwstr>
  </property>
</Properties>
</file>