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2025\YearEnd\"/>
    </mc:Choice>
  </mc:AlternateContent>
  <xr:revisionPtr revIDLastSave="0" documentId="13_ncr:1_{6B9DD0AA-BEF7-4ED8-BC45-03EF111CDF25}" xr6:coauthVersionLast="47" xr6:coauthVersionMax="47" xr10:uidLastSave="{00000000-0000-0000-0000-000000000000}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4" l="1"/>
  <c r="E59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D696" i="34"/>
  <c r="C696" i="34"/>
  <c r="C695" i="34"/>
  <c r="D694" i="34"/>
  <c r="C694" i="34"/>
  <c r="C693" i="34"/>
  <c r="D692" i="34"/>
  <c r="C692" i="34"/>
  <c r="C691" i="34"/>
  <c r="C690" i="34"/>
  <c r="D689" i="34"/>
  <c r="C689" i="34"/>
  <c r="C688" i="34"/>
  <c r="D687" i="34"/>
  <c r="C687" i="34"/>
  <c r="C686" i="34"/>
  <c r="C685" i="34"/>
  <c r="C684" i="34"/>
  <c r="D683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D647" i="34"/>
  <c r="C647" i="34"/>
  <c r="C646" i="34"/>
  <c r="C645" i="34"/>
  <c r="D644" i="34"/>
  <c r="C644" i="34"/>
  <c r="C643" i="34"/>
  <c r="C642" i="34"/>
  <c r="D641" i="34"/>
  <c r="C641" i="34"/>
  <c r="C640" i="34"/>
  <c r="C639" i="34"/>
  <c r="D638" i="34"/>
  <c r="C638" i="34"/>
  <c r="C637" i="34"/>
  <c r="C636" i="34"/>
  <c r="D635" i="34"/>
  <c r="C635" i="34"/>
  <c r="C634" i="34"/>
  <c r="C633" i="34"/>
  <c r="D632" i="34"/>
  <c r="C632" i="34"/>
  <c r="C631" i="34"/>
  <c r="C630" i="34"/>
  <c r="D629" i="34"/>
  <c r="C629" i="34"/>
  <c r="D628" i="34"/>
  <c r="C628" i="34"/>
  <c r="C627" i="34"/>
  <c r="C626" i="34"/>
  <c r="C625" i="34"/>
  <c r="D624" i="34"/>
  <c r="C624" i="34"/>
  <c r="C623" i="34"/>
  <c r="D622" i="34"/>
  <c r="C622" i="34"/>
  <c r="C621" i="34"/>
  <c r="C620" i="34"/>
  <c r="D619" i="34"/>
  <c r="C619" i="34"/>
  <c r="C618" i="34"/>
  <c r="C617" i="34"/>
  <c r="D616" i="34"/>
  <c r="C616" i="34"/>
  <c r="C615" i="34"/>
  <c r="D615" i="34" s="1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F69" i="15" s="1"/>
  <c r="B69" i="15"/>
  <c r="I68" i="15"/>
  <c r="B68" i="15"/>
  <c r="I67" i="15"/>
  <c r="B67" i="15"/>
  <c r="I66" i="15"/>
  <c r="B66" i="15"/>
  <c r="F65" i="15"/>
  <c r="E65" i="15"/>
  <c r="D65" i="15"/>
  <c r="B65" i="15"/>
  <c r="E64" i="15"/>
  <c r="D64" i="15"/>
  <c r="B64" i="15"/>
  <c r="H64" i="15" s="1"/>
  <c r="I64" i="15" s="1"/>
  <c r="E63" i="15"/>
  <c r="D63" i="15"/>
  <c r="F63" i="15" s="1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E58" i="15"/>
  <c r="D58" i="15"/>
  <c r="B58" i="15"/>
  <c r="E57" i="15"/>
  <c r="D57" i="15"/>
  <c r="B57" i="15"/>
  <c r="H57" i="15" s="1"/>
  <c r="I57" i="15" s="1"/>
  <c r="H56" i="15"/>
  <c r="I56" i="15" s="1"/>
  <c r="F56" i="15"/>
  <c r="E56" i="15"/>
  <c r="D56" i="15"/>
  <c r="B56" i="15"/>
  <c r="E55" i="15"/>
  <c r="D55" i="15"/>
  <c r="B55" i="15"/>
  <c r="E54" i="15"/>
  <c r="D54" i="15"/>
  <c r="B54" i="15"/>
  <c r="H54" i="15" s="1"/>
  <c r="I54" i="15" s="1"/>
  <c r="H53" i="15"/>
  <c r="I53" i="15" s="1"/>
  <c r="F53" i="15"/>
  <c r="E53" i="15"/>
  <c r="D53" i="15"/>
  <c r="B53" i="15"/>
  <c r="H52" i="15"/>
  <c r="I52" i="15" s="1"/>
  <c r="E52" i="15"/>
  <c r="D52" i="15"/>
  <c r="B52" i="15"/>
  <c r="F52" i="15" s="1"/>
  <c r="E51" i="15"/>
  <c r="D51" i="15"/>
  <c r="B51" i="15"/>
  <c r="H51" i="15" s="1"/>
  <c r="I51" i="15" s="1"/>
  <c r="H50" i="15"/>
  <c r="I50" i="15" s="1"/>
  <c r="F50" i="15"/>
  <c r="E50" i="15"/>
  <c r="D50" i="15"/>
  <c r="B50" i="15"/>
  <c r="H49" i="15"/>
  <c r="I49" i="15" s="1"/>
  <c r="E49" i="15"/>
  <c r="D49" i="15"/>
  <c r="B49" i="15"/>
  <c r="F49" i="15" s="1"/>
  <c r="E48" i="15"/>
  <c r="D48" i="15"/>
  <c r="B48" i="15"/>
  <c r="F47" i="15"/>
  <c r="E47" i="15"/>
  <c r="D47" i="15"/>
  <c r="B47" i="15"/>
  <c r="H46" i="15"/>
  <c r="I46" i="15" s="1"/>
  <c r="E46" i="15"/>
  <c r="D46" i="15"/>
  <c r="B46" i="15"/>
  <c r="F46" i="15" s="1"/>
  <c r="E45" i="15"/>
  <c r="D45" i="15"/>
  <c r="B45" i="15"/>
  <c r="H44" i="15"/>
  <c r="I44" i="15" s="1"/>
  <c r="F44" i="15"/>
  <c r="E44" i="15"/>
  <c r="D44" i="15"/>
  <c r="B44" i="15"/>
  <c r="E43" i="15"/>
  <c r="D43" i="15"/>
  <c r="B43" i="15"/>
  <c r="F43" i="15" s="1"/>
  <c r="E42" i="15"/>
  <c r="D42" i="15"/>
  <c r="B42" i="15"/>
  <c r="H42" i="15" s="1"/>
  <c r="I42" i="15" s="1"/>
  <c r="F41" i="15"/>
  <c r="E41" i="15"/>
  <c r="D41" i="15"/>
  <c r="B41" i="15"/>
  <c r="I40" i="15"/>
  <c r="B40" i="15"/>
  <c r="F39" i="15"/>
  <c r="E39" i="15"/>
  <c r="D39" i="15"/>
  <c r="B39" i="15"/>
  <c r="E38" i="15"/>
  <c r="D38" i="15"/>
  <c r="B38" i="15"/>
  <c r="F38" i="15" s="1"/>
  <c r="E37" i="15"/>
  <c r="D37" i="15"/>
  <c r="B37" i="15"/>
  <c r="F36" i="15"/>
  <c r="E36" i="15"/>
  <c r="D36" i="15"/>
  <c r="B36" i="15"/>
  <c r="E35" i="15"/>
  <c r="D35" i="15"/>
  <c r="B35" i="15"/>
  <c r="F35" i="15" s="1"/>
  <c r="E34" i="15"/>
  <c r="D34" i="15"/>
  <c r="B34" i="15"/>
  <c r="H34" i="15" s="1"/>
  <c r="I34" i="15" s="1"/>
  <c r="F33" i="15"/>
  <c r="E33" i="15"/>
  <c r="D33" i="15"/>
  <c r="B33" i="15"/>
  <c r="I32" i="15"/>
  <c r="B32" i="15"/>
  <c r="I31" i="15"/>
  <c r="B31" i="15"/>
  <c r="E30" i="15"/>
  <c r="D30" i="15"/>
  <c r="B30" i="15"/>
  <c r="F29" i="15"/>
  <c r="E29" i="15"/>
  <c r="D29" i="15"/>
  <c r="B29" i="15"/>
  <c r="E28" i="15"/>
  <c r="D28" i="15"/>
  <c r="B28" i="15"/>
  <c r="E27" i="15"/>
  <c r="D27" i="15"/>
  <c r="B27" i="15"/>
  <c r="H26" i="15"/>
  <c r="I26" i="15" s="1"/>
  <c r="F26" i="15"/>
  <c r="E26" i="15"/>
  <c r="D26" i="15"/>
  <c r="B26" i="15"/>
  <c r="F25" i="15"/>
  <c r="E25" i="15"/>
  <c r="D25" i="15"/>
  <c r="B25" i="15"/>
  <c r="H25" i="15" s="1"/>
  <c r="I25" i="15" s="1"/>
  <c r="E24" i="15"/>
  <c r="D24" i="15"/>
  <c r="B24" i="15"/>
  <c r="H23" i="15"/>
  <c r="I23" i="15" s="1"/>
  <c r="F23" i="15"/>
  <c r="E23" i="15"/>
  <c r="D23" i="15"/>
  <c r="B23" i="15"/>
  <c r="H22" i="15"/>
  <c r="I22" i="15" s="1"/>
  <c r="E22" i="15"/>
  <c r="D22" i="15"/>
  <c r="B22" i="15"/>
  <c r="F22" i="15" s="1"/>
  <c r="E21" i="15"/>
  <c r="D21" i="15"/>
  <c r="B21" i="15"/>
  <c r="H20" i="15"/>
  <c r="I20" i="15" s="1"/>
  <c r="F20" i="15"/>
  <c r="E20" i="15"/>
  <c r="D20" i="15"/>
  <c r="B20" i="15"/>
  <c r="E19" i="15"/>
  <c r="D19" i="15"/>
  <c r="B19" i="15"/>
  <c r="H19" i="15" s="1"/>
  <c r="I19" i="15" s="1"/>
  <c r="E18" i="15"/>
  <c r="D18" i="15"/>
  <c r="B18" i="15"/>
  <c r="F17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BQ2" i="30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AZ91" i="24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O59" i="31" s="1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O10" i="31" s="1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G10" i="4" l="1"/>
  <c r="C365" i="24"/>
  <c r="BP2" i="30" s="1"/>
  <c r="D341" i="24"/>
  <c r="C87" i="8" s="1"/>
  <c r="D416" i="24"/>
  <c r="C167" i="8" s="1"/>
  <c r="J612" i="24"/>
  <c r="CF90" i="24"/>
  <c r="BY85" i="24"/>
  <c r="C89" i="15" s="1"/>
  <c r="G89" i="15" s="1"/>
  <c r="BA85" i="24"/>
  <c r="C65" i="15" s="1"/>
  <c r="AC85" i="24"/>
  <c r="C41" i="15" s="1"/>
  <c r="BO85" i="24"/>
  <c r="C79" i="15" s="1"/>
  <c r="G79" i="15" s="1"/>
  <c r="AN85" i="24"/>
  <c r="E181" i="32" s="1"/>
  <c r="H65" i="31"/>
  <c r="C300" i="32"/>
  <c r="BN85" i="24"/>
  <c r="H42" i="31"/>
  <c r="H172" i="32"/>
  <c r="AQ85" i="24"/>
  <c r="H7" i="31"/>
  <c r="H12" i="32"/>
  <c r="H85" i="24"/>
  <c r="H19" i="31"/>
  <c r="F76" i="32"/>
  <c r="T85" i="24"/>
  <c r="H31" i="31"/>
  <c r="D140" i="32"/>
  <c r="AF85" i="24"/>
  <c r="H55" i="31"/>
  <c r="G236" i="32"/>
  <c r="BD85" i="24"/>
  <c r="H67" i="31"/>
  <c r="E300" i="32"/>
  <c r="BP85" i="24"/>
  <c r="H79" i="31"/>
  <c r="C364" i="32"/>
  <c r="CB85" i="24"/>
  <c r="D245" i="32"/>
  <c r="C630" i="24"/>
  <c r="M79" i="31"/>
  <c r="C369" i="32"/>
  <c r="H43" i="31"/>
  <c r="I172" i="32"/>
  <c r="AR85" i="24"/>
  <c r="H44" i="31"/>
  <c r="C204" i="32"/>
  <c r="AS85" i="24"/>
  <c r="H56" i="31"/>
  <c r="H236" i="32"/>
  <c r="BE85" i="24"/>
  <c r="M10" i="31"/>
  <c r="D49" i="32"/>
  <c r="M34" i="31"/>
  <c r="G145" i="32"/>
  <c r="M58" i="31"/>
  <c r="C273" i="32"/>
  <c r="G341" i="32"/>
  <c r="H9" i="31"/>
  <c r="C44" i="32"/>
  <c r="J85" i="24"/>
  <c r="H21" i="31"/>
  <c r="H76" i="32"/>
  <c r="V85" i="24"/>
  <c r="H33" i="31"/>
  <c r="F140" i="32"/>
  <c r="AH85" i="24"/>
  <c r="E49" i="32"/>
  <c r="M11" i="31"/>
  <c r="F209" i="32"/>
  <c r="M47" i="31"/>
  <c r="M59" i="31"/>
  <c r="D273" i="32"/>
  <c r="H5" i="31"/>
  <c r="F12" i="32"/>
  <c r="F85" i="24"/>
  <c r="M19" i="31"/>
  <c r="F81" i="32"/>
  <c r="M12" i="31"/>
  <c r="F49" i="32"/>
  <c r="M60" i="31"/>
  <c r="E273" i="32"/>
  <c r="H77" i="31"/>
  <c r="H332" i="32"/>
  <c r="BZ85" i="24"/>
  <c r="H11" i="31"/>
  <c r="L85" i="24"/>
  <c r="E44" i="32"/>
  <c r="H23" i="31"/>
  <c r="C108" i="32"/>
  <c r="X85" i="24"/>
  <c r="H35" i="31"/>
  <c r="H140" i="32"/>
  <c r="AJ85" i="24"/>
  <c r="E113" i="32"/>
  <c r="M25" i="31"/>
  <c r="M73" i="31"/>
  <c r="D337" i="32"/>
  <c r="H29" i="31"/>
  <c r="I108" i="32"/>
  <c r="AD85" i="24"/>
  <c r="H12" i="31"/>
  <c r="F44" i="32"/>
  <c r="M85" i="24"/>
  <c r="H24" i="31"/>
  <c r="D108" i="32"/>
  <c r="Y85" i="24"/>
  <c r="H36" i="31"/>
  <c r="I140" i="32"/>
  <c r="AK85" i="24"/>
  <c r="H48" i="31"/>
  <c r="G204" i="32"/>
  <c r="AW85" i="24"/>
  <c r="E85" i="24"/>
  <c r="M67" i="31"/>
  <c r="E305" i="32"/>
  <c r="H13" i="31"/>
  <c r="G44" i="32"/>
  <c r="N85" i="24"/>
  <c r="H25" i="31"/>
  <c r="E108" i="32"/>
  <c r="Z85" i="24"/>
  <c r="H37" i="31"/>
  <c r="C172" i="32"/>
  <c r="AL85" i="24"/>
  <c r="H49" i="31"/>
  <c r="H204" i="32"/>
  <c r="AX85" i="24"/>
  <c r="H61" i="31"/>
  <c r="F268" i="32"/>
  <c r="BJ85" i="24"/>
  <c r="H73" i="31"/>
  <c r="D332" i="32"/>
  <c r="BV85" i="24"/>
  <c r="M15" i="31"/>
  <c r="I49" i="32"/>
  <c r="M63" i="31"/>
  <c r="H273" i="32"/>
  <c r="H53" i="31"/>
  <c r="E236" i="32"/>
  <c r="BB85" i="24"/>
  <c r="H78" i="31"/>
  <c r="I332" i="32"/>
  <c r="CA85" i="24"/>
  <c r="M4" i="31"/>
  <c r="E17" i="32"/>
  <c r="M16" i="31"/>
  <c r="C81" i="32"/>
  <c r="M28" i="31"/>
  <c r="H113" i="32"/>
  <c r="M40" i="31"/>
  <c r="F177" i="32"/>
  <c r="M52" i="31"/>
  <c r="D241" i="32"/>
  <c r="M64" i="31"/>
  <c r="I273" i="32"/>
  <c r="M76" i="31"/>
  <c r="G337" i="32"/>
  <c r="M43" i="31"/>
  <c r="I177" i="32"/>
  <c r="H3" i="31"/>
  <c r="D12" i="32"/>
  <c r="D85" i="24"/>
  <c r="H15" i="31"/>
  <c r="I44" i="32"/>
  <c r="P85" i="24"/>
  <c r="H27" i="31"/>
  <c r="G108" i="32"/>
  <c r="AB85" i="24"/>
  <c r="H51" i="31"/>
  <c r="C236" i="32"/>
  <c r="AZ85" i="24"/>
  <c r="H63" i="31"/>
  <c r="H268" i="32"/>
  <c r="BL85" i="24"/>
  <c r="H75" i="31"/>
  <c r="F332" i="32"/>
  <c r="BX85" i="24"/>
  <c r="D81" i="32"/>
  <c r="M17" i="31"/>
  <c r="M41" i="31"/>
  <c r="G177" i="32"/>
  <c r="M65" i="31"/>
  <c r="C305" i="32"/>
  <c r="H17" i="31"/>
  <c r="D76" i="32"/>
  <c r="R85" i="24"/>
  <c r="H40" i="31"/>
  <c r="F172" i="32"/>
  <c r="AO85" i="24"/>
  <c r="H64" i="31"/>
  <c r="I268" i="32"/>
  <c r="BM85" i="24"/>
  <c r="M6" i="31"/>
  <c r="G17" i="32"/>
  <c r="M18" i="31"/>
  <c r="E81" i="32"/>
  <c r="C145" i="32"/>
  <c r="M30" i="31"/>
  <c r="M42" i="31"/>
  <c r="H177" i="32"/>
  <c r="M54" i="31"/>
  <c r="F241" i="32"/>
  <c r="M66" i="31"/>
  <c r="D305" i="32"/>
  <c r="E209" i="32"/>
  <c r="M46" i="31"/>
  <c r="H41" i="31"/>
  <c r="G172" i="32"/>
  <c r="AP85" i="24"/>
  <c r="M48" i="31"/>
  <c r="G209" i="32"/>
  <c r="O61" i="31"/>
  <c r="F275" i="32"/>
  <c r="AE7" i="31"/>
  <c r="H26" i="32"/>
  <c r="AE19" i="31"/>
  <c r="F90" i="32"/>
  <c r="AE31" i="31"/>
  <c r="D154" i="32"/>
  <c r="AE43" i="31"/>
  <c r="I186" i="32"/>
  <c r="D177" i="32"/>
  <c r="M38" i="31"/>
  <c r="H2" i="31"/>
  <c r="C85" i="24"/>
  <c r="C12" i="32"/>
  <c r="CE62" i="24"/>
  <c r="I364" i="32" s="1"/>
  <c r="H16" i="31"/>
  <c r="C76" i="32"/>
  <c r="O25" i="31"/>
  <c r="E115" i="32"/>
  <c r="O49" i="31"/>
  <c r="H211" i="32"/>
  <c r="H70" i="31"/>
  <c r="H300" i="32"/>
  <c r="BS85" i="24"/>
  <c r="H209" i="32"/>
  <c r="M49" i="31"/>
  <c r="O2" i="31"/>
  <c r="C19" i="32"/>
  <c r="O14" i="31"/>
  <c r="H51" i="32"/>
  <c r="AE8" i="31"/>
  <c r="I26" i="32"/>
  <c r="AE20" i="31"/>
  <c r="G90" i="32"/>
  <c r="AE32" i="31"/>
  <c r="E154" i="32"/>
  <c r="AE44" i="31"/>
  <c r="C218" i="32"/>
  <c r="I384" i="32"/>
  <c r="L612" i="24"/>
  <c r="M14" i="31"/>
  <c r="H49" i="32"/>
  <c r="M74" i="31"/>
  <c r="E337" i="32"/>
  <c r="H4" i="31"/>
  <c r="E12" i="32"/>
  <c r="H28" i="31"/>
  <c r="H108" i="32"/>
  <c r="H54" i="31"/>
  <c r="F236" i="32"/>
  <c r="H68" i="31"/>
  <c r="F300" i="32"/>
  <c r="M31" i="31"/>
  <c r="D145" i="32"/>
  <c r="O13" i="31"/>
  <c r="G51" i="32"/>
  <c r="O37" i="31"/>
  <c r="C179" i="32"/>
  <c r="O73" i="31"/>
  <c r="D339" i="32"/>
  <c r="M78" i="31"/>
  <c r="I337" i="32"/>
  <c r="H6" i="31"/>
  <c r="G12" i="32"/>
  <c r="H18" i="31"/>
  <c r="E76" i="32"/>
  <c r="H30" i="31"/>
  <c r="C140" i="32"/>
  <c r="H71" i="31"/>
  <c r="I300" i="32"/>
  <c r="BT85" i="24"/>
  <c r="M3" i="31"/>
  <c r="D17" i="32"/>
  <c r="H145" i="32"/>
  <c r="M35" i="31"/>
  <c r="C241" i="32"/>
  <c r="M51" i="31"/>
  <c r="O3" i="31"/>
  <c r="D19" i="32"/>
  <c r="O15" i="31"/>
  <c r="I51" i="32"/>
  <c r="O27" i="31"/>
  <c r="G115" i="32"/>
  <c r="O39" i="31"/>
  <c r="E179" i="32"/>
  <c r="O51" i="31"/>
  <c r="C243" i="32"/>
  <c r="O63" i="31"/>
  <c r="H275" i="32"/>
  <c r="O75" i="31"/>
  <c r="F339" i="32"/>
  <c r="G85" i="24"/>
  <c r="AE85" i="24"/>
  <c r="BC85" i="24"/>
  <c r="AE9" i="31"/>
  <c r="C58" i="32"/>
  <c r="AE21" i="31"/>
  <c r="H90" i="32"/>
  <c r="AE33" i="31"/>
  <c r="F154" i="32"/>
  <c r="AE45" i="31"/>
  <c r="D218" i="32"/>
  <c r="C113" i="8"/>
  <c r="C17" i="32"/>
  <c r="M2" i="31"/>
  <c r="CE67" i="24"/>
  <c r="I369" i="32" s="1"/>
  <c r="M62" i="31"/>
  <c r="G273" i="32"/>
  <c r="H58" i="31"/>
  <c r="C268" i="32"/>
  <c r="BG85" i="24"/>
  <c r="H72" i="31"/>
  <c r="C332" i="32"/>
  <c r="BU85" i="24"/>
  <c r="M36" i="31"/>
  <c r="I145" i="32"/>
  <c r="O4" i="31"/>
  <c r="E19" i="32"/>
  <c r="O16" i="31"/>
  <c r="C83" i="32"/>
  <c r="O28" i="31"/>
  <c r="H115" i="32"/>
  <c r="O40" i="31"/>
  <c r="F179" i="32"/>
  <c r="O52" i="31"/>
  <c r="D243" i="32"/>
  <c r="O64" i="31"/>
  <c r="I275" i="32"/>
  <c r="O76" i="31"/>
  <c r="G339" i="32"/>
  <c r="E145" i="32"/>
  <c r="M32" i="31"/>
  <c r="M44" i="31"/>
  <c r="C209" i="32"/>
  <c r="M56" i="31"/>
  <c r="H241" i="32"/>
  <c r="M68" i="31"/>
  <c r="F305" i="32"/>
  <c r="M80" i="31"/>
  <c r="D369" i="32"/>
  <c r="H8" i="31"/>
  <c r="I12" i="32"/>
  <c r="H20" i="31"/>
  <c r="G76" i="32"/>
  <c r="H32" i="31"/>
  <c r="E140" i="32"/>
  <c r="M5" i="31"/>
  <c r="F17" i="32"/>
  <c r="M22" i="31"/>
  <c r="I81" i="32"/>
  <c r="C177" i="32"/>
  <c r="M37" i="31"/>
  <c r="M53" i="31"/>
  <c r="E241" i="32"/>
  <c r="M70" i="31"/>
  <c r="H305" i="32"/>
  <c r="I85" i="24"/>
  <c r="AG85" i="24"/>
  <c r="CC85" i="24"/>
  <c r="H80" i="31"/>
  <c r="D364" i="32"/>
  <c r="M9" i="31"/>
  <c r="C49" i="32"/>
  <c r="M21" i="31"/>
  <c r="H81" i="32"/>
  <c r="M33" i="31"/>
  <c r="F145" i="32"/>
  <c r="M45" i="31"/>
  <c r="D209" i="32"/>
  <c r="M57" i="31"/>
  <c r="I241" i="32"/>
  <c r="M69" i="31"/>
  <c r="G305" i="32"/>
  <c r="H46" i="31"/>
  <c r="E204" i="32"/>
  <c r="AU85" i="24"/>
  <c r="H60" i="31"/>
  <c r="E268" i="32"/>
  <c r="BI85" i="24"/>
  <c r="C113" i="32"/>
  <c r="M23" i="31"/>
  <c r="E177" i="32"/>
  <c r="M39" i="31"/>
  <c r="M71" i="31"/>
  <c r="I305" i="32"/>
  <c r="O6" i="31"/>
  <c r="G19" i="32"/>
  <c r="O18" i="31"/>
  <c r="E83" i="32"/>
  <c r="O30" i="31"/>
  <c r="C147" i="32"/>
  <c r="O42" i="31"/>
  <c r="H179" i="32"/>
  <c r="O54" i="31"/>
  <c r="F243" i="32"/>
  <c r="O66" i="31"/>
  <c r="D307" i="32"/>
  <c r="O78" i="31"/>
  <c r="I339" i="32"/>
  <c r="D26" i="33"/>
  <c r="E414" i="24"/>
  <c r="F18" i="15"/>
  <c r="M8" i="31"/>
  <c r="I17" i="32"/>
  <c r="H59" i="31"/>
  <c r="D268" i="32"/>
  <c r="BH85" i="24"/>
  <c r="H22" i="31"/>
  <c r="I76" i="32"/>
  <c r="W85" i="24"/>
  <c r="H76" i="31"/>
  <c r="G332" i="32"/>
  <c r="O43" i="31"/>
  <c r="I179" i="32"/>
  <c r="CE48" i="24"/>
  <c r="O8" i="31"/>
  <c r="I19" i="32"/>
  <c r="O20" i="31"/>
  <c r="G83" i="32"/>
  <c r="O32" i="31"/>
  <c r="E147" i="32"/>
  <c r="O44" i="31"/>
  <c r="C211" i="32"/>
  <c r="O56" i="31"/>
  <c r="H243" i="32"/>
  <c r="O68" i="31"/>
  <c r="F307" i="32"/>
  <c r="O80" i="31"/>
  <c r="D371" i="32"/>
  <c r="Q85" i="24"/>
  <c r="AE2" i="31"/>
  <c r="C26" i="32"/>
  <c r="CE89" i="24"/>
  <c r="AE14" i="31"/>
  <c r="H58" i="32"/>
  <c r="AE26" i="31"/>
  <c r="F122" i="32"/>
  <c r="AE38" i="31"/>
  <c r="D186" i="32"/>
  <c r="M20" i="31"/>
  <c r="G81" i="32"/>
  <c r="H69" i="31"/>
  <c r="G300" i="32"/>
  <c r="BR85" i="24"/>
  <c r="H10" i="31"/>
  <c r="D44" i="32"/>
  <c r="K85" i="24"/>
  <c r="H34" i="31"/>
  <c r="G140" i="32"/>
  <c r="AI85" i="24"/>
  <c r="M7" i="31"/>
  <c r="H17" i="32"/>
  <c r="M55" i="31"/>
  <c r="G241" i="32"/>
  <c r="O7" i="31"/>
  <c r="H19" i="32"/>
  <c r="O31" i="31"/>
  <c r="D147" i="32"/>
  <c r="O67" i="31"/>
  <c r="E307" i="32"/>
  <c r="BK2" i="30"/>
  <c r="I362" i="32"/>
  <c r="H612" i="24"/>
  <c r="M27" i="31"/>
  <c r="G113" i="32"/>
  <c r="M75" i="31"/>
  <c r="F337" i="32"/>
  <c r="S85" i="24"/>
  <c r="I381" i="32"/>
  <c r="G612" i="24"/>
  <c r="F28" i="15"/>
  <c r="H45" i="31"/>
  <c r="D204" i="32"/>
  <c r="AT85" i="24"/>
  <c r="H57" i="31"/>
  <c r="I236" i="32"/>
  <c r="BF85" i="24"/>
  <c r="CE52" i="24"/>
  <c r="H47" i="31"/>
  <c r="F204" i="32"/>
  <c r="AV85" i="24"/>
  <c r="M24" i="31"/>
  <c r="D113" i="32"/>
  <c r="M72" i="31"/>
  <c r="C337" i="32"/>
  <c r="O19" i="31"/>
  <c r="F83" i="32"/>
  <c r="O55" i="31"/>
  <c r="G243" i="32"/>
  <c r="O79" i="31"/>
  <c r="C371" i="32"/>
  <c r="AE4" i="31"/>
  <c r="E26" i="32"/>
  <c r="AE16" i="31"/>
  <c r="C90" i="32"/>
  <c r="AE28" i="31"/>
  <c r="H122" i="32"/>
  <c r="AE40" i="31"/>
  <c r="F186" i="32"/>
  <c r="CF91" i="24"/>
  <c r="H66" i="31"/>
  <c r="D300" i="32"/>
  <c r="M26" i="31"/>
  <c r="F113" i="32"/>
  <c r="M50" i="31"/>
  <c r="I209" i="32"/>
  <c r="H14" i="31"/>
  <c r="H44" i="32"/>
  <c r="O85" i="24"/>
  <c r="H26" i="31"/>
  <c r="F108" i="32"/>
  <c r="AA85" i="24"/>
  <c r="H39" i="31"/>
  <c r="E172" i="32"/>
  <c r="H52" i="31"/>
  <c r="D236" i="32"/>
  <c r="M13" i="31"/>
  <c r="G49" i="32"/>
  <c r="M29" i="31"/>
  <c r="I113" i="32"/>
  <c r="M61" i="31"/>
  <c r="F273" i="32"/>
  <c r="M77" i="31"/>
  <c r="H337" i="32"/>
  <c r="U85" i="24"/>
  <c r="BQ85" i="24"/>
  <c r="AE5" i="31"/>
  <c r="F26" i="32"/>
  <c r="AE17" i="31"/>
  <c r="D90" i="32"/>
  <c r="AE29" i="31"/>
  <c r="I122" i="32"/>
  <c r="AE41" i="31"/>
  <c r="G186" i="32"/>
  <c r="F55" i="15"/>
  <c r="H55" i="15"/>
  <c r="I55" i="15" s="1"/>
  <c r="F58" i="15"/>
  <c r="H58" i="15"/>
  <c r="I58" i="15" s="1"/>
  <c r="H38" i="31"/>
  <c r="D172" i="32"/>
  <c r="AM85" i="24"/>
  <c r="H50" i="31"/>
  <c r="I204" i="32"/>
  <c r="AY85" i="24"/>
  <c r="H62" i="31"/>
  <c r="G268" i="32"/>
  <c r="BK85" i="24"/>
  <c r="H74" i="31"/>
  <c r="E332" i="32"/>
  <c r="BW85" i="24"/>
  <c r="I366" i="32"/>
  <c r="F612" i="24"/>
  <c r="CE69" i="24"/>
  <c r="I371" i="32" s="1"/>
  <c r="G19" i="4"/>
  <c r="E19" i="4"/>
  <c r="F16" i="15"/>
  <c r="O5" i="31"/>
  <c r="F19" i="32"/>
  <c r="O17" i="31"/>
  <c r="D83" i="32"/>
  <c r="O29" i="31"/>
  <c r="I115" i="32"/>
  <c r="O41" i="31"/>
  <c r="G179" i="32"/>
  <c r="O53" i="31"/>
  <c r="E243" i="32"/>
  <c r="O65" i="31"/>
  <c r="C307" i="32"/>
  <c r="O77" i="31"/>
  <c r="H339" i="32"/>
  <c r="AE6" i="31"/>
  <c r="G26" i="32"/>
  <c r="AE18" i="31"/>
  <c r="E90" i="32"/>
  <c r="AE30" i="31"/>
  <c r="C154" i="32"/>
  <c r="AE42" i="31"/>
  <c r="H186" i="32"/>
  <c r="C170" i="8"/>
  <c r="DF2" i="30"/>
  <c r="D275" i="32"/>
  <c r="E220" i="24"/>
  <c r="E233" i="24"/>
  <c r="F32" i="6" s="1"/>
  <c r="D308" i="24"/>
  <c r="C615" i="24"/>
  <c r="H21" i="15"/>
  <c r="I21" i="15" s="1"/>
  <c r="F21" i="15"/>
  <c r="CF2" i="28"/>
  <c r="D5" i="7"/>
  <c r="C119" i="8"/>
  <c r="O9" i="31"/>
  <c r="C51" i="32"/>
  <c r="O21" i="31"/>
  <c r="H83" i="32"/>
  <c r="O33" i="31"/>
  <c r="F147" i="32"/>
  <c r="O45" i="31"/>
  <c r="D211" i="32"/>
  <c r="O57" i="31"/>
  <c r="I243" i="32"/>
  <c r="O69" i="31"/>
  <c r="G307" i="32"/>
  <c r="CD85" i="24"/>
  <c r="AE10" i="31"/>
  <c r="D58" i="32"/>
  <c r="AE22" i="31"/>
  <c r="I90" i="32"/>
  <c r="AE34" i="31"/>
  <c r="G154" i="32"/>
  <c r="AE46" i="31"/>
  <c r="E218" i="32"/>
  <c r="D612" i="24"/>
  <c r="H24" i="15"/>
  <c r="I24" i="15" s="1"/>
  <c r="F24" i="15"/>
  <c r="O22" i="31"/>
  <c r="I83" i="32"/>
  <c r="O34" i="31"/>
  <c r="G147" i="32"/>
  <c r="O46" i="31"/>
  <c r="E211" i="32"/>
  <c r="O58" i="31"/>
  <c r="C275" i="32"/>
  <c r="O70" i="31"/>
  <c r="H307" i="32"/>
  <c r="AE11" i="31"/>
  <c r="E58" i="32"/>
  <c r="AE23" i="31"/>
  <c r="C122" i="32"/>
  <c r="AE35" i="31"/>
  <c r="H154" i="32"/>
  <c r="AE47" i="31"/>
  <c r="F218" i="32"/>
  <c r="D51" i="32"/>
  <c r="O11" i="31"/>
  <c r="E51" i="32"/>
  <c r="O23" i="31"/>
  <c r="C115" i="32"/>
  <c r="O35" i="31"/>
  <c r="H147" i="32"/>
  <c r="O47" i="31"/>
  <c r="F211" i="32"/>
  <c r="O71" i="31"/>
  <c r="I307" i="32"/>
  <c r="AE12" i="31"/>
  <c r="F58" i="32"/>
  <c r="AE24" i="31"/>
  <c r="D122" i="32"/>
  <c r="AE36" i="31"/>
  <c r="I154" i="32"/>
  <c r="G28" i="4"/>
  <c r="E28" i="4"/>
  <c r="D383" i="24"/>
  <c r="C137" i="8" s="1"/>
  <c r="F15" i="15"/>
  <c r="F19" i="15"/>
  <c r="H27" i="15"/>
  <c r="I27" i="15" s="1"/>
  <c r="F27" i="15"/>
  <c r="O12" i="31"/>
  <c r="F51" i="32"/>
  <c r="O24" i="31"/>
  <c r="D115" i="32"/>
  <c r="O36" i="31"/>
  <c r="I147" i="32"/>
  <c r="O48" i="31"/>
  <c r="G211" i="32"/>
  <c r="O60" i="31"/>
  <c r="E275" i="32"/>
  <c r="O72" i="31"/>
  <c r="C339" i="32"/>
  <c r="AE13" i="31"/>
  <c r="G58" i="32"/>
  <c r="AE25" i="31"/>
  <c r="E122" i="32"/>
  <c r="AE37" i="31"/>
  <c r="C186" i="32"/>
  <c r="D258" i="24"/>
  <c r="O26" i="31"/>
  <c r="F115" i="32"/>
  <c r="O38" i="31"/>
  <c r="D179" i="32"/>
  <c r="O50" i="31"/>
  <c r="I211" i="32"/>
  <c r="O62" i="31"/>
  <c r="G275" i="32"/>
  <c r="O74" i="31"/>
  <c r="E339" i="32"/>
  <c r="AE3" i="31"/>
  <c r="D26" i="32"/>
  <c r="AE15" i="31"/>
  <c r="I58" i="32"/>
  <c r="AE27" i="31"/>
  <c r="G122" i="32"/>
  <c r="AE39" i="31"/>
  <c r="E186" i="32"/>
  <c r="AH51" i="31"/>
  <c r="C253" i="32"/>
  <c r="I612" i="24"/>
  <c r="F64" i="15"/>
  <c r="D710" i="34"/>
  <c r="D698" i="34"/>
  <c r="D712" i="34"/>
  <c r="D713" i="34"/>
  <c r="D701" i="34"/>
  <c r="D702" i="34"/>
  <c r="D690" i="34"/>
  <c r="D678" i="34"/>
  <c r="D716" i="34"/>
  <c r="D703" i="34"/>
  <c r="D691" i="34"/>
  <c r="D679" i="34"/>
  <c r="D704" i="34"/>
  <c r="D711" i="34"/>
  <c r="D709" i="34"/>
  <c r="D707" i="34"/>
  <c r="D705" i="34"/>
  <c r="D674" i="34"/>
  <c r="D668" i="34"/>
  <c r="D618" i="34"/>
  <c r="D700" i="34"/>
  <c r="D697" i="34"/>
  <c r="D693" i="34"/>
  <c r="D669" i="34"/>
  <c r="D688" i="34"/>
  <c r="D684" i="34"/>
  <c r="D680" i="34"/>
  <c r="D670" i="34"/>
  <c r="D645" i="34"/>
  <c r="D626" i="34"/>
  <c r="D623" i="34"/>
  <c r="D617" i="34"/>
  <c r="D675" i="34"/>
  <c r="D671" i="34"/>
  <c r="D642" i="34"/>
  <c r="D639" i="34"/>
  <c r="D636" i="34"/>
  <c r="D633" i="34"/>
  <c r="D630" i="34"/>
  <c r="D685" i="34"/>
  <c r="D681" i="34"/>
  <c r="D708" i="34"/>
  <c r="D706" i="34"/>
  <c r="D676" i="34"/>
  <c r="D672" i="34"/>
  <c r="D646" i="34"/>
  <c r="D621" i="34"/>
  <c r="D695" i="34"/>
  <c r="D643" i="34"/>
  <c r="D640" i="34"/>
  <c r="D637" i="34"/>
  <c r="D634" i="34"/>
  <c r="D631" i="34"/>
  <c r="D625" i="34"/>
  <c r="D699" i="34"/>
  <c r="D686" i="34"/>
  <c r="D682" i="34"/>
  <c r="D677" i="34"/>
  <c r="D620" i="34"/>
  <c r="D715" i="34" s="1"/>
  <c r="D673" i="34"/>
  <c r="D627" i="34"/>
  <c r="E623" i="34"/>
  <c r="F30" i="15"/>
  <c r="F34" i="15"/>
  <c r="F37" i="15"/>
  <c r="F42" i="15"/>
  <c r="F45" i="15"/>
  <c r="F48" i="15"/>
  <c r="F51" i="15"/>
  <c r="F54" i="15"/>
  <c r="F57" i="15"/>
  <c r="C715" i="34"/>
  <c r="C648" i="34"/>
  <c r="M716" i="34" s="1"/>
  <c r="C645" i="24" l="1"/>
  <c r="C705" i="24"/>
  <c r="C52" i="15"/>
  <c r="G52" i="15" s="1"/>
  <c r="D350" i="24"/>
  <c r="C694" i="24"/>
  <c r="H117" i="32"/>
  <c r="C627" i="24"/>
  <c r="D309" i="32"/>
  <c r="I245" i="32"/>
  <c r="C70" i="15"/>
  <c r="G70" i="15" s="1"/>
  <c r="C629" i="24"/>
  <c r="G277" i="32"/>
  <c r="C635" i="24"/>
  <c r="C75" i="15"/>
  <c r="G75" i="15" s="1"/>
  <c r="C45" i="15"/>
  <c r="E149" i="32"/>
  <c r="C698" i="24"/>
  <c r="G41" i="15"/>
  <c r="H41" i="15" s="1"/>
  <c r="I41" i="15" s="1"/>
  <c r="C92" i="15"/>
  <c r="G92" i="15" s="1"/>
  <c r="C373" i="32"/>
  <c r="C622" i="24"/>
  <c r="C32" i="15"/>
  <c r="G32" i="15" s="1"/>
  <c r="F85" i="32"/>
  <c r="C685" i="24"/>
  <c r="C50" i="15"/>
  <c r="G50" i="15" s="1"/>
  <c r="C181" i="32"/>
  <c r="C703" i="24"/>
  <c r="F53" i="32"/>
  <c r="C25" i="15"/>
  <c r="G25" i="15" s="1"/>
  <c r="C678" i="24"/>
  <c r="D213" i="32"/>
  <c r="C711" i="24"/>
  <c r="C58" i="15"/>
  <c r="G58" i="15" s="1"/>
  <c r="I21" i="32"/>
  <c r="C21" i="15"/>
  <c r="G21" i="15" s="1"/>
  <c r="C674" i="24"/>
  <c r="I277" i="32"/>
  <c r="C77" i="15"/>
  <c r="G77" i="15" s="1"/>
  <c r="C638" i="24"/>
  <c r="G117" i="32"/>
  <c r="C40" i="15"/>
  <c r="G40" i="15" s="1"/>
  <c r="C693" i="24"/>
  <c r="C36" i="15"/>
  <c r="C117" i="32"/>
  <c r="C689" i="24"/>
  <c r="C213" i="32"/>
  <c r="C57" i="15"/>
  <c r="G57" i="15" s="1"/>
  <c r="C710" i="24"/>
  <c r="E373" i="32"/>
  <c r="C94" i="15"/>
  <c r="G94" i="15" s="1"/>
  <c r="H53" i="32"/>
  <c r="C27" i="15"/>
  <c r="G27" i="15" s="1"/>
  <c r="C680" i="24"/>
  <c r="G149" i="32"/>
  <c r="C47" i="15"/>
  <c r="C700" i="24"/>
  <c r="E21" i="32"/>
  <c r="C670" i="24"/>
  <c r="C17" i="15"/>
  <c r="I213" i="32"/>
  <c r="C63" i="15"/>
  <c r="C625" i="24"/>
  <c r="E277" i="32"/>
  <c r="C73" i="15"/>
  <c r="G73" i="15" s="1"/>
  <c r="C634" i="24"/>
  <c r="D341" i="32"/>
  <c r="C86" i="15"/>
  <c r="G86" i="15" s="1"/>
  <c r="C642" i="24"/>
  <c r="E117" i="32"/>
  <c r="C38" i="15"/>
  <c r="C691" i="24"/>
  <c r="G213" i="32"/>
  <c r="C61" i="15"/>
  <c r="C631" i="24"/>
  <c r="I117" i="32"/>
  <c r="C42" i="15"/>
  <c r="G42" i="15" s="1"/>
  <c r="C695" i="24"/>
  <c r="C80" i="15"/>
  <c r="G80" i="15" s="1"/>
  <c r="E309" i="32"/>
  <c r="C621" i="24"/>
  <c r="H21" i="32"/>
  <c r="C20" i="15"/>
  <c r="G20" i="15" s="1"/>
  <c r="C673" i="24"/>
  <c r="F181" i="32"/>
  <c r="C53" i="15"/>
  <c r="G53" i="15" s="1"/>
  <c r="C706" i="24"/>
  <c r="C88" i="15"/>
  <c r="G88" i="15" s="1"/>
  <c r="F341" i="32"/>
  <c r="C644" i="24"/>
  <c r="I53" i="32"/>
  <c r="C28" i="15"/>
  <c r="C681" i="24"/>
  <c r="F149" i="32"/>
  <c r="C699" i="24"/>
  <c r="C46" i="15"/>
  <c r="G46" i="15" s="1"/>
  <c r="C709" i="24"/>
  <c r="C56" i="15"/>
  <c r="G56" i="15" s="1"/>
  <c r="I181" i="32"/>
  <c r="C23" i="15"/>
  <c r="G23" i="15" s="1"/>
  <c r="D53" i="32"/>
  <c r="C676" i="24"/>
  <c r="H309" i="32"/>
  <c r="C83" i="15"/>
  <c r="G83" i="15" s="1"/>
  <c r="C639" i="24"/>
  <c r="I341" i="32"/>
  <c r="C91" i="15"/>
  <c r="G91" i="15" s="1"/>
  <c r="C647" i="24"/>
  <c r="C24" i="15"/>
  <c r="G24" i="15" s="1"/>
  <c r="E53" i="32"/>
  <c r="C677" i="24"/>
  <c r="E702" i="34"/>
  <c r="E716" i="34"/>
  <c r="E703" i="34"/>
  <c r="E680" i="34"/>
  <c r="E669" i="34"/>
  <c r="E684" i="34"/>
  <c r="E671" i="34"/>
  <c r="E630" i="34"/>
  <c r="E689" i="34"/>
  <c r="E701" i="34"/>
  <c r="E710" i="34"/>
  <c r="E643" i="34"/>
  <c r="E625" i="34"/>
  <c r="E627" i="34"/>
  <c r="E678" i="34"/>
  <c r="E635" i="34"/>
  <c r="E698" i="34"/>
  <c r="E674" i="34"/>
  <c r="E709" i="34"/>
  <c r="I85" i="32"/>
  <c r="C35" i="15"/>
  <c r="C688" i="24"/>
  <c r="C59" i="15"/>
  <c r="G59" i="15" s="1"/>
  <c r="C712" i="24"/>
  <c r="E213" i="32"/>
  <c r="I309" i="32"/>
  <c r="C84" i="15"/>
  <c r="G84" i="15" s="1"/>
  <c r="C640" i="24"/>
  <c r="F277" i="32"/>
  <c r="C74" i="15"/>
  <c r="G74" i="15" s="1"/>
  <c r="C617" i="24"/>
  <c r="G53" i="32"/>
  <c r="C26" i="15"/>
  <c r="G26" i="15" s="1"/>
  <c r="C679" i="24"/>
  <c r="I149" i="32"/>
  <c r="C702" i="24"/>
  <c r="C49" i="15"/>
  <c r="G49" i="15" s="1"/>
  <c r="C68" i="15"/>
  <c r="G68" i="15" s="1"/>
  <c r="G245" i="32"/>
  <c r="C624" i="24"/>
  <c r="H181" i="32"/>
  <c r="C55" i="15"/>
  <c r="G55" i="15" s="1"/>
  <c r="C708" i="24"/>
  <c r="I378" i="32"/>
  <c r="K612" i="24"/>
  <c r="F245" i="32"/>
  <c r="C67" i="15"/>
  <c r="G67" i="15" s="1"/>
  <c r="C633" i="24"/>
  <c r="C30" i="15"/>
  <c r="D85" i="32"/>
  <c r="C683" i="24"/>
  <c r="H277" i="32"/>
  <c r="C76" i="15"/>
  <c r="G76" i="15" s="1"/>
  <c r="C637" i="24"/>
  <c r="D21" i="32"/>
  <c r="C16" i="15"/>
  <c r="C669" i="24"/>
  <c r="H341" i="32"/>
  <c r="C646" i="24"/>
  <c r="C90" i="15"/>
  <c r="G90" i="15" s="1"/>
  <c r="F21" i="32"/>
  <c r="C18" i="15"/>
  <c r="C671" i="24"/>
  <c r="H85" i="32"/>
  <c r="C34" i="15"/>
  <c r="G34" i="15" s="1"/>
  <c r="C687" i="24"/>
  <c r="E612" i="34"/>
  <c r="E704" i="34" s="1"/>
  <c r="C15" i="15"/>
  <c r="C21" i="32"/>
  <c r="C668" i="24"/>
  <c r="CE85" i="24"/>
  <c r="D181" i="32"/>
  <c r="C51" i="15"/>
  <c r="G51" i="15" s="1"/>
  <c r="C704" i="24"/>
  <c r="F213" i="32"/>
  <c r="C60" i="15"/>
  <c r="C713" i="24"/>
  <c r="C50" i="8"/>
  <c r="F309" i="24"/>
  <c r="D352" i="24"/>
  <c r="C103" i="8" s="1"/>
  <c r="E85" i="32"/>
  <c r="C31" i="15"/>
  <c r="G31" i="15" s="1"/>
  <c r="C684" i="24"/>
  <c r="G309" i="32"/>
  <c r="C82" i="15"/>
  <c r="G82" i="15" s="1"/>
  <c r="C626" i="24"/>
  <c r="C341" i="32"/>
  <c r="C85" i="15"/>
  <c r="G85" i="15" s="1"/>
  <c r="C641" i="24"/>
  <c r="E380" i="24"/>
  <c r="C149" i="32"/>
  <c r="C43" i="15"/>
  <c r="C696" i="24"/>
  <c r="G181" i="32"/>
  <c r="C54" i="15"/>
  <c r="G54" i="15" s="1"/>
  <c r="C707" i="24"/>
  <c r="E245" i="32"/>
  <c r="C66" i="15"/>
  <c r="G66" i="15" s="1"/>
  <c r="C632" i="24"/>
  <c r="BN2" i="30"/>
  <c r="C117" i="8"/>
  <c r="D366" i="24"/>
  <c r="E341" i="32"/>
  <c r="C87" i="15"/>
  <c r="G87" i="15" s="1"/>
  <c r="C643" i="24"/>
  <c r="F309" i="32"/>
  <c r="C623" i="24"/>
  <c r="C81" i="15"/>
  <c r="G81" i="15" s="1"/>
  <c r="D277" i="32"/>
  <c r="C636" i="24"/>
  <c r="C72" i="15"/>
  <c r="G72" i="15" s="1"/>
  <c r="D12" i="33"/>
  <c r="G21" i="32"/>
  <c r="C19" i="15"/>
  <c r="G19" i="15" s="1"/>
  <c r="C672" i="24"/>
  <c r="H213" i="32"/>
  <c r="C616" i="24"/>
  <c r="C62" i="15"/>
  <c r="C37" i="15"/>
  <c r="D117" i="32"/>
  <c r="C690" i="24"/>
  <c r="G65" i="15"/>
  <c r="H65" i="15"/>
  <c r="I65" i="15" s="1"/>
  <c r="C697" i="24"/>
  <c r="C44" i="15"/>
  <c r="G44" i="15" s="1"/>
  <c r="D149" i="32"/>
  <c r="C309" i="32"/>
  <c r="C78" i="15"/>
  <c r="G78" i="15" s="1"/>
  <c r="C619" i="24"/>
  <c r="C245" i="32"/>
  <c r="C64" i="15"/>
  <c r="G64" i="15" s="1"/>
  <c r="C628" i="24"/>
  <c r="H149" i="32"/>
  <c r="C48" i="15"/>
  <c r="C701" i="24"/>
  <c r="C22" i="15"/>
  <c r="G22" i="15" s="1"/>
  <c r="C53" i="32"/>
  <c r="C675" i="24"/>
  <c r="H245" i="32"/>
  <c r="C69" i="15"/>
  <c r="C614" i="24"/>
  <c r="C33" i="15"/>
  <c r="G85" i="32"/>
  <c r="C686" i="24"/>
  <c r="C29" i="15"/>
  <c r="C85" i="32"/>
  <c r="C682" i="24"/>
  <c r="F16" i="6"/>
  <c r="F234" i="24"/>
  <c r="C39" i="15"/>
  <c r="F117" i="32"/>
  <c r="C692" i="24"/>
  <c r="D373" i="32"/>
  <c r="C93" i="15"/>
  <c r="G93" i="15" s="1"/>
  <c r="C620" i="24"/>
  <c r="C277" i="32"/>
  <c r="C71" i="15"/>
  <c r="G71" i="15" s="1"/>
  <c r="C618" i="24"/>
  <c r="E681" i="34" l="1"/>
  <c r="E629" i="34"/>
  <c r="E637" i="34"/>
  <c r="E712" i="34"/>
  <c r="E645" i="34"/>
  <c r="E679" i="34"/>
  <c r="G69" i="15"/>
  <c r="H69" i="15" s="1"/>
  <c r="I69" i="15" s="1"/>
  <c r="G35" i="15"/>
  <c r="H35" i="15" s="1"/>
  <c r="I35" i="15" s="1"/>
  <c r="E685" i="34"/>
  <c r="E647" i="34"/>
  <c r="E640" i="34"/>
  <c r="E628" i="34"/>
  <c r="E670" i="34"/>
  <c r="E691" i="34"/>
  <c r="G45" i="15"/>
  <c r="H45" i="15"/>
  <c r="I45" i="15" s="1"/>
  <c r="E638" i="34"/>
  <c r="E696" i="34"/>
  <c r="E695" i="34"/>
  <c r="E694" i="34"/>
  <c r="E688" i="34"/>
  <c r="G63" i="15"/>
  <c r="H63" i="15" s="1"/>
  <c r="I63" i="15" s="1"/>
  <c r="H36" i="15"/>
  <c r="I36" i="15" s="1"/>
  <c r="G36" i="15"/>
  <c r="G43" i="15"/>
  <c r="H43" i="15" s="1"/>
  <c r="I43" i="15" s="1"/>
  <c r="G29" i="15"/>
  <c r="H29" i="15" s="1"/>
  <c r="I29" i="15" s="1"/>
  <c r="G48" i="15"/>
  <c r="H48" i="15" s="1"/>
  <c r="I48" i="15" s="1"/>
  <c r="G18" i="15"/>
  <c r="H18" i="15" s="1"/>
  <c r="I18" i="15" s="1"/>
  <c r="E707" i="34"/>
  <c r="E673" i="34"/>
  <c r="E646" i="34"/>
  <c r="E633" i="34"/>
  <c r="E693" i="34"/>
  <c r="E713" i="34"/>
  <c r="C120" i="8"/>
  <c r="D367" i="24"/>
  <c r="G30" i="15"/>
  <c r="H30" i="15" s="1"/>
  <c r="I30" i="15" s="1"/>
  <c r="E624" i="34"/>
  <c r="E677" i="34"/>
  <c r="E672" i="34"/>
  <c r="E636" i="34"/>
  <c r="E697" i="34"/>
  <c r="E699" i="34"/>
  <c r="G38" i="15"/>
  <c r="H38" i="15" s="1"/>
  <c r="I38" i="15" s="1"/>
  <c r="G17" i="15"/>
  <c r="H17" i="15" s="1"/>
  <c r="I17" i="15" s="1"/>
  <c r="E668" i="34"/>
  <c r="E682" i="34"/>
  <c r="E676" i="34"/>
  <c r="E639" i="34"/>
  <c r="E700" i="34"/>
  <c r="E711" i="34"/>
  <c r="G28" i="15"/>
  <c r="H28" i="15" s="1"/>
  <c r="I28" i="15" s="1"/>
  <c r="G39" i="15"/>
  <c r="H39" i="15" s="1"/>
  <c r="I39" i="15" s="1"/>
  <c r="G33" i="15"/>
  <c r="H33" i="15" s="1"/>
  <c r="I33" i="15" s="1"/>
  <c r="G37" i="15"/>
  <c r="H37" i="15"/>
  <c r="I37" i="15" s="1"/>
  <c r="I373" i="32"/>
  <c r="C716" i="24"/>
  <c r="E683" i="34"/>
  <c r="E686" i="34"/>
  <c r="E690" i="34"/>
  <c r="E642" i="34"/>
  <c r="E705" i="34"/>
  <c r="C715" i="24"/>
  <c r="C648" i="24"/>
  <c r="M716" i="24" s="1"/>
  <c r="D615" i="24"/>
  <c r="E632" i="34"/>
  <c r="E644" i="34"/>
  <c r="E631" i="34"/>
  <c r="E706" i="34"/>
  <c r="E675" i="34"/>
  <c r="E692" i="34"/>
  <c r="G47" i="15"/>
  <c r="H47" i="15" s="1"/>
  <c r="I47" i="15" s="1"/>
  <c r="G15" i="15"/>
  <c r="H15" i="15" s="1"/>
  <c r="I15" i="15" s="1"/>
  <c r="G16" i="15"/>
  <c r="H16" i="15" s="1"/>
  <c r="I16" i="15" s="1"/>
  <c r="E641" i="34"/>
  <c r="E687" i="34"/>
  <c r="E634" i="34"/>
  <c r="E708" i="34"/>
  <c r="E626" i="34"/>
  <c r="C121" i="8" l="1"/>
  <c r="D384" i="24"/>
  <c r="E715" i="34"/>
  <c r="F624" i="34"/>
  <c r="D710" i="24"/>
  <c r="D698" i="24"/>
  <c r="D712" i="24"/>
  <c r="D700" i="24"/>
  <c r="D713" i="24"/>
  <c r="D701" i="24"/>
  <c r="D716" i="24"/>
  <c r="D703" i="24"/>
  <c r="D707" i="24"/>
  <c r="D695" i="24"/>
  <c r="D711" i="24"/>
  <c r="D696" i="24"/>
  <c r="D680" i="24"/>
  <c r="D668" i="24"/>
  <c r="D618" i="24"/>
  <c r="D709" i="24"/>
  <c r="D694" i="24"/>
  <c r="D681" i="24"/>
  <c r="D669" i="24"/>
  <c r="D705" i="24"/>
  <c r="D682" i="24"/>
  <c r="D670" i="24"/>
  <c r="D645" i="24"/>
  <c r="D626" i="24"/>
  <c r="D623" i="24"/>
  <c r="D617" i="24"/>
  <c r="D692" i="24"/>
  <c r="D683" i="24"/>
  <c r="D671" i="24"/>
  <c r="D642" i="24"/>
  <c r="D639" i="24"/>
  <c r="D636" i="24"/>
  <c r="D633" i="24"/>
  <c r="D630" i="24"/>
  <c r="D684" i="24"/>
  <c r="D672" i="24"/>
  <c r="D628" i="24"/>
  <c r="D622" i="24"/>
  <c r="D616" i="24"/>
  <c r="D699" i="24"/>
  <c r="D685" i="24"/>
  <c r="D673" i="24"/>
  <c r="D697" i="24"/>
  <c r="D686" i="24"/>
  <c r="D674" i="24"/>
  <c r="D646" i="24"/>
  <c r="D621" i="24"/>
  <c r="D708" i="24"/>
  <c r="D687" i="24"/>
  <c r="D675" i="24"/>
  <c r="D643" i="24"/>
  <c r="D640" i="24"/>
  <c r="D637" i="24"/>
  <c r="D634" i="24"/>
  <c r="D631" i="24"/>
  <c r="D625" i="24"/>
  <c r="D706" i="24"/>
  <c r="D704" i="24"/>
  <c r="D693" i="24"/>
  <c r="D688" i="24"/>
  <c r="D676" i="24"/>
  <c r="D620" i="24"/>
  <c r="D702" i="24"/>
  <c r="D689" i="24"/>
  <c r="D677" i="24"/>
  <c r="D627" i="24"/>
  <c r="D641" i="24"/>
  <c r="D632" i="24"/>
  <c r="D647" i="24"/>
  <c r="D629" i="24"/>
  <c r="D638" i="24"/>
  <c r="D679" i="24"/>
  <c r="D678" i="24"/>
  <c r="D691" i="24"/>
  <c r="D644" i="24"/>
  <c r="D635" i="24"/>
  <c r="D624" i="24"/>
  <c r="D690" i="24"/>
  <c r="D619" i="24"/>
  <c r="D715" i="24" l="1"/>
  <c r="E623" i="24"/>
  <c r="F712" i="34"/>
  <c r="F700" i="34"/>
  <c r="F716" i="34"/>
  <c r="F703" i="34"/>
  <c r="F704" i="34"/>
  <c r="F692" i="34"/>
  <c r="F680" i="34"/>
  <c r="F705" i="34"/>
  <c r="F693" i="34"/>
  <c r="F681" i="34"/>
  <c r="F706" i="34"/>
  <c r="F688" i="34"/>
  <c r="F684" i="34"/>
  <c r="F670" i="34"/>
  <c r="F645" i="34"/>
  <c r="F626" i="34"/>
  <c r="F675" i="34"/>
  <c r="F671" i="34"/>
  <c r="F642" i="34"/>
  <c r="F639" i="34"/>
  <c r="F636" i="34"/>
  <c r="F633" i="34"/>
  <c r="F630" i="34"/>
  <c r="F694" i="34"/>
  <c r="F689" i="34"/>
  <c r="F628" i="34"/>
  <c r="F698" i="34"/>
  <c r="F685" i="34"/>
  <c r="F710" i="34"/>
  <c r="F695" i="34"/>
  <c r="F643" i="34"/>
  <c r="F640" i="34"/>
  <c r="F637" i="34"/>
  <c r="F634" i="34"/>
  <c r="F631" i="34"/>
  <c r="F625" i="34"/>
  <c r="F686" i="34"/>
  <c r="F682" i="34"/>
  <c r="F677" i="34"/>
  <c r="F699" i="34"/>
  <c r="F691" i="34"/>
  <c r="F673" i="34"/>
  <c r="F627" i="34"/>
  <c r="F696" i="34"/>
  <c r="F678" i="34"/>
  <c r="F647" i="34"/>
  <c r="F629" i="34"/>
  <c r="F702" i="34"/>
  <c r="F687" i="34"/>
  <c r="F683" i="34"/>
  <c r="F644" i="34"/>
  <c r="F641" i="34"/>
  <c r="F638" i="34"/>
  <c r="F635" i="34"/>
  <c r="F632" i="34"/>
  <c r="F713" i="34"/>
  <c r="F708" i="34"/>
  <c r="F672" i="34"/>
  <c r="F676" i="34"/>
  <c r="F668" i="34"/>
  <c r="F707" i="34"/>
  <c r="F690" i="34"/>
  <c r="F679" i="34"/>
  <c r="F711" i="34"/>
  <c r="F701" i="34"/>
  <c r="F697" i="34"/>
  <c r="F674" i="34"/>
  <c r="F646" i="34"/>
  <c r="F709" i="34"/>
  <c r="F669" i="34"/>
  <c r="C138" i="8"/>
  <c r="D417" i="24"/>
  <c r="E612" i="24"/>
  <c r="C168" i="8" l="1"/>
  <c r="D421" i="24"/>
  <c r="E711" i="24"/>
  <c r="E699" i="24"/>
  <c r="E713" i="24"/>
  <c r="E701" i="24"/>
  <c r="E702" i="24"/>
  <c r="E704" i="24"/>
  <c r="E708" i="24"/>
  <c r="E696" i="24"/>
  <c r="E709" i="24"/>
  <c r="E694" i="24"/>
  <c r="E681" i="24"/>
  <c r="E669" i="24"/>
  <c r="E707" i="24"/>
  <c r="E705" i="24"/>
  <c r="E682" i="24"/>
  <c r="E670" i="24"/>
  <c r="E645" i="24"/>
  <c r="E626" i="24"/>
  <c r="E703" i="24"/>
  <c r="E692" i="24"/>
  <c r="E683" i="24"/>
  <c r="E671" i="24"/>
  <c r="E642" i="24"/>
  <c r="E639" i="24"/>
  <c r="E636" i="24"/>
  <c r="E633" i="24"/>
  <c r="E630" i="24"/>
  <c r="E684" i="24"/>
  <c r="E672" i="24"/>
  <c r="E628" i="24"/>
  <c r="E685" i="24"/>
  <c r="E673" i="24"/>
  <c r="E712" i="24"/>
  <c r="E697" i="24"/>
  <c r="E686" i="24"/>
  <c r="E674" i="24"/>
  <c r="E646" i="24"/>
  <c r="E710" i="24"/>
  <c r="E695" i="24"/>
  <c r="E687" i="24"/>
  <c r="E675" i="24"/>
  <c r="E643" i="24"/>
  <c r="E640" i="24"/>
  <c r="E637" i="24"/>
  <c r="E634" i="24"/>
  <c r="E631" i="24"/>
  <c r="E625" i="24"/>
  <c r="E706" i="24"/>
  <c r="E693" i="24"/>
  <c r="E688" i="24"/>
  <c r="E676" i="24"/>
  <c r="E689" i="24"/>
  <c r="E677" i="24"/>
  <c r="E627" i="24"/>
  <c r="E716" i="24"/>
  <c r="E690" i="24"/>
  <c r="E678" i="24"/>
  <c r="E647" i="24"/>
  <c r="E629" i="24"/>
  <c r="E641" i="24"/>
  <c r="E632" i="24"/>
  <c r="E698" i="24"/>
  <c r="E668" i="24"/>
  <c r="E638" i="24"/>
  <c r="E680" i="24"/>
  <c r="E679" i="24"/>
  <c r="E691" i="24"/>
  <c r="E644" i="24"/>
  <c r="E635" i="24"/>
  <c r="E624" i="24"/>
  <c r="E700" i="24"/>
  <c r="F715" i="34"/>
  <c r="G625" i="34"/>
  <c r="E715" i="24" l="1"/>
  <c r="F624" i="24"/>
  <c r="C172" i="8"/>
  <c r="D424" i="24"/>
  <c r="C177" i="8" s="1"/>
  <c r="G713" i="34"/>
  <c r="G701" i="34"/>
  <c r="G716" i="34"/>
  <c r="G704" i="34"/>
  <c r="G705" i="34"/>
  <c r="G693" i="34"/>
  <c r="G681" i="34"/>
  <c r="G706" i="34"/>
  <c r="G694" i="34"/>
  <c r="G682" i="34"/>
  <c r="G707" i="34"/>
  <c r="G675" i="34"/>
  <c r="G671" i="34"/>
  <c r="G642" i="34"/>
  <c r="G639" i="34"/>
  <c r="G636" i="34"/>
  <c r="G633" i="34"/>
  <c r="G630" i="34"/>
  <c r="G703" i="34"/>
  <c r="G689" i="34"/>
  <c r="G680" i="34"/>
  <c r="G628" i="34"/>
  <c r="H628" i="34" s="1"/>
  <c r="G698" i="34"/>
  <c r="G685" i="34"/>
  <c r="G708" i="34"/>
  <c r="G690" i="34"/>
  <c r="G676" i="34"/>
  <c r="G672" i="34"/>
  <c r="G646" i="34"/>
  <c r="G686" i="34"/>
  <c r="G677" i="34"/>
  <c r="G699" i="34"/>
  <c r="G691" i="34"/>
  <c r="G673" i="34"/>
  <c r="G627" i="34"/>
  <c r="G696" i="34"/>
  <c r="G678" i="34"/>
  <c r="G647" i="34"/>
  <c r="G629" i="34"/>
  <c r="G702" i="34"/>
  <c r="G687" i="34"/>
  <c r="G683" i="34"/>
  <c r="G644" i="34"/>
  <c r="G641" i="34"/>
  <c r="G638" i="34"/>
  <c r="G635" i="34"/>
  <c r="G632" i="34"/>
  <c r="G709" i="34"/>
  <c r="G692" i="34"/>
  <c r="G674" i="34"/>
  <c r="G668" i="34"/>
  <c r="G695" i="34"/>
  <c r="G684" i="34"/>
  <c r="G640" i="34"/>
  <c r="G631" i="34"/>
  <c r="G712" i="34"/>
  <c r="G679" i="34"/>
  <c r="G711" i="34"/>
  <c r="G643" i="34"/>
  <c r="G634" i="34"/>
  <c r="G697" i="34"/>
  <c r="G670" i="34"/>
  <c r="G710" i="34"/>
  <c r="G637" i="34"/>
  <c r="G700" i="34"/>
  <c r="G669" i="34"/>
  <c r="G626" i="34"/>
  <c r="G688" i="34"/>
  <c r="G645" i="34"/>
  <c r="F712" i="24" l="1"/>
  <c r="F645" i="24"/>
  <c r="F628" i="24"/>
  <c r="F643" i="24"/>
  <c r="F689" i="24"/>
  <c r="F632" i="24"/>
  <c r="F695" i="24"/>
  <c r="F700" i="24"/>
  <c r="F626" i="24"/>
  <c r="F701" i="24"/>
  <c r="F640" i="24"/>
  <c r="F677" i="24"/>
  <c r="F698" i="24"/>
  <c r="F702" i="24"/>
  <c r="F692" i="24"/>
  <c r="F685" i="24"/>
  <c r="F637" i="24"/>
  <c r="F627" i="24"/>
  <c r="F669" i="24"/>
  <c r="F641" i="24"/>
  <c r="F672" i="24"/>
  <c r="F716" i="24"/>
  <c r="F683" i="24"/>
  <c r="F673" i="24"/>
  <c r="F634" i="24"/>
  <c r="F690" i="24"/>
  <c r="F668" i="24"/>
  <c r="F630" i="24"/>
  <c r="F670" i="24"/>
  <c r="F703" i="24"/>
  <c r="F671" i="24"/>
  <c r="F699" i="24"/>
  <c r="F631" i="24"/>
  <c r="F678" i="24"/>
  <c r="F696" i="24"/>
  <c r="F711" i="24"/>
  <c r="F675" i="24"/>
  <c r="F691" i="24"/>
  <c r="F642" i="24"/>
  <c r="F686" i="24"/>
  <c r="F625" i="24"/>
  <c r="F647" i="24"/>
  <c r="F681" i="24"/>
  <c r="F705" i="24"/>
  <c r="F639" i="24"/>
  <c r="F674" i="24"/>
  <c r="F708" i="24"/>
  <c r="F629" i="24"/>
  <c r="F680" i="24"/>
  <c r="F635" i="24"/>
  <c r="F709" i="24"/>
  <c r="F636" i="24"/>
  <c r="F646" i="24"/>
  <c r="F706" i="24"/>
  <c r="F679" i="24"/>
  <c r="F694" i="24"/>
  <c r="F697" i="24"/>
  <c r="F633" i="24"/>
  <c r="F710" i="24"/>
  <c r="F693" i="24"/>
  <c r="F644" i="24"/>
  <c r="F713" i="24"/>
  <c r="F707" i="24"/>
  <c r="F688" i="24"/>
  <c r="F682" i="24"/>
  <c r="F684" i="24"/>
  <c r="F687" i="24"/>
  <c r="F676" i="24"/>
  <c r="F638" i="24"/>
  <c r="F704" i="24"/>
  <c r="H702" i="34"/>
  <c r="H705" i="34"/>
  <c r="H706" i="34"/>
  <c r="H694" i="34"/>
  <c r="H682" i="34"/>
  <c r="H707" i="34"/>
  <c r="H695" i="34"/>
  <c r="H683" i="34"/>
  <c r="H671" i="34"/>
  <c r="H708" i="34"/>
  <c r="H703" i="34"/>
  <c r="H689" i="34"/>
  <c r="H680" i="34"/>
  <c r="H698" i="34"/>
  <c r="H685" i="34"/>
  <c r="H690" i="34"/>
  <c r="H676" i="34"/>
  <c r="H672" i="34"/>
  <c r="H646" i="34"/>
  <c r="H712" i="34"/>
  <c r="H710" i="34"/>
  <c r="H701" i="34"/>
  <c r="H681" i="34"/>
  <c r="H643" i="34"/>
  <c r="H640" i="34"/>
  <c r="H637" i="34"/>
  <c r="H634" i="34"/>
  <c r="H631" i="34"/>
  <c r="H699" i="34"/>
  <c r="H691" i="34"/>
  <c r="H673" i="34"/>
  <c r="H704" i="34"/>
  <c r="H696" i="34"/>
  <c r="H678" i="34"/>
  <c r="H647" i="34"/>
  <c r="H629" i="34"/>
  <c r="H687" i="34"/>
  <c r="H644" i="34"/>
  <c r="H641" i="34"/>
  <c r="H638" i="34"/>
  <c r="H635" i="34"/>
  <c r="H632" i="34"/>
  <c r="H709" i="34"/>
  <c r="H692" i="34"/>
  <c r="H674" i="34"/>
  <c r="H668" i="34"/>
  <c r="H716" i="34"/>
  <c r="H713" i="34"/>
  <c r="H711" i="34"/>
  <c r="H697" i="34"/>
  <c r="H679" i="34"/>
  <c r="H669" i="34"/>
  <c r="H636" i="34"/>
  <c r="H639" i="34"/>
  <c r="H630" i="34"/>
  <c r="H686" i="34"/>
  <c r="H675" i="34"/>
  <c r="H670" i="34"/>
  <c r="H693" i="34"/>
  <c r="H642" i="34"/>
  <c r="H633" i="34"/>
  <c r="H700" i="34"/>
  <c r="H688" i="34"/>
  <c r="H677" i="34"/>
  <c r="H645" i="34"/>
  <c r="H684" i="34"/>
  <c r="G715" i="34"/>
  <c r="F715" i="24" l="1"/>
  <c r="G625" i="24"/>
  <c r="H715" i="34"/>
  <c r="I629" i="34"/>
  <c r="G701" i="24" l="1"/>
  <c r="G671" i="24"/>
  <c r="G686" i="24"/>
  <c r="G631" i="24"/>
  <c r="G702" i="24"/>
  <c r="G682" i="24"/>
  <c r="G709" i="24"/>
  <c r="G716" i="24"/>
  <c r="G642" i="24"/>
  <c r="G674" i="24"/>
  <c r="G708" i="24"/>
  <c r="G679" i="24"/>
  <c r="G696" i="24"/>
  <c r="G683" i="24"/>
  <c r="G703" i="24"/>
  <c r="G639" i="24"/>
  <c r="G646" i="24"/>
  <c r="G693" i="24"/>
  <c r="G644" i="24"/>
  <c r="G681" i="24"/>
  <c r="G691" i="24"/>
  <c r="G636" i="24"/>
  <c r="G712" i="24"/>
  <c r="G688" i="24"/>
  <c r="G641" i="24"/>
  <c r="G707" i="24"/>
  <c r="G634" i="24"/>
  <c r="G704" i="24"/>
  <c r="G633" i="24"/>
  <c r="G697" i="24"/>
  <c r="G676" i="24"/>
  <c r="G638" i="24"/>
  <c r="G645" i="24"/>
  <c r="G713" i="24"/>
  <c r="G692" i="24"/>
  <c r="G630" i="24"/>
  <c r="G695" i="24"/>
  <c r="G689" i="24"/>
  <c r="G635" i="24"/>
  <c r="G626" i="24"/>
  <c r="G699" i="24"/>
  <c r="G706" i="24"/>
  <c r="G684" i="24"/>
  <c r="G687" i="24"/>
  <c r="G677" i="24"/>
  <c r="G632" i="24"/>
  <c r="G711" i="24"/>
  <c r="G629" i="24"/>
  <c r="G694" i="24"/>
  <c r="G672" i="24"/>
  <c r="G675" i="24"/>
  <c r="G627" i="24"/>
  <c r="G700" i="24"/>
  <c r="G670" i="24"/>
  <c r="G710" i="24"/>
  <c r="G628" i="24"/>
  <c r="G643" i="24"/>
  <c r="G690" i="24"/>
  <c r="G680" i="24"/>
  <c r="G698" i="24"/>
  <c r="G685" i="24"/>
  <c r="G640" i="24"/>
  <c r="G678" i="24"/>
  <c r="G668" i="24"/>
  <c r="G705" i="24"/>
  <c r="G673" i="24"/>
  <c r="G637" i="24"/>
  <c r="G647" i="24"/>
  <c r="G669" i="24"/>
  <c r="I716" i="34"/>
  <c r="I703" i="34"/>
  <c r="I706" i="34"/>
  <c r="I707" i="34"/>
  <c r="I695" i="34"/>
  <c r="I683" i="34"/>
  <c r="I671" i="34"/>
  <c r="I708" i="34"/>
  <c r="I696" i="34"/>
  <c r="I684" i="34"/>
  <c r="I672" i="34"/>
  <c r="I709" i="34"/>
  <c r="I698" i="34"/>
  <c r="I685" i="34"/>
  <c r="I694" i="34"/>
  <c r="I690" i="34"/>
  <c r="I676" i="34"/>
  <c r="I646" i="34"/>
  <c r="I712" i="34"/>
  <c r="I710" i="34"/>
  <c r="I701" i="34"/>
  <c r="I681" i="34"/>
  <c r="I643" i="34"/>
  <c r="I640" i="34"/>
  <c r="I637" i="34"/>
  <c r="I634" i="34"/>
  <c r="I631" i="34"/>
  <c r="I686" i="34"/>
  <c r="I677" i="34"/>
  <c r="I704" i="34"/>
  <c r="I682" i="34"/>
  <c r="I678" i="34"/>
  <c r="I647" i="34"/>
  <c r="I687" i="34"/>
  <c r="I644" i="34"/>
  <c r="I641" i="34"/>
  <c r="I638" i="34"/>
  <c r="I635" i="34"/>
  <c r="I632" i="34"/>
  <c r="I702" i="34"/>
  <c r="I692" i="34"/>
  <c r="I674" i="34"/>
  <c r="I668" i="34"/>
  <c r="I713" i="34"/>
  <c r="I711" i="34"/>
  <c r="I697" i="34"/>
  <c r="I679" i="34"/>
  <c r="I669" i="34"/>
  <c r="I700" i="34"/>
  <c r="I688" i="34"/>
  <c r="I670" i="34"/>
  <c r="I645" i="34"/>
  <c r="I699" i="34"/>
  <c r="I691" i="34"/>
  <c r="I680" i="34"/>
  <c r="I639" i="34"/>
  <c r="I630" i="34"/>
  <c r="I675" i="34"/>
  <c r="I693" i="34"/>
  <c r="I689" i="34"/>
  <c r="I642" i="34"/>
  <c r="I633" i="34"/>
  <c r="I705" i="34"/>
  <c r="I673" i="34"/>
  <c r="I636" i="34"/>
  <c r="H628" i="24" l="1"/>
  <c r="H699" i="24"/>
  <c r="H687" i="24"/>
  <c r="H689" i="24"/>
  <c r="H716" i="24"/>
  <c r="H639" i="24"/>
  <c r="H697" i="24"/>
  <c r="H684" i="24"/>
  <c r="H675" i="24"/>
  <c r="H677" i="24"/>
  <c r="H700" i="24"/>
  <c r="H630" i="24"/>
  <c r="H632" i="24"/>
  <c r="H672" i="24"/>
  <c r="H643" i="24"/>
  <c r="H690" i="24"/>
  <c r="H680" i="24"/>
  <c r="H694" i="24"/>
  <c r="H703" i="24"/>
  <c r="H640" i="24"/>
  <c r="H678" i="24"/>
  <c r="H668" i="24"/>
  <c r="H645" i="24"/>
  <c r="H702" i="24"/>
  <c r="H685" i="24"/>
  <c r="H637" i="24"/>
  <c r="H647" i="24"/>
  <c r="H713" i="24"/>
  <c r="H636" i="24"/>
  <c r="H704" i="24"/>
  <c r="H673" i="24"/>
  <c r="H634" i="24"/>
  <c r="H629" i="24"/>
  <c r="H698" i="24"/>
  <c r="H671" i="24"/>
  <c r="H706" i="24"/>
  <c r="H692" i="24"/>
  <c r="H701" i="24"/>
  <c r="H631" i="24"/>
  <c r="H679" i="24"/>
  <c r="H696" i="24"/>
  <c r="H670" i="24"/>
  <c r="H711" i="24"/>
  <c r="H705" i="24"/>
  <c r="H686" i="24"/>
  <c r="H710" i="24"/>
  <c r="H644" i="24"/>
  <c r="H691" i="24"/>
  <c r="H633" i="24"/>
  <c r="H693" i="24"/>
  <c r="H674" i="24"/>
  <c r="H708" i="24"/>
  <c r="H641" i="24"/>
  <c r="H681" i="24"/>
  <c r="H683" i="24"/>
  <c r="H682" i="24"/>
  <c r="H707" i="24"/>
  <c r="H646" i="24"/>
  <c r="H688" i="24"/>
  <c r="H638" i="24"/>
  <c r="H669" i="24"/>
  <c r="H642" i="24"/>
  <c r="H695" i="24"/>
  <c r="H712" i="24"/>
  <c r="H676" i="24"/>
  <c r="H635" i="24"/>
  <c r="H709" i="24"/>
  <c r="G715" i="24"/>
  <c r="I715" i="34"/>
  <c r="J630" i="34"/>
  <c r="H715" i="24" l="1"/>
  <c r="I629" i="24"/>
  <c r="J704" i="34"/>
  <c r="J707" i="34"/>
  <c r="J708" i="34"/>
  <c r="J696" i="34"/>
  <c r="J684" i="34"/>
  <c r="J672" i="34"/>
  <c r="J709" i="34"/>
  <c r="J697" i="34"/>
  <c r="J685" i="34"/>
  <c r="J673" i="34"/>
  <c r="J710" i="34"/>
  <c r="J694" i="34"/>
  <c r="J690" i="34"/>
  <c r="J676" i="34"/>
  <c r="J646" i="34"/>
  <c r="J712" i="34"/>
  <c r="J701" i="34"/>
  <c r="J681" i="34"/>
  <c r="J643" i="34"/>
  <c r="J640" i="34"/>
  <c r="J637" i="34"/>
  <c r="J634" i="34"/>
  <c r="J631" i="34"/>
  <c r="J686" i="34"/>
  <c r="J677" i="34"/>
  <c r="J699" i="34"/>
  <c r="J695" i="34"/>
  <c r="J691" i="34"/>
  <c r="J687" i="34"/>
  <c r="J644" i="34"/>
  <c r="J641" i="34"/>
  <c r="J638" i="34"/>
  <c r="J635" i="34"/>
  <c r="J632" i="34"/>
  <c r="J702" i="34"/>
  <c r="J692" i="34"/>
  <c r="J674" i="34"/>
  <c r="J668" i="34"/>
  <c r="J713" i="34"/>
  <c r="J711" i="34"/>
  <c r="J683" i="34"/>
  <c r="J679" i="34"/>
  <c r="J669" i="34"/>
  <c r="J716" i="34"/>
  <c r="J700" i="34"/>
  <c r="J688" i="34"/>
  <c r="J670" i="34"/>
  <c r="J645" i="34"/>
  <c r="J693" i="34"/>
  <c r="J675" i="34"/>
  <c r="J642" i="34"/>
  <c r="J639" i="34"/>
  <c r="J636" i="34"/>
  <c r="J633" i="34"/>
  <c r="J680" i="34"/>
  <c r="J703" i="34"/>
  <c r="J698" i="34"/>
  <c r="J671" i="34"/>
  <c r="J647" i="34"/>
  <c r="L647" i="34" s="1"/>
  <c r="J706" i="34"/>
  <c r="J689" i="34"/>
  <c r="J682" i="34"/>
  <c r="J678" i="34"/>
  <c r="J705" i="34"/>
  <c r="I703" i="24" l="1"/>
  <c r="I673" i="24"/>
  <c r="I634" i="24"/>
  <c r="I679" i="24"/>
  <c r="I669" i="24"/>
  <c r="I684" i="24"/>
  <c r="I641" i="24"/>
  <c r="I642" i="24"/>
  <c r="I682" i="24"/>
  <c r="I706" i="24"/>
  <c r="I639" i="24"/>
  <c r="I691" i="24"/>
  <c r="I701" i="24"/>
  <c r="I631" i="24"/>
  <c r="I644" i="24"/>
  <c r="I711" i="24"/>
  <c r="I683" i="24"/>
  <c r="I710" i="24"/>
  <c r="I638" i="24"/>
  <c r="I688" i="24"/>
  <c r="I670" i="24"/>
  <c r="I636" i="24"/>
  <c r="I704" i="24"/>
  <c r="I705" i="24"/>
  <c r="I686" i="24"/>
  <c r="I709" i="24"/>
  <c r="I633" i="24"/>
  <c r="I635" i="24"/>
  <c r="I707" i="24"/>
  <c r="I687" i="24"/>
  <c r="I668" i="24"/>
  <c r="I671" i="24"/>
  <c r="I693" i="24"/>
  <c r="I674" i="24"/>
  <c r="I695" i="24"/>
  <c r="I643" i="24"/>
  <c r="I637" i="24"/>
  <c r="I646" i="24"/>
  <c r="I694" i="24"/>
  <c r="I699" i="24"/>
  <c r="I676" i="24"/>
  <c r="I632" i="24"/>
  <c r="I645" i="24"/>
  <c r="I677" i="24"/>
  <c r="I685" i="24"/>
  <c r="I708" i="24"/>
  <c r="I697" i="24"/>
  <c r="I689" i="24"/>
  <c r="I702" i="24"/>
  <c r="I680" i="24"/>
  <c r="I630" i="24"/>
  <c r="I700" i="24"/>
  <c r="I713" i="24"/>
  <c r="I696" i="24"/>
  <c r="I681" i="24"/>
  <c r="I712" i="24"/>
  <c r="I675" i="24"/>
  <c r="I690" i="24"/>
  <c r="I678" i="24"/>
  <c r="I698" i="24"/>
  <c r="I692" i="24"/>
  <c r="I640" i="24"/>
  <c r="I647" i="24"/>
  <c r="I672" i="24"/>
  <c r="I716" i="24"/>
  <c r="J715" i="34"/>
  <c r="L706" i="34"/>
  <c r="L708" i="34"/>
  <c r="L709" i="34"/>
  <c r="L710" i="34"/>
  <c r="L698" i="34"/>
  <c r="L686" i="34"/>
  <c r="L674" i="34"/>
  <c r="L711" i="34"/>
  <c r="L699" i="34"/>
  <c r="L687" i="34"/>
  <c r="L675" i="34"/>
  <c r="L712" i="34"/>
  <c r="L700" i="34"/>
  <c r="L677" i="34"/>
  <c r="L672" i="34"/>
  <c r="L695" i="34"/>
  <c r="L691" i="34"/>
  <c r="L682" i="34"/>
  <c r="L678" i="34"/>
  <c r="L704" i="34"/>
  <c r="L673" i="34"/>
  <c r="L713" i="34"/>
  <c r="L683" i="34"/>
  <c r="L679" i="34"/>
  <c r="L669" i="34"/>
  <c r="L716" i="34"/>
  <c r="L688" i="34"/>
  <c r="L670" i="34"/>
  <c r="L697" i="34"/>
  <c r="L693" i="34"/>
  <c r="L707" i="34"/>
  <c r="L689" i="34"/>
  <c r="L684" i="34"/>
  <c r="L680" i="34"/>
  <c r="L705" i="34"/>
  <c r="L703" i="34"/>
  <c r="L671" i="34"/>
  <c r="L676" i="34"/>
  <c r="L668" i="34"/>
  <c r="L694" i="34"/>
  <c r="L690" i="34"/>
  <c r="L702" i="34"/>
  <c r="L701" i="34"/>
  <c r="L685" i="34"/>
  <c r="L696" i="34"/>
  <c r="L692" i="34"/>
  <c r="L681" i="34"/>
  <c r="K644" i="34"/>
  <c r="I715" i="24" l="1"/>
  <c r="J630" i="24"/>
  <c r="M702" i="34"/>
  <c r="M698" i="34"/>
  <c r="M685" i="34"/>
  <c r="M678" i="34"/>
  <c r="M704" i="34"/>
  <c r="M693" i="34"/>
  <c r="M676" i="34"/>
  <c r="M691" i="34"/>
  <c r="M670" i="34"/>
  <c r="M688" i="34"/>
  <c r="M671" i="34"/>
  <c r="M669" i="34"/>
  <c r="M700" i="34"/>
  <c r="M706" i="34"/>
  <c r="L715" i="34"/>
  <c r="M672" i="34"/>
  <c r="K705" i="34"/>
  <c r="M705" i="34" s="1"/>
  <c r="K708" i="34"/>
  <c r="M708" i="34" s="1"/>
  <c r="K709" i="34"/>
  <c r="M709" i="34" s="1"/>
  <c r="K697" i="34"/>
  <c r="M697" i="34" s="1"/>
  <c r="K685" i="34"/>
  <c r="K673" i="34"/>
  <c r="M673" i="34" s="1"/>
  <c r="K710" i="34"/>
  <c r="M710" i="34" s="1"/>
  <c r="K698" i="34"/>
  <c r="K686" i="34"/>
  <c r="M686" i="34" s="1"/>
  <c r="K674" i="34"/>
  <c r="M674" i="34" s="1"/>
  <c r="K711" i="34"/>
  <c r="M711" i="34" s="1"/>
  <c r="K699" i="34"/>
  <c r="M699" i="34" s="1"/>
  <c r="K712" i="34"/>
  <c r="K701" i="34"/>
  <c r="M701" i="34" s="1"/>
  <c r="K681" i="34"/>
  <c r="M681" i="34" s="1"/>
  <c r="K677" i="34"/>
  <c r="M677" i="34" s="1"/>
  <c r="K672" i="34"/>
  <c r="K695" i="34"/>
  <c r="M695" i="34" s="1"/>
  <c r="K691" i="34"/>
  <c r="K706" i="34"/>
  <c r="K682" i="34"/>
  <c r="M682" i="34" s="1"/>
  <c r="K678" i="34"/>
  <c r="K702" i="34"/>
  <c r="K696" i="34"/>
  <c r="M696" i="34" s="1"/>
  <c r="K692" i="34"/>
  <c r="M692" i="34" s="1"/>
  <c r="K668" i="34"/>
  <c r="K713" i="34"/>
  <c r="M713" i="34" s="1"/>
  <c r="K683" i="34"/>
  <c r="M683" i="34" s="1"/>
  <c r="K679" i="34"/>
  <c r="K669" i="34"/>
  <c r="K716" i="34"/>
  <c r="K700" i="34"/>
  <c r="K688" i="34"/>
  <c r="K670" i="34"/>
  <c r="K693" i="34"/>
  <c r="K675" i="34"/>
  <c r="M675" i="34" s="1"/>
  <c r="K707" i="34"/>
  <c r="M707" i="34" s="1"/>
  <c r="K689" i="34"/>
  <c r="M689" i="34" s="1"/>
  <c r="K684" i="34"/>
  <c r="M684" i="34" s="1"/>
  <c r="K680" i="34"/>
  <c r="M680" i="34" s="1"/>
  <c r="K703" i="34"/>
  <c r="K687" i="34"/>
  <c r="M687" i="34" s="1"/>
  <c r="K676" i="34"/>
  <c r="K694" i="34"/>
  <c r="M694" i="34" s="1"/>
  <c r="K690" i="34"/>
  <c r="M690" i="34" s="1"/>
  <c r="K671" i="34"/>
  <c r="K704" i="34"/>
  <c r="M703" i="34"/>
  <c r="M679" i="34"/>
  <c r="M712" i="34"/>
  <c r="J695" i="24" l="1"/>
  <c r="J643" i="24"/>
  <c r="J693" i="24"/>
  <c r="J668" i="24"/>
  <c r="J683" i="24"/>
  <c r="J673" i="24"/>
  <c r="J699" i="24"/>
  <c r="J675" i="24"/>
  <c r="J709" i="24"/>
  <c r="J640" i="24"/>
  <c r="J690" i="24"/>
  <c r="J716" i="24"/>
  <c r="J671" i="24"/>
  <c r="J696" i="24"/>
  <c r="J708" i="24"/>
  <c r="J697" i="24"/>
  <c r="J637" i="24"/>
  <c r="J678" i="24"/>
  <c r="J700" i="24"/>
  <c r="J642" i="24"/>
  <c r="J685" i="24"/>
  <c r="J707" i="24"/>
  <c r="J713" i="24"/>
  <c r="J634" i="24"/>
  <c r="J647" i="24"/>
  <c r="J698" i="24"/>
  <c r="J639" i="24"/>
  <c r="J701" i="24"/>
  <c r="J631" i="24"/>
  <c r="J679" i="24"/>
  <c r="J681" i="24"/>
  <c r="J636" i="24"/>
  <c r="J632" i="24"/>
  <c r="J645" i="24"/>
  <c r="J703" i="24"/>
  <c r="J712" i="24"/>
  <c r="J644" i="24"/>
  <c r="J669" i="24"/>
  <c r="J633" i="24"/>
  <c r="J686" i="24"/>
  <c r="J710" i="24"/>
  <c r="J641" i="24"/>
  <c r="J711" i="24"/>
  <c r="J705" i="24"/>
  <c r="J680" i="24"/>
  <c r="J704" i="24"/>
  <c r="J674" i="24"/>
  <c r="J688" i="24"/>
  <c r="J638" i="24"/>
  <c r="J692" i="24"/>
  <c r="J646" i="24"/>
  <c r="J676" i="24"/>
  <c r="J635" i="24"/>
  <c r="J691" i="24"/>
  <c r="J672" i="24"/>
  <c r="J677" i="24"/>
  <c r="J706" i="24"/>
  <c r="J682" i="24"/>
  <c r="J694" i="24"/>
  <c r="J687" i="24"/>
  <c r="J689" i="24"/>
  <c r="J702" i="24"/>
  <c r="J670" i="24"/>
  <c r="J684" i="24"/>
  <c r="K715" i="34"/>
  <c r="M668" i="34"/>
  <c r="M715" i="34" s="1"/>
  <c r="J715" i="24" l="1"/>
  <c r="K644" i="24"/>
  <c r="K710" i="24" s="1"/>
  <c r="L647" i="24"/>
  <c r="L700" i="24" s="1"/>
  <c r="K674" i="24"/>
  <c r="K704" i="24"/>
  <c r="K709" i="24"/>
  <c r="K707" i="24"/>
  <c r="K697" i="24"/>
  <c r="L710" i="24"/>
  <c r="L716" i="24"/>
  <c r="K684" i="24" l="1"/>
  <c r="K669" i="24"/>
  <c r="K689" i="24"/>
  <c r="L691" i="24"/>
  <c r="L689" i="24"/>
  <c r="L708" i="24"/>
  <c r="K672" i="24"/>
  <c r="K694" i="24"/>
  <c r="K696" i="24"/>
  <c r="K681" i="24"/>
  <c r="K716" i="24"/>
  <c r="K671" i="24"/>
  <c r="K712" i="24"/>
  <c r="L701" i="24"/>
  <c r="K693" i="24"/>
  <c r="L705" i="24"/>
  <c r="L682" i="24"/>
  <c r="K695" i="24"/>
  <c r="L678" i="24"/>
  <c r="K683" i="24"/>
  <c r="L674" i="24"/>
  <c r="M674" i="24" s="1"/>
  <c r="I23" i="32" s="1"/>
  <c r="L671" i="24"/>
  <c r="L711" i="24"/>
  <c r="L680" i="24"/>
  <c r="M680" i="24" s="1"/>
  <c r="H55" i="32" s="1"/>
  <c r="L683" i="24"/>
  <c r="L698" i="24"/>
  <c r="L704" i="24"/>
  <c r="M704" i="24" s="1"/>
  <c r="D183" i="32" s="1"/>
  <c r="L690" i="24"/>
  <c r="L709" i="24"/>
  <c r="M709" i="24" s="1"/>
  <c r="I183" i="32" s="1"/>
  <c r="L668" i="24"/>
  <c r="L673" i="24"/>
  <c r="L703" i="24"/>
  <c r="L686" i="24"/>
  <c r="L684" i="24"/>
  <c r="M684" i="24" s="1"/>
  <c r="E87" i="32" s="1"/>
  <c r="L669" i="24"/>
  <c r="M669" i="24" s="1"/>
  <c r="D23" i="32" s="1"/>
  <c r="L696" i="24"/>
  <c r="M696" i="24" s="1"/>
  <c r="C151" i="32" s="1"/>
  <c r="L688" i="24"/>
  <c r="L699" i="24"/>
  <c r="L685" i="24"/>
  <c r="L681" i="24"/>
  <c r="K680" i="24"/>
  <c r="L670" i="24"/>
  <c r="L697" i="24"/>
  <c r="M697" i="24" s="1"/>
  <c r="D151" i="32" s="1"/>
  <c r="L672" i="24"/>
  <c r="K675" i="24"/>
  <c r="L679" i="24"/>
  <c r="L675" i="24"/>
  <c r="L676" i="24"/>
  <c r="K705" i="24"/>
  <c r="L702" i="24"/>
  <c r="L706" i="24"/>
  <c r="L692" i="24"/>
  <c r="L687" i="24"/>
  <c r="L677" i="24"/>
  <c r="K688" i="24"/>
  <c r="K676" i="24"/>
  <c r="K708" i="24"/>
  <c r="M708" i="24" s="1"/>
  <c r="H183" i="32" s="1"/>
  <c r="K687" i="24"/>
  <c r="K670" i="24"/>
  <c r="K679" i="24"/>
  <c r="K699" i="24"/>
  <c r="L694" i="24"/>
  <c r="K700" i="24"/>
  <c r="M700" i="24" s="1"/>
  <c r="G151" i="32" s="1"/>
  <c r="K703" i="24"/>
  <c r="K682" i="24"/>
  <c r="M682" i="24" s="1"/>
  <c r="C87" i="32" s="1"/>
  <c r="K706" i="24"/>
  <c r="K701" i="24"/>
  <c r="K685" i="24"/>
  <c r="K691" i="24"/>
  <c r="M691" i="24" s="1"/>
  <c r="E55" i="32" s="1"/>
  <c r="K678" i="24"/>
  <c r="M678" i="24" s="1"/>
  <c r="L713" i="24"/>
  <c r="L707" i="24"/>
  <c r="M707" i="24" s="1"/>
  <c r="G183" i="32" s="1"/>
  <c r="L712" i="24"/>
  <c r="M712" i="24" s="1"/>
  <c r="E215" i="32" s="1"/>
  <c r="L693" i="24"/>
  <c r="L695" i="24"/>
  <c r="K668" i="24"/>
  <c r="K692" i="24"/>
  <c r="K702" i="24"/>
  <c r="K686" i="24"/>
  <c r="K711" i="24"/>
  <c r="M689" i="24"/>
  <c r="C119" i="32" s="1"/>
  <c r="K690" i="24"/>
  <c r="K698" i="24"/>
  <c r="M698" i="24" s="1"/>
  <c r="E151" i="32" s="1"/>
  <c r="K673" i="24"/>
  <c r="M673" i="24" s="1"/>
  <c r="H23" i="32" s="1"/>
  <c r="K713" i="24"/>
  <c r="K677" i="24"/>
  <c r="M710" i="24"/>
  <c r="C215" i="32" s="1"/>
  <c r="M683" i="24" l="1"/>
  <c r="D87" i="32" s="1"/>
  <c r="M693" i="24"/>
  <c r="M681" i="24"/>
  <c r="I55" i="32" s="1"/>
  <c r="M694" i="24"/>
  <c r="H119" i="32" s="1"/>
  <c r="M675" i="24"/>
  <c r="C55" i="32" s="1"/>
  <c r="M679" i="24"/>
  <c r="M671" i="24"/>
  <c r="F23" i="32" s="1"/>
  <c r="M701" i="24"/>
  <c r="H151" i="32" s="1"/>
  <c r="M686" i="24"/>
  <c r="G87" i="32" s="1"/>
  <c r="M677" i="24"/>
  <c r="M695" i="24"/>
  <c r="I119" i="32" s="1"/>
  <c r="M705" i="24"/>
  <c r="E183" i="32" s="1"/>
  <c r="M670" i="24"/>
  <c r="E23" i="32" s="1"/>
  <c r="M711" i="24"/>
  <c r="D215" i="32" s="1"/>
  <c r="M685" i="24"/>
  <c r="F87" i="32" s="1"/>
  <c r="M676" i="24"/>
  <c r="D55" i="32" s="1"/>
  <c r="M672" i="24"/>
  <c r="G23" i="32" s="1"/>
  <c r="M668" i="24"/>
  <c r="C23" i="32" s="1"/>
  <c r="M688" i="24"/>
  <c r="I87" i="32" s="1"/>
  <c r="M703" i="24"/>
  <c r="C183" i="32" s="1"/>
  <c r="M690" i="24"/>
  <c r="D119" i="32" s="1"/>
  <c r="M687" i="24"/>
  <c r="H87" i="32" s="1"/>
  <c r="M699" i="24"/>
  <c r="F151" i="32" s="1"/>
  <c r="M713" i="24"/>
  <c r="F215" i="32" s="1"/>
  <c r="M702" i="24"/>
  <c r="I151" i="32" s="1"/>
  <c r="M692" i="24"/>
  <c r="F119" i="32" s="1"/>
  <c r="M706" i="24"/>
  <c r="F183" i="32" s="1"/>
  <c r="G55" i="32"/>
  <c r="G119" i="32"/>
  <c r="L715" i="24"/>
  <c r="K715" i="24"/>
  <c r="E119" i="32"/>
  <c r="F55" i="32" l="1"/>
  <c r="M715" i="24"/>
</calcChain>
</file>

<file path=xl/sharedStrings.xml><?xml version="1.0" encoding="utf-8"?>
<sst xmlns="http://schemas.openxmlformats.org/spreadsheetml/2006/main" count="4799" uniqueCount="1381">
  <si>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</si>
  <si>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</si>
  <si>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</si>
  <si>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</si>
  <si>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</si>
  <si>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</si>
  <si>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</si>
  <si>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</si>
  <si>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</si>
  <si>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</si>
  <si>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</si>
  <si>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</si>
  <si>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</si>
  <si>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</si>
  <si>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</si>
  <si>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</si>
  <si>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</si>
  <si>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</si>
  <si>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</si>
  <si>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</si>
  <si>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</si>
  <si>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</si>
  <si>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</si>
  <si>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</si>
  <si>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</si>
  <si>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</si>
  <si>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</si>
  <si>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</si>
  <si>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</si>
  <si>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</si>
  <si>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</si>
  <si>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</si>
  <si>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</si>
  <si>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</si>
  <si>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</si>
  <si>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</si>
  <si>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</si>
  <si>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</si>
  <si>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</si>
  <si>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</si>
  <si>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</si>
  <si>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</si>
  <si>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</si>
  <si>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</si>
  <si>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</si>
  <si>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</si>
  <si>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</si>
  <si>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</si>
  <si>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</si>
  <si>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</si>
  <si>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</si>
  <si>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</si>
  <si>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</si>
  <si>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</si>
  <si>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</si>
  <si>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</si>
  <si>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</si>
  <si>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</si>
  <si>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</si>
  <si>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</si>
  <si>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</si>
  <si>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</si>
  <si>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</si>
  <si>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</si>
  <si>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</si>
  <si>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</si>
  <si>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</si>
  <si>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</si>
  <si>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</si>
  <si>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</si>
  <si>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</si>
  <si>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</si>
  <si>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</si>
  <si>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</si>
  <si>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</si>
  <si>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</si>
  <si>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</si>
  <si>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</si>
  <si>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</si>
  <si>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</si>
  <si>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</si>
  <si>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</si>
  <si>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</si>
  <si>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</si>
  <si>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</si>
  <si>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</si>
  <si>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</si>
  <si>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</si>
  <si>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</si>
  <si>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</si>
  <si>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</si>
  <si>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</si>
  <si>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</si>
  <si>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</si>
  <si>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</si>
  <si>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</si>
  <si>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</si>
  <si>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</si>
  <si>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</si>
  <si>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</si>
  <si>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</si>
  <si>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</si>
  <si>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</si>
  <si>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</si>
  <si>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</si>
  <si>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</si>
  <si>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</si>
  <si>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</si>
  <si>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</si>
  <si>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</si>
  <si>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</si>
  <si>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</si>
  <si>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</si>
  <si>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</si>
  <si>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</si>
  <si>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</si>
  <si>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</si>
  <si>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</si>
  <si>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</si>
  <si>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</si>
  <si>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</si>
  <si>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</si>
  <si>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</si>
  <si>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</si>
  <si>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</si>
  <si>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</si>
  <si>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</si>
  <si>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</si>
  <si>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</si>
  <si>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</si>
  <si>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</si>
  <si>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</si>
  <si>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</si>
  <si>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</si>
  <si>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</si>
  <si>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</si>
  <si>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</si>
  <si>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</si>
  <si>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</si>
  <si>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</si>
  <si>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</si>
  <si>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</si>
  <si>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</si>
  <si>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</si>
  <si>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</si>
  <si>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</si>
  <si>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</si>
  <si>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</si>
  <si>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</si>
  <si>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</si>
  <si>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</si>
  <si>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</si>
  <si>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</si>
  <si>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</si>
  <si>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</si>
  <si>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</si>
  <si>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</si>
  <si>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</si>
  <si>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</si>
  <si>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</si>
  <si>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</si>
  <si>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</si>
  <si>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</si>
  <si>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</si>
  <si>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</si>
  <si>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</si>
  <si>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</si>
  <si>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</si>
  <si>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</si>
  <si>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</si>
  <si>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</si>
  <si>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</si>
  <si>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</si>
  <si>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</si>
  <si>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</si>
  <si>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</si>
  <si>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</si>
  <si>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</si>
  <si>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</si>
  <si>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</si>
  <si>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</si>
  <si>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</si>
  <si>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</si>
  <si>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</si>
  <si>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</si>
  <si>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</si>
  <si>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</si>
  <si>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</si>
  <si>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</si>
  <si>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</si>
  <si>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</si>
  <si>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</si>
  <si>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</si>
  <si>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</si>
  <si>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</si>
  <si>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</si>
  <si>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</si>
  <si>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</si>
  <si>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</si>
  <si>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</si>
  <si>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</si>
  <si>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</si>
  <si>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</si>
  <si>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</si>
  <si>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</si>
  <si>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</si>
  <si>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</si>
  <si>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</si>
  <si>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</si>
  <si>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</si>
  <si>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</si>
  <si>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</si>
  <si>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</si>
  <si>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</si>
  <si>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</si>
  <si>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</si>
  <si>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</si>
  <si>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</si>
  <si>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</si>
  <si>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</si>
  <si>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</si>
  <si>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</si>
  <si>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</si>
  <si>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</si>
  <si>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</si>
  <si>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</si>
  <si>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</si>
  <si>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</si>
  <si>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</si>
  <si>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</si>
  <si>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</si>
  <si>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</si>
  <si>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</si>
  <si>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</si>
  <si>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</si>
  <si>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</si>
  <si>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</si>
  <si>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</si>
  <si>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</si>
  <si>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</si>
  <si>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</si>
  <si>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</si>
  <si>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</si>
  <si>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</si>
  <si>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</si>
  <si>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</si>
  <si>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</si>
  <si>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</si>
  <si>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</si>
  <si>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</si>
  <si>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</si>
  <si>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</si>
  <si>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</si>
  <si>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</si>
  <si>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</si>
  <si>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</si>
  <si>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</si>
  <si>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</si>
  <si>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</si>
  <si>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</si>
  <si>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</si>
  <si>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</si>
  <si>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</si>
  <si>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</si>
  <si>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</si>
  <si>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</si>
  <si>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</si>
  <si>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</si>
  <si>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</si>
  <si>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</si>
  <si>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</si>
  <si>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</si>
  <si>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</si>
  <si>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</si>
  <si>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</si>
  <si>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</si>
  <si>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</si>
  <si>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</si>
  <si>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</si>
  <si>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</si>
  <si>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</si>
  <si>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</si>
  <si>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</si>
  <si>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</si>
  <si>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</si>
  <si>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</si>
  <si>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</si>
  <si>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</si>
  <si>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</si>
  <si>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</si>
  <si>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</si>
  <si>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</si>
  <si>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</si>
  <si>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</si>
  <si>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</si>
  <si>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</si>
  <si>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03/31/2024</t>
  </si>
  <si>
    <t/>
  </si>
  <si>
    <t>License Number</t>
  </si>
  <si>
    <t>:</t>
  </si>
  <si>
    <t>208</t>
  </si>
  <si>
    <t>Hospital Name</t>
  </si>
  <si>
    <t>Legacy Salmon Creek Medical Center</t>
  </si>
  <si>
    <t>Mailing Address</t>
  </si>
  <si>
    <t>2211 NE 139th Street</t>
  </si>
  <si>
    <t>City</t>
  </si>
  <si>
    <t>Vancouver</t>
  </si>
  <si>
    <t>State</t>
  </si>
  <si>
    <t>WA</t>
  </si>
  <si>
    <t>Zip</t>
  </si>
  <si>
    <t>County</t>
  </si>
  <si>
    <t>Clark</t>
  </si>
  <si>
    <t>Chief Executive Officer</t>
  </si>
  <si>
    <t>Chief Financial Officer</t>
  </si>
  <si>
    <t>Chair of Governing Board</t>
  </si>
  <si>
    <t>Telephone Number</t>
  </si>
  <si>
    <t>360-487-1000</t>
  </si>
  <si>
    <t>Facsimile Number</t>
  </si>
  <si>
    <t>360-487-3459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</si>
  <si>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</si>
  <si>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</si>
  <si>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</si>
  <si>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</si>
  <si>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</si>
  <si>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</si>
  <si>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</si>
  <si>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</si>
  <si>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</si>
  <si>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</si>
  <si>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</si>
  <si>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</si>
  <si>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</si>
  <si>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</si>
  <si>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</si>
  <si>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</si>
  <si>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</si>
  <si>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</si>
  <si>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</si>
  <si>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</si>
  <si>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</si>
  <si>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</si>
  <si>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</si>
  <si>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</si>
  <si>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</si>
  <si>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</si>
  <si>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</si>
  <si>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</si>
  <si>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</si>
  <si>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</si>
  <si>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</si>
  <si>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</si>
  <si>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</si>
  <si>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</si>
  <si>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</si>
  <si>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</si>
  <si>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</si>
  <si>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</si>
  <si>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</si>
  <si>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</si>
  <si>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</si>
  <si>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</si>
  <si>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</si>
  <si>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</si>
  <si>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</si>
  <si>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</si>
  <si>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</si>
  <si>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</si>
  <si>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</si>
  <si>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</si>
  <si>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</si>
  <si>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</si>
  <si>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</si>
  <si>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</si>
  <si>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</si>
  <si>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</si>
  <si>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</si>
  <si>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</si>
  <si>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</si>
  <si>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</si>
  <si>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</si>
  <si>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</si>
  <si>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</si>
  <si>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</si>
  <si>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</si>
  <si>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</si>
  <si>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</si>
  <si>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</si>
  <si>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</si>
  <si>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</si>
  <si>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</si>
  <si>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</si>
  <si>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</si>
  <si>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</si>
  <si>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</si>
  <si>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</si>
  <si>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</si>
  <si>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</si>
  <si>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</si>
  <si>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</si>
  <si>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</si>
  <si>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</si>
  <si>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</si>
  <si>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</si>
  <si>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</si>
  <si>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</si>
  <si>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</si>
  <si>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</si>
  <si>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</si>
  <si>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</si>
  <si>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</si>
  <si>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</si>
  <si>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</si>
  <si>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</si>
  <si>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</si>
  <si>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</si>
  <si>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</si>
  <si>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</si>
  <si>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</si>
  <si>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</si>
  <si>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</si>
  <si>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</si>
  <si>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</si>
  <si>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</si>
  <si>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</si>
  <si>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</si>
  <si>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</si>
  <si>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</si>
  <si>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</si>
  <si>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</si>
  <si>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</si>
  <si>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</si>
  <si>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</si>
  <si>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</si>
  <si>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</si>
  <si>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</si>
  <si>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</si>
  <si>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</si>
  <si>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</si>
  <si>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</si>
  <si>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</si>
  <si>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</si>
  <si>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</si>
  <si>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</si>
  <si>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</si>
  <si>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</si>
  <si>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</si>
  <si>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</si>
  <si>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</si>
  <si>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</si>
  <si>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</si>
  <si>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</si>
  <si>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</si>
  <si>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</si>
  <si>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</si>
  <si>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</si>
  <si>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</si>
  <si>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</si>
  <si>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</si>
  <si>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</si>
  <si>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</si>
  <si>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</si>
  <si>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</si>
  <si>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</si>
  <si>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</si>
  <si>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</si>
  <si>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</si>
  <si>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</si>
  <si>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</si>
  <si>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</si>
  <si>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</si>
  <si>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</si>
  <si>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</si>
  <si>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</si>
  <si>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</si>
  <si>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</si>
  <si>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</si>
  <si>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</si>
  <si>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</si>
  <si>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</si>
  <si>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</si>
  <si>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</si>
  <si>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</si>
  <si>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</si>
  <si>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</si>
  <si>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</si>
  <si>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</si>
  <si>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</si>
  <si>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</si>
  <si>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</si>
  <si>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</si>
  <si>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</si>
  <si>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</si>
  <si>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</si>
  <si>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</si>
  <si>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</si>
  <si>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</si>
  <si>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</si>
  <si>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</si>
  <si>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</si>
  <si>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</si>
  <si>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</si>
  <si>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</si>
  <si>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</si>
  <si>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</si>
  <si>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</si>
  <si>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</si>
  <si>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</si>
  <si>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</si>
  <si>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</si>
  <si>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</si>
  <si>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</si>
  <si>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</si>
  <si>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</si>
  <si>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</si>
  <si>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</si>
  <si>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</si>
  <si>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</si>
  <si>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</si>
  <si>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</si>
  <si>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</si>
  <si>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</si>
  <si>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</si>
  <si>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</si>
  <si>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</si>
  <si>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</si>
  <si>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</si>
  <si>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</si>
  <si>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</si>
  <si>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</si>
  <si>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</si>
  <si>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</si>
  <si>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</si>
  <si>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</si>
  <si>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</si>
  <si>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</si>
  <si>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</si>
  <si>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</si>
  <si>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</si>
  <si>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</si>
  <si>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</si>
  <si>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</si>
  <si>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</si>
  <si>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</si>
  <si>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</si>
  <si>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</si>
  <si>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</si>
  <si>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</si>
  <si>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</si>
  <si>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</si>
  <si>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</si>
  <si>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</si>
  <si>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</si>
  <si>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</si>
  <si>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</si>
  <si>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</si>
  <si>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</si>
  <si>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</si>
  <si>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</si>
  <si>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</si>
  <si>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</si>
  <si>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</si>
  <si>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</si>
  <si>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</si>
  <si>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</si>
  <si>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</si>
  <si>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</si>
  <si>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</si>
  <si>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</si>
  <si>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</si>
  <si>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</si>
  <si>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</si>
  <si>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</si>
  <si>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</si>
  <si>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</si>
  <si>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</si>
  <si>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</si>
  <si>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</si>
  <si>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</si>
  <si>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</si>
  <si>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</si>
  <si>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</si>
  <si>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</si>
  <si>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</si>
  <si>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</si>
  <si>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</si>
  <si>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</si>
  <si>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</si>
  <si>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</si>
  <si>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</si>
  <si>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</si>
  <si>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</si>
  <si>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</si>
  <si>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</si>
  <si>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</si>
  <si>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</si>
  <si>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</si>
  <si>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</si>
  <si>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</si>
  <si>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</si>
  <si>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</si>
  <si>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</si>
  <si>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</si>
  <si>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</si>
  <si>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</si>
  <si>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</si>
  <si>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</si>
  <si>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</si>
  <si>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</si>
  <si>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</si>
  <si>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</si>
  <si>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</si>
  <si>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</si>
  <si>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</si>
  <si>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</si>
  <si>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</si>
  <si>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</si>
  <si>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</si>
  <si>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</si>
  <si>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</si>
  <si>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</si>
  <si>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</si>
  <si>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</si>
  <si>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</si>
  <si>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</si>
  <si>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</si>
  <si>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</si>
  <si>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</si>
  <si>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</si>
  <si>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</si>
  <si>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</si>
  <si>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</si>
  <si>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</si>
  <si>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</si>
  <si>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</si>
  <si>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</si>
  <si>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</si>
  <si>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</si>
  <si>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</si>
  <si>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</si>
  <si>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</si>
  <si>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</si>
  <si>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</si>
  <si>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</si>
  <si>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</si>
  <si>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</si>
  <si>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</si>
  <si>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</si>
  <si>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</si>
  <si>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</si>
  <si>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</si>
  <si>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</si>
  <si>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</si>
  <si>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</si>
  <si>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</si>
  <si>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</si>
  <si>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</si>
  <si>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</si>
  <si>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</si>
  <si>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</si>
  <si>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</si>
  <si>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</si>
  <si>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</si>
  <si>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</si>
  <si>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</si>
  <si>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</si>
  <si>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</si>
  <si>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</si>
  <si>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</si>
  <si>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</si>
  <si>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</si>
  <si>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</si>
  <si>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</si>
  <si>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</si>
  <si>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</si>
  <si>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</si>
  <si>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</si>
  <si>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</si>
  <si>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</si>
  <si>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</si>
  <si>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</si>
  <si>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</si>
  <si>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</si>
  <si>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</si>
  <si>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</si>
  <si>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</si>
  <si>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</si>
  <si>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</si>
  <si>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</si>
  <si>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</si>
  <si>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</si>
  <si>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</si>
  <si>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</si>
  <si>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</si>
  <si>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</si>
  <si>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</si>
  <si>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</si>
  <si>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</si>
  <si>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</si>
  <si>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</si>
  <si>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</si>
  <si>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</si>
  <si>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</si>
  <si>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</si>
  <si>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</si>
  <si>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</si>
  <si>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</si>
  <si>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</si>
  <si>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</si>
  <si>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</si>
  <si>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</si>
  <si>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</si>
  <si>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</si>
  <si>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</si>
  <si>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</si>
  <si>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</si>
  <si>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</si>
  <si>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</si>
  <si>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</si>
  <si>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</si>
  <si>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</si>
  <si>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</si>
  <si>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</si>
  <si>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</si>
  <si>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</si>
  <si>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</si>
  <si>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</si>
  <si>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</si>
  <si>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</si>
  <si>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</si>
  <si>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</si>
  <si>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</si>
  <si>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</si>
  <si>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</si>
  <si>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</si>
  <si>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</si>
  <si>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</si>
  <si>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</si>
  <si>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</si>
  <si>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</si>
  <si>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</si>
  <si>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</si>
  <si>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</si>
  <si>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</si>
  <si>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</si>
  <si>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</si>
  <si>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</si>
  <si>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</si>
  <si>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</si>
  <si>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</si>
  <si>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</si>
  <si>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</si>
  <si>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</si>
  <si>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</si>
  <si>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</si>
  <si>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</si>
  <si>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</si>
  <si>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</si>
  <si>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</si>
  <si>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</si>
  <si>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</si>
  <si>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</si>
  <si>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</si>
  <si>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</si>
  <si>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</si>
  <si>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</si>
  <si>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</si>
  <si>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</si>
  <si>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</si>
  <si>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</si>
  <si>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</si>
  <si>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</si>
  <si>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</si>
  <si>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</si>
  <si>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</si>
  <si>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</si>
  <si>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</si>
  <si>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</si>
  <si>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</si>
  <si>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</si>
  <si>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</si>
  <si>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</si>
  <si>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</si>
  <si>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</si>
  <si>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</si>
  <si>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</si>
  <si>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</si>
  <si>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</si>
  <si>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</si>
  <si>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</si>
  <si>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</si>
  <si>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</si>
  <si>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</si>
  <si>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</si>
  <si>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</si>
  <si>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</si>
  <si>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</si>
  <si>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</si>
  <si>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</si>
  <si>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</si>
  <si>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</si>
  <si>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</si>
  <si>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</si>
  <si>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</si>
  <si>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</si>
  <si>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</si>
  <si>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</si>
  <si>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</si>
  <si>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</si>
  <si>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</si>
  <si>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</si>
  <si>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</si>
  <si>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</si>
  <si>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</si>
  <si>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</si>
  <si>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</si>
  <si>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</si>
  <si>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</si>
  <si>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</si>
  <si>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</si>
  <si>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</si>
  <si>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</si>
  <si>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</si>
  <si>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</si>
  <si>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</si>
  <si>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</si>
  <si>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</si>
  <si>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</si>
  <si>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</si>
  <si>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</si>
  <si>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</si>
  <si>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</si>
  <si>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</si>
  <si>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</si>
  <si>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</si>
  <si>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</si>
  <si>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</si>
  <si>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</si>
  <si>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</si>
  <si>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</si>
  <si>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</si>
  <si>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</si>
  <si>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</si>
  <si>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</si>
  <si>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</si>
  <si>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</si>
  <si>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</si>
  <si>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</si>
  <si>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</si>
  <si>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</si>
  <si>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</si>
  <si>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</si>
  <si>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</si>
  <si>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</si>
  <si>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</si>
  <si>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</si>
  <si>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</si>
  <si>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</si>
  <si>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</si>
  <si>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</si>
  <si>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</si>
  <si>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</si>
  <si>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</si>
  <si>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</si>
  <si>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</si>
  <si>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</si>
  <si>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</si>
  <si>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</si>
  <si>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</si>
  <si>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</si>
  <si>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</si>
  <si>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</si>
  <si>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</si>
  <si>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</si>
  <si>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</si>
  <si>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</si>
  <si>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</si>
  <si>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</si>
  <si>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</si>
  <si>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</si>
  <si>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</si>
  <si>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</si>
  <si>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</si>
  <si>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</si>
  <si>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</si>
  <si>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</si>
  <si>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</si>
  <si>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</si>
  <si>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</si>
  <si>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</si>
  <si>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</si>
  <si>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</si>
  <si>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</si>
  <si>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</si>
  <si>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</si>
  <si>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</si>
  <si>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</si>
  <si>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</si>
  <si>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</si>
  <si>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</si>
  <si>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</si>
  <si>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</si>
  <si>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</si>
  <si>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</si>
  <si>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</si>
  <si>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</si>
  <si>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</si>
  <si>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</si>
  <si>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</si>
  <si>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</si>
  <si>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</si>
  <si>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</si>
  <si>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</si>
  <si>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</si>
  <si>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</si>
  <si>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</si>
  <si>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</si>
  <si>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</si>
  <si>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</si>
  <si>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</si>
  <si>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</si>
  <si>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</si>
  <si>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</si>
  <si>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</si>
  <si>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</si>
  <si>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</si>
  <si>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</si>
  <si>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</si>
  <si>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</si>
  <si>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</si>
  <si>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</si>
  <si>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</si>
  <si>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</si>
  <si>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</si>
  <si>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</si>
  <si>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</si>
  <si>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</si>
  <si>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</si>
  <si>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</si>
  <si>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</si>
  <si>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</si>
  <si>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</si>
  <si>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</si>
  <si>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</si>
  <si>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</si>
  <si>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</si>
  <si>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</si>
  <si>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</si>
  <si>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</si>
  <si>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</si>
  <si>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</si>
  <si>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</si>
  <si>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</si>
  <si>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</si>
  <si>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</si>
  <si>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</si>
  <si>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</si>
  <si>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</si>
  <si>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</si>
  <si>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</si>
  <si>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</si>
  <si>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</si>
  <si>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</si>
  <si>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</si>
  <si>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</si>
  <si>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</si>
  <si>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</si>
  <si>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</si>
  <si>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</si>
  <si>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</si>
  <si>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</si>
  <si>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</si>
  <si>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</si>
  <si>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</si>
  <si>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</si>
  <si>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</si>
  <si>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</si>
  <si>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</si>
  <si>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</si>
  <si>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</si>
  <si>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</si>
  <si>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</si>
  <si>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</si>
  <si>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</si>
  <si>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</si>
  <si>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</si>
  <si>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</si>
  <si>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</si>
  <si>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</si>
  <si>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</si>
  <si>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</si>
  <si>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</si>
  <si>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</si>
  <si>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</si>
  <si>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</si>
  <si>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</si>
  <si>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</si>
  <si>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</si>
  <si>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</si>
  <si>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</si>
  <si>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</si>
  <si>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</si>
  <si>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</si>
  <si>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</si>
  <si>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</si>
  <si>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</si>
  <si>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</si>
  <si>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</si>
  <si>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</si>
  <si>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</si>
  <si>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</si>
  <si>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</si>
  <si>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</si>
  <si>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</si>
  <si>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</si>
  <si>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</si>
  <si>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</si>
  <si>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</si>
  <si>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</si>
  <si>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</si>
  <si>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</si>
  <si>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</si>
  <si>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</si>
  <si>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</si>
  <si>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</si>
  <si>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</si>
  <si>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</si>
  <si>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</si>
  <si>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</si>
  <si>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</si>
  <si>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</si>
  <si>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</si>
  <si>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</si>
  <si>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</si>
  <si>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</si>
  <si>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</si>
  <si>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</si>
  <si>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</si>
  <si>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</si>
  <si>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</si>
  <si>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</si>
  <si>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</si>
  <si>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</si>
  <si>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</si>
  <si>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</si>
  <si>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</si>
  <si>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</si>
  <si>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</si>
  <si>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</si>
  <si>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</si>
  <si>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</si>
  <si>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</si>
  <si>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</si>
  <si>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</si>
  <si>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</si>
  <si>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</si>
  <si>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</si>
  <si>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</si>
  <si>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03/31/2023</t>
  </si>
  <si>
    <t>Tara Spink</t>
  </si>
  <si>
    <t>tspink@lhs.org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</si>
  <si>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</si>
  <si>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</si>
  <si>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</si>
  <si>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</si>
  <si>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</si>
  <si>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</si>
  <si>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</si>
  <si>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</si>
  <si>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</si>
  <si>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</si>
  <si>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</si>
  <si>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</si>
  <si>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</si>
  <si>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</si>
  <si>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</si>
  <si>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</si>
  <si>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</si>
  <si>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</si>
  <si>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</si>
  <si>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</si>
  <si>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</si>
  <si>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</si>
  <si>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</si>
  <si>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</si>
  <si>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</si>
  <si>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</si>
  <si>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</si>
  <si>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</si>
  <si>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</si>
  <si>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</si>
  <si>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</si>
  <si>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</si>
  <si>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</si>
  <si>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</si>
  <si>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</si>
  <si>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</si>
  <si>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</si>
  <si>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</si>
  <si>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</si>
  <si>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</si>
  <si>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</si>
  <si>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</si>
  <si>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</si>
  <si>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</si>
  <si>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</si>
  <si>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</si>
  <si>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</si>
  <si>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</si>
  <si>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</si>
  <si>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</si>
  <si>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</si>
  <si>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</si>
  <si>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</si>
  <si>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</si>
  <si>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</si>
  <si>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</si>
  <si>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</si>
  <si>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</si>
  <si>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</si>
  <si>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</si>
  <si>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</si>
  <si>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</si>
  <si>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</si>
  <si>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</si>
  <si>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</si>
  <si>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</si>
  <si>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</si>
  <si>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</si>
  <si>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</si>
  <si>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</si>
  <si>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</si>
  <si>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</si>
  <si>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</si>
  <si>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</si>
  <si>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</si>
  <si>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</si>
  <si>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</si>
  <si>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</si>
  <si>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</si>
  <si>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</si>
  <si>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</si>
  <si>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</si>
  <si>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</si>
  <si>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</si>
  <si>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</si>
  <si>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</si>
  <si>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</si>
  <si>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</si>
  <si>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</si>
  <si>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</si>
  <si>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</si>
  <si>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</si>
  <si>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</si>
  <si>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</si>
  <si>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</si>
  <si>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</si>
  <si>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</si>
  <si>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</si>
  <si>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</si>
  <si>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</si>
  <si>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</si>
  <si>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</si>
  <si>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</si>
  <si>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</si>
  <si>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</si>
  <si>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</si>
  <si>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</si>
  <si>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</si>
  <si>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</si>
  <si>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</si>
  <si>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</si>
  <si>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</si>
  <si>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</si>
  <si>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</si>
  <si>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</si>
  <si>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</si>
  <si>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</si>
  <si>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</si>
  <si>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</si>
  <si>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</si>
  <si>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</si>
  <si>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</si>
  <si>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</si>
  <si>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</si>
  <si>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</si>
  <si>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</si>
  <si>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</si>
  <si>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</si>
  <si>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</si>
  <si>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</si>
  <si>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</si>
  <si>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</si>
  <si>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</si>
  <si>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</si>
  <si>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</si>
  <si>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</si>
  <si>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</si>
  <si>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</si>
  <si>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</si>
  <si>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</si>
  <si>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</si>
  <si>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</si>
  <si>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</si>
  <si>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</si>
  <si>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</si>
  <si>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</si>
  <si>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</si>
  <si>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</si>
  <si>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</si>
  <si>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</si>
  <si>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</si>
  <si>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</si>
  <si>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</si>
  <si>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</si>
  <si>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</si>
  <si>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</si>
  <si>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</si>
  <si>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</si>
  <si>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</si>
  <si>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</si>
  <si>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</si>
  <si>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</si>
  <si>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</si>
  <si>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</si>
  <si>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</si>
  <si>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</si>
  <si>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</si>
  <si>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</si>
  <si>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</si>
  <si>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</si>
  <si>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</si>
  <si>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</si>
  <si>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</si>
  <si>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</si>
  <si>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</si>
  <si>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</si>
  <si>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</si>
  <si>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</si>
  <si>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</si>
  <si>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</si>
  <si>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</si>
  <si>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</si>
  <si>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</si>
  <si>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</si>
  <si>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</si>
  <si>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</si>
  <si>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</si>
  <si>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</si>
  <si>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</si>
  <si>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</si>
  <si>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</si>
  <si>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</si>
  <si>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</si>
  <si>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</si>
  <si>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</si>
  <si>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</si>
  <si>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</si>
  <si>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</si>
  <si>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</si>
  <si>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</si>
  <si>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</si>
  <si>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</si>
  <si>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</si>
  <si>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</si>
  <si>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</si>
  <si>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</si>
  <si>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</si>
  <si>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</si>
  <si>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</si>
  <si>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</si>
  <si>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</si>
  <si>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</si>
  <si>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</si>
  <si>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</si>
  <si>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</si>
  <si>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</si>
  <si>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</si>
  <si>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</si>
  <si>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</si>
  <si>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</si>
  <si>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</si>
  <si>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</si>
  <si>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</si>
  <si>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</si>
  <si>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</si>
  <si>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</si>
  <si>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</si>
  <si>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</si>
  <si>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</si>
  <si>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</si>
  <si>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</si>
  <si>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</si>
  <si>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</si>
  <si>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</si>
  <si>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</si>
  <si>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</si>
  <si>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</si>
  <si>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</si>
  <si>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</si>
  <si>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</si>
  <si>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</si>
  <si>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</si>
  <si>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</si>
  <si>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</si>
  <si>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</si>
  <si>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</si>
  <si>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</si>
  <si>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</si>
  <si>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</si>
  <si>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</si>
  <si>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</si>
  <si>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</si>
  <si>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</si>
  <si>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</si>
  <si>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</si>
  <si>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</si>
  <si>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</si>
  <si>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</si>
  <si>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</si>
  <si>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</si>
  <si>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</si>
  <si>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</si>
  <si>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</si>
  <si>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</si>
  <si>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</si>
  <si>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</si>
  <si>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</si>
  <si>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</si>
  <si>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</si>
  <si>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</si>
  <si>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</si>
  <si>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</si>
  <si>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</si>
  <si>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</si>
  <si>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</si>
  <si>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</si>
  <si>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</si>
  <si>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</si>
  <si>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</si>
  <si>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</si>
  <si>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</si>
  <si>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</si>
  <si>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</si>
  <si>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</si>
  <si>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</si>
  <si>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</si>
  <si>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</si>
  <si>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</si>
  <si>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</si>
  <si>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</si>
  <si>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</si>
  <si>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</si>
  <si>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</si>
  <si>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</si>
  <si>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</si>
  <si>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</si>
  <si>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</si>
  <si>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</si>
  <si>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</si>
  <si>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</si>
  <si>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</si>
  <si>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</si>
  <si>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</si>
  <si>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</si>
  <si>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</si>
  <si>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</si>
  <si>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Other Operating Rev</t>
  </si>
  <si>
    <t>Non Employee Over the Counter</t>
  </si>
  <si>
    <t>Non Patient</t>
  </si>
  <si>
    <t>Sundries</t>
  </si>
  <si>
    <t>TRAVEL</t>
  </si>
  <si>
    <t>TRAINING</t>
  </si>
  <si>
    <t>RECRUITMENT</t>
  </si>
  <si>
    <t>OFFICE SUPPLIES &amp; POSTAGE</t>
  </si>
  <si>
    <t>AUTO</t>
  </si>
  <si>
    <t>Provider Tax</t>
  </si>
  <si>
    <t>Misc credits</t>
  </si>
  <si>
    <t>Dues, Fees &amp; Subscriptions</t>
  </si>
  <si>
    <t>General Admin</t>
  </si>
  <si>
    <t>Gain/loss sale on assets</t>
  </si>
  <si>
    <t>tara spink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</si>
</sst>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&quot;$&quot;* #,##0_);_(&quot;$&quot;* \(#,##0\);_(&quot;$&quot;* &quot;-&quot;??_);_(@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8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  <xf numFmtId="44" fontId="54" fillId="0" borderId="0" applyFont="0" applyFill="0" applyBorder="0" applyAlignment="0" applyProtection="0"/>
  </cellStyleXfs>
  <cellXfs count="343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26" fillId="30" borderId="1" xfId="0" applyFont="1" applyFill="1" applyBorder="1" applyProtection="1">
      <protection locked="0"/>
    </xf>
    <xf numFmtId="37" fontId="26" fillId="30" borderId="1" xfId="0" quotePrefix="1" applyFont="1" applyFill="1" applyBorder="1" applyProtection="1">
      <protection locked="0"/>
    </xf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170" fontId="16" fillId="0" borderId="0" xfId="977" applyNumberFormat="1" applyFon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8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" xfId="977" builtinId="4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79" transitionEvaluation="1" transitionEntry="1" codeName="Sheet1">
    <tabColor rgb="FF92D050"/>
    <pageSetUpPr autoPageBreaks="0" fitToPage="1"/>
  </sheetPr>
  <dimension ref="A1:CF716"/>
  <sheetViews>
    <sheetView tabSelected="1" topLeftCell="A79" zoomScale="85" zoomScaleNormal="85" workbookViewId="0">
      <selection activeCell="C109" sqref="C10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8210096</v>
      </c>
      <c r="C47" s="273">
        <v>19344</v>
      </c>
      <c r="D47" s="273">
        <v>4702</v>
      </c>
      <c r="E47" s="273">
        <v>1987945</v>
      </c>
      <c r="F47" s="273">
        <v>265305</v>
      </c>
      <c r="G47" s="273"/>
      <c r="H47" s="273"/>
      <c r="I47" s="273"/>
      <c r="J47" s="273"/>
      <c r="K47" s="273"/>
      <c r="L47" s="273"/>
      <c r="M47" s="273"/>
      <c r="N47" s="273"/>
      <c r="O47" s="273"/>
      <c r="P47" s="273">
        <v>214815</v>
      </c>
      <c r="Q47" s="273"/>
      <c r="R47" s="273">
        <v>99</v>
      </c>
      <c r="S47" s="273"/>
      <c r="T47" s="273">
        <v>1771</v>
      </c>
      <c r="U47" s="273"/>
      <c r="V47" s="273"/>
      <c r="W47" s="273">
        <v>387</v>
      </c>
      <c r="X47" s="273">
        <v>765</v>
      </c>
      <c r="Y47" s="273">
        <v>2613</v>
      </c>
      <c r="Z47" s="273">
        <v>665</v>
      </c>
      <c r="AA47" s="273">
        <v>108</v>
      </c>
      <c r="AB47" s="273">
        <v>2424</v>
      </c>
      <c r="AC47" s="273">
        <v>2469</v>
      </c>
      <c r="AD47" s="273"/>
      <c r="AE47" s="273">
        <v>3044</v>
      </c>
      <c r="AF47" s="273"/>
      <c r="AG47" s="273">
        <v>6515</v>
      </c>
      <c r="AH47" s="273"/>
      <c r="AI47" s="273">
        <v>640</v>
      </c>
      <c r="AJ47" s="273">
        <v>5531627</v>
      </c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>
        <v>605</v>
      </c>
      <c r="AW47" s="273"/>
      <c r="AX47" s="273"/>
      <c r="AY47" s="273">
        <v>2172</v>
      </c>
      <c r="AZ47" s="273"/>
      <c r="BA47" s="273"/>
      <c r="BB47" s="273"/>
      <c r="BC47" s="273"/>
      <c r="BD47" s="273">
        <v>4246</v>
      </c>
      <c r="BE47" s="273">
        <v>458</v>
      </c>
      <c r="BF47" s="273">
        <v>1923</v>
      </c>
      <c r="BG47" s="273">
        <v>105</v>
      </c>
      <c r="BH47" s="273"/>
      <c r="BI47" s="273"/>
      <c r="BJ47" s="273">
        <v>1425</v>
      </c>
      <c r="BK47" s="273">
        <v>2810</v>
      </c>
      <c r="BL47" s="273">
        <v>1322</v>
      </c>
      <c r="BM47" s="273"/>
      <c r="BN47" s="273"/>
      <c r="BO47" s="273">
        <v>146245</v>
      </c>
      <c r="BP47" s="273"/>
      <c r="BQ47" s="273"/>
      <c r="BR47" s="273"/>
      <c r="BS47" s="273">
        <v>63</v>
      </c>
      <c r="BT47" s="273"/>
      <c r="BU47" s="273"/>
      <c r="BV47" s="273">
        <v>810</v>
      </c>
      <c r="BW47" s="273"/>
      <c r="BX47" s="273">
        <v>1407</v>
      </c>
      <c r="BY47" s="273">
        <v>1270</v>
      </c>
      <c r="BZ47" s="273"/>
      <c r="CA47" s="273"/>
      <c r="CB47" s="273"/>
      <c r="CC47" s="273"/>
      <c r="CD47" s="16"/>
      <c r="CE47" s="25">
        <f>SUM(C47:CC47)</f>
        <v>8210099</v>
      </c>
    </row>
    <row r="48" spans="1:83" x14ac:dyDescent="0.25">
      <c r="A48" s="25" t="s">
        <v>231</v>
      </c>
      <c r="B48" s="272">
        <v>57479146</v>
      </c>
      <c r="C48" s="25">
        <f t="shared" ref="C48:AH48" si="0">IF($B$48,(ROUND((($B$48/$CE$61)*C61),0)))</f>
        <v>4183952</v>
      </c>
      <c r="D48" s="25">
        <f t="shared" si="0"/>
        <v>2855663</v>
      </c>
      <c r="E48" s="25">
        <f t="shared" si="0"/>
        <v>7723456</v>
      </c>
      <c r="F48" s="25">
        <f t="shared" si="0"/>
        <v>5107108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3336534</v>
      </c>
      <c r="Q48" s="25">
        <f t="shared" si="0"/>
        <v>540715</v>
      </c>
      <c r="R48" s="25">
        <f t="shared" si="0"/>
        <v>52074</v>
      </c>
      <c r="S48" s="25">
        <f t="shared" si="0"/>
        <v>218503</v>
      </c>
      <c r="T48" s="25">
        <f t="shared" si="0"/>
        <v>1130761</v>
      </c>
      <c r="U48" s="25">
        <f t="shared" si="0"/>
        <v>522841</v>
      </c>
      <c r="V48" s="25">
        <f t="shared" si="0"/>
        <v>0</v>
      </c>
      <c r="W48" s="25">
        <f t="shared" si="0"/>
        <v>193794</v>
      </c>
      <c r="X48" s="25">
        <f t="shared" si="0"/>
        <v>374567</v>
      </c>
      <c r="Y48" s="25">
        <f t="shared" si="0"/>
        <v>1239938</v>
      </c>
      <c r="Z48" s="25">
        <f t="shared" si="0"/>
        <v>937612</v>
      </c>
      <c r="AA48" s="25">
        <f t="shared" si="0"/>
        <v>81923</v>
      </c>
      <c r="AB48" s="25">
        <f t="shared" si="0"/>
        <v>1646207</v>
      </c>
      <c r="AC48" s="25">
        <f t="shared" si="0"/>
        <v>893070</v>
      </c>
      <c r="AD48" s="25">
        <f t="shared" si="0"/>
        <v>0</v>
      </c>
      <c r="AE48" s="25">
        <f t="shared" si="0"/>
        <v>1825027</v>
      </c>
      <c r="AF48" s="25">
        <f t="shared" si="0"/>
        <v>0</v>
      </c>
      <c r="AG48" s="25">
        <f t="shared" si="0"/>
        <v>3390325</v>
      </c>
      <c r="AH48" s="25">
        <f t="shared" si="0"/>
        <v>0</v>
      </c>
      <c r="AI48" s="25">
        <f t="shared" ref="AI48:BN48" si="1">IF($B$48,(ROUND((($B$48/$CE$61)*AI61),0)))</f>
        <v>650622</v>
      </c>
      <c r="AJ48" s="25">
        <f t="shared" si="1"/>
        <v>6537081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482542</v>
      </c>
      <c r="AW48" s="25">
        <f t="shared" si="1"/>
        <v>0</v>
      </c>
      <c r="AX48" s="25">
        <f t="shared" si="1"/>
        <v>0</v>
      </c>
      <c r="AY48" s="25">
        <f t="shared" si="1"/>
        <v>787778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1539124</v>
      </c>
      <c r="BE48" s="25">
        <f t="shared" si="1"/>
        <v>635809</v>
      </c>
      <c r="BF48" s="25">
        <f t="shared" si="1"/>
        <v>824962</v>
      </c>
      <c r="BG48" s="25">
        <f t="shared" si="1"/>
        <v>57671</v>
      </c>
      <c r="BH48" s="25">
        <f t="shared" si="1"/>
        <v>0</v>
      </c>
      <c r="BI48" s="25">
        <f t="shared" si="1"/>
        <v>0</v>
      </c>
      <c r="BJ48" s="25">
        <f t="shared" si="1"/>
        <v>1353398</v>
      </c>
      <c r="BK48" s="25">
        <f t="shared" si="1"/>
        <v>4195311</v>
      </c>
      <c r="BL48" s="25">
        <f t="shared" si="1"/>
        <v>486519</v>
      </c>
      <c r="BM48" s="25">
        <f t="shared" si="1"/>
        <v>0</v>
      </c>
      <c r="BN48" s="25">
        <f t="shared" si="1"/>
        <v>192348</v>
      </c>
      <c r="BO48" s="25">
        <f t="shared" ref="BO48:CD48" si="2">IF($B$48,(ROUND((($B$48/$CE$61)*BO61),0)))</f>
        <v>38957</v>
      </c>
      <c r="BP48" s="25">
        <f t="shared" si="2"/>
        <v>0</v>
      </c>
      <c r="BQ48" s="25">
        <f t="shared" si="2"/>
        <v>0</v>
      </c>
      <c r="BR48" s="25">
        <f t="shared" si="2"/>
        <v>93342</v>
      </c>
      <c r="BS48" s="25">
        <f t="shared" si="2"/>
        <v>40979</v>
      </c>
      <c r="BT48" s="25">
        <f t="shared" si="2"/>
        <v>152942</v>
      </c>
      <c r="BU48" s="25">
        <f t="shared" si="2"/>
        <v>0</v>
      </c>
      <c r="BV48" s="25">
        <f t="shared" si="2"/>
        <v>1348928</v>
      </c>
      <c r="BW48" s="25">
        <f t="shared" si="2"/>
        <v>37491</v>
      </c>
      <c r="BX48" s="25">
        <f t="shared" si="2"/>
        <v>753007</v>
      </c>
      <c r="BY48" s="25">
        <f t="shared" si="2"/>
        <v>1016267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57479148</v>
      </c>
    </row>
    <row r="49" spans="1:83" x14ac:dyDescent="0.25">
      <c r="A49" s="16" t="s">
        <v>232</v>
      </c>
      <c r="B49" s="25">
        <f>B47+B48</f>
        <v>65689242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11597226</v>
      </c>
      <c r="C51" s="273">
        <v>189497</v>
      </c>
      <c r="D51" s="273">
        <v>57822</v>
      </c>
      <c r="E51" s="273">
        <v>63087</v>
      </c>
      <c r="F51" s="273">
        <v>373846</v>
      </c>
      <c r="G51" s="273"/>
      <c r="H51" s="273"/>
      <c r="I51" s="273"/>
      <c r="J51" s="273"/>
      <c r="K51" s="273"/>
      <c r="L51" s="273"/>
      <c r="M51" s="273"/>
      <c r="N51" s="273"/>
      <c r="O51" s="273"/>
      <c r="P51" s="273">
        <v>1072473</v>
      </c>
      <c r="Q51" s="273"/>
      <c r="R51" s="273">
        <v>185158</v>
      </c>
      <c r="S51" s="273">
        <v>122455</v>
      </c>
      <c r="T51" s="273">
        <v>48001</v>
      </c>
      <c r="U51" s="273">
        <v>117616</v>
      </c>
      <c r="V51" s="273"/>
      <c r="W51" s="273">
        <v>520878</v>
      </c>
      <c r="X51" s="273">
        <v>6957</v>
      </c>
      <c r="Y51" s="273">
        <v>397485</v>
      </c>
      <c r="Z51" s="273">
        <v>1159563</v>
      </c>
      <c r="AA51" s="273">
        <v>74886</v>
      </c>
      <c r="AB51" s="273">
        <v>78398</v>
      </c>
      <c r="AC51" s="273">
        <v>133815</v>
      </c>
      <c r="AD51" s="273"/>
      <c r="AE51" s="273">
        <v>11369</v>
      </c>
      <c r="AF51" s="273"/>
      <c r="AG51" s="273">
        <v>76549</v>
      </c>
      <c r="AH51" s="273"/>
      <c r="AI51" s="273">
        <v>78067</v>
      </c>
      <c r="AJ51" s="273">
        <v>309906</v>
      </c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>
        <v>859</v>
      </c>
      <c r="AW51" s="273"/>
      <c r="AX51" s="273"/>
      <c r="AY51" s="273">
        <v>72456</v>
      </c>
      <c r="AZ51" s="273"/>
      <c r="BA51" s="273">
        <v>758</v>
      </c>
      <c r="BB51" s="273"/>
      <c r="BC51" s="273"/>
      <c r="BD51" s="273"/>
      <c r="BE51" s="273">
        <v>6056139</v>
      </c>
      <c r="BF51" s="273">
        <v>10183</v>
      </c>
      <c r="BG51" s="273"/>
      <c r="BH51" s="273"/>
      <c r="BI51" s="273"/>
      <c r="BJ51" s="273"/>
      <c r="BK51" s="273"/>
      <c r="BL51" s="273"/>
      <c r="BM51" s="273"/>
      <c r="BN51" s="273">
        <v>12697</v>
      </c>
      <c r="BO51" s="273"/>
      <c r="BP51" s="273"/>
      <c r="BQ51" s="273"/>
      <c r="BR51" s="273"/>
      <c r="BS51" s="273"/>
      <c r="BT51" s="273"/>
      <c r="BU51" s="273"/>
      <c r="BV51" s="273">
        <v>1558</v>
      </c>
      <c r="BW51" s="273"/>
      <c r="BX51" s="273"/>
      <c r="BY51" s="273">
        <v>364748</v>
      </c>
      <c r="BZ51" s="273"/>
      <c r="CA51" s="273"/>
      <c r="CB51" s="273"/>
      <c r="CC51" s="273"/>
      <c r="CD51" s="16"/>
      <c r="CE51" s="25">
        <f>SUM(C51:CD51)</f>
        <v>11597226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11597226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f>3614+9111</f>
        <v>12725</v>
      </c>
      <c r="D59" s="273">
        <v>16639</v>
      </c>
      <c r="E59" s="273">
        <f>13064+15515</f>
        <v>28579</v>
      </c>
      <c r="F59" s="273">
        <v>14818</v>
      </c>
      <c r="G59" s="273"/>
      <c r="H59" s="273"/>
      <c r="I59" s="273"/>
      <c r="J59" s="273"/>
      <c r="K59" s="273"/>
      <c r="L59" s="273"/>
      <c r="M59" s="273"/>
      <c r="N59" s="273"/>
      <c r="O59" s="273"/>
      <c r="P59" s="274">
        <v>879540</v>
      </c>
      <c r="Q59" s="275">
        <v>492660</v>
      </c>
      <c r="R59" s="275">
        <v>1082880</v>
      </c>
      <c r="S59" s="263">
        <v>0</v>
      </c>
      <c r="T59" s="263">
        <v>0</v>
      </c>
      <c r="U59" s="276">
        <v>378347</v>
      </c>
      <c r="V59" s="275"/>
      <c r="W59" s="275">
        <v>53223</v>
      </c>
      <c r="X59" s="275">
        <v>39725</v>
      </c>
      <c r="Y59" s="275">
        <v>169021</v>
      </c>
      <c r="Z59" s="275">
        <v>20732</v>
      </c>
      <c r="AA59" s="275">
        <v>15155</v>
      </c>
      <c r="AB59" s="263">
        <v>0</v>
      </c>
      <c r="AC59" s="275">
        <v>120221</v>
      </c>
      <c r="AD59" s="275"/>
      <c r="AE59" s="275">
        <v>282497</v>
      </c>
      <c r="AF59" s="275"/>
      <c r="AG59" s="275">
        <v>71021</v>
      </c>
      <c r="AH59" s="275"/>
      <c r="AI59" s="275">
        <v>9401</v>
      </c>
      <c r="AJ59" s="275">
        <v>246714</v>
      </c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256987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456084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123.18</v>
      </c>
      <c r="D60" s="277">
        <v>102.14</v>
      </c>
      <c r="E60" s="277">
        <v>208.4</v>
      </c>
      <c r="F60" s="277">
        <v>151.13</v>
      </c>
      <c r="G60" s="277"/>
      <c r="H60" s="277"/>
      <c r="I60" s="277"/>
      <c r="J60" s="277"/>
      <c r="K60" s="277"/>
      <c r="L60" s="277"/>
      <c r="M60" s="277"/>
      <c r="N60" s="277"/>
      <c r="O60" s="277"/>
      <c r="P60" s="274">
        <v>100.88</v>
      </c>
      <c r="Q60" s="274">
        <v>15.58</v>
      </c>
      <c r="R60" s="274">
        <v>2.91</v>
      </c>
      <c r="S60" s="278">
        <v>14.63</v>
      </c>
      <c r="T60" s="278">
        <v>43.93</v>
      </c>
      <c r="U60" s="279">
        <v>32.36</v>
      </c>
      <c r="V60" s="274"/>
      <c r="W60" s="274">
        <v>6.92</v>
      </c>
      <c r="X60" s="274">
        <v>13.54</v>
      </c>
      <c r="Y60" s="274">
        <v>51.27</v>
      </c>
      <c r="Z60" s="274">
        <v>29</v>
      </c>
      <c r="AA60" s="274">
        <v>2.56</v>
      </c>
      <c r="AB60" s="278">
        <v>55.76</v>
      </c>
      <c r="AC60" s="274">
        <v>34.590000000000003</v>
      </c>
      <c r="AD60" s="274"/>
      <c r="AE60" s="274">
        <v>70.040000000000006</v>
      </c>
      <c r="AF60" s="274"/>
      <c r="AG60" s="274">
        <v>123.01</v>
      </c>
      <c r="AH60" s="274"/>
      <c r="AI60" s="274">
        <v>21.54</v>
      </c>
      <c r="AJ60" s="274">
        <v>195.94</v>
      </c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>
        <v>17.16</v>
      </c>
      <c r="AW60" s="278"/>
      <c r="AX60" s="278"/>
      <c r="AY60" s="274">
        <v>54.86</v>
      </c>
      <c r="AZ60" s="274"/>
      <c r="BA60" s="278"/>
      <c r="BB60" s="278"/>
      <c r="BC60" s="278"/>
      <c r="BD60" s="278">
        <v>64.89</v>
      </c>
      <c r="BE60" s="274">
        <v>34.51</v>
      </c>
      <c r="BF60" s="278">
        <v>67.900000000000006</v>
      </c>
      <c r="BG60" s="278">
        <v>4.32</v>
      </c>
      <c r="BH60" s="278"/>
      <c r="BI60" s="278">
        <v>1.26</v>
      </c>
      <c r="BJ60" s="278">
        <v>39.78</v>
      </c>
      <c r="BK60" s="278">
        <v>237.12</v>
      </c>
      <c r="BL60" s="278">
        <v>36.53</v>
      </c>
      <c r="BM60" s="278"/>
      <c r="BN60" s="278">
        <v>4.0599999999999996</v>
      </c>
      <c r="BO60" s="278">
        <v>3.16</v>
      </c>
      <c r="BP60" s="278"/>
      <c r="BQ60" s="278"/>
      <c r="BR60" s="278"/>
      <c r="BS60" s="278">
        <v>2.0299999999999998</v>
      </c>
      <c r="BT60" s="278">
        <v>7.08</v>
      </c>
      <c r="BU60" s="278"/>
      <c r="BV60" s="278">
        <v>52.26</v>
      </c>
      <c r="BW60" s="278">
        <v>1.91</v>
      </c>
      <c r="BX60" s="278">
        <v>25.73</v>
      </c>
      <c r="BY60" s="278">
        <v>22.9</v>
      </c>
      <c r="BZ60" s="278"/>
      <c r="CA60" s="278"/>
      <c r="CB60" s="278"/>
      <c r="CC60" s="278"/>
      <c r="CD60" s="209" t="s">
        <v>247</v>
      </c>
      <c r="CE60" s="227">
        <f t="shared" ref="CE60:CE68" si="6">SUM(C60:CD60)</f>
        <v>2076.77</v>
      </c>
    </row>
    <row r="61" spans="1:83" x14ac:dyDescent="0.25">
      <c r="A61" s="31" t="s">
        <v>262</v>
      </c>
      <c r="B61" s="16"/>
      <c r="C61" s="273">
        <v>17733742</v>
      </c>
      <c r="D61" s="273">
        <v>12103771</v>
      </c>
      <c r="E61" s="273">
        <v>32735981</v>
      </c>
      <c r="F61" s="273">
        <v>21646553</v>
      </c>
      <c r="G61" s="273"/>
      <c r="H61" s="273"/>
      <c r="I61" s="273"/>
      <c r="J61" s="273"/>
      <c r="K61" s="273"/>
      <c r="L61" s="273"/>
      <c r="M61" s="273"/>
      <c r="N61" s="273"/>
      <c r="O61" s="273"/>
      <c r="P61" s="275">
        <v>14141949</v>
      </c>
      <c r="Q61" s="275">
        <v>2291828</v>
      </c>
      <c r="R61" s="275">
        <v>220716</v>
      </c>
      <c r="S61" s="280">
        <v>926130</v>
      </c>
      <c r="T61" s="280">
        <v>4792749</v>
      </c>
      <c r="U61" s="276">
        <v>2216070</v>
      </c>
      <c r="V61" s="275"/>
      <c r="W61" s="275">
        <v>821400</v>
      </c>
      <c r="X61" s="275">
        <v>1587608</v>
      </c>
      <c r="Y61" s="275">
        <v>5255494</v>
      </c>
      <c r="Z61" s="275">
        <v>3974081</v>
      </c>
      <c r="AA61" s="275">
        <v>347230</v>
      </c>
      <c r="AB61" s="281">
        <v>6977473</v>
      </c>
      <c r="AC61" s="275">
        <v>3785289</v>
      </c>
      <c r="AD61" s="275"/>
      <c r="AE61" s="275">
        <v>7735402</v>
      </c>
      <c r="AF61" s="275"/>
      <c r="AG61" s="275">
        <v>14369944</v>
      </c>
      <c r="AH61" s="275"/>
      <c r="AI61" s="275">
        <v>2757669</v>
      </c>
      <c r="AJ61" s="275">
        <v>27707515</v>
      </c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80">
        <v>2045261</v>
      </c>
      <c r="AW61" s="280"/>
      <c r="AX61" s="280"/>
      <c r="AY61" s="275">
        <v>3339009</v>
      </c>
      <c r="AZ61" s="275"/>
      <c r="BA61" s="280"/>
      <c r="BB61" s="280"/>
      <c r="BC61" s="280"/>
      <c r="BD61" s="280">
        <v>6523601</v>
      </c>
      <c r="BE61" s="275">
        <v>2694884</v>
      </c>
      <c r="BF61" s="280">
        <v>3496612</v>
      </c>
      <c r="BG61" s="280">
        <v>244439</v>
      </c>
      <c r="BH61" s="280"/>
      <c r="BI61" s="280"/>
      <c r="BJ61" s="280">
        <v>5736399</v>
      </c>
      <c r="BK61" s="280">
        <v>17781888</v>
      </c>
      <c r="BL61" s="280">
        <v>2062118</v>
      </c>
      <c r="BM61" s="280"/>
      <c r="BN61" s="280">
        <v>815271</v>
      </c>
      <c r="BO61" s="280">
        <v>165118</v>
      </c>
      <c r="BP61" s="280"/>
      <c r="BQ61" s="280"/>
      <c r="BR61" s="280">
        <v>395630</v>
      </c>
      <c r="BS61" s="280">
        <v>173688</v>
      </c>
      <c r="BT61" s="280">
        <v>648248</v>
      </c>
      <c r="BU61" s="280"/>
      <c r="BV61" s="280">
        <v>5717451</v>
      </c>
      <c r="BW61" s="280">
        <v>158905</v>
      </c>
      <c r="BX61" s="280">
        <v>3191632</v>
      </c>
      <c r="BY61" s="280">
        <v>4307463</v>
      </c>
      <c r="BZ61" s="280"/>
      <c r="CA61" s="280"/>
      <c r="CB61" s="280"/>
      <c r="CC61" s="280"/>
      <c r="CD61" s="24" t="s">
        <v>247</v>
      </c>
      <c r="CE61" s="25">
        <f t="shared" si="6"/>
        <v>243626211</v>
      </c>
    </row>
    <row r="62" spans="1:83" x14ac:dyDescent="0.25">
      <c r="A62" s="31" t="s">
        <v>10</v>
      </c>
      <c r="B62" s="16"/>
      <c r="C62" s="25">
        <f t="shared" ref="C62:AH62" si="7">ROUND(C47+C48,0)</f>
        <v>4203296</v>
      </c>
      <c r="D62" s="25">
        <f t="shared" si="7"/>
        <v>2860365</v>
      </c>
      <c r="E62" s="25">
        <f t="shared" si="7"/>
        <v>9711401</v>
      </c>
      <c r="F62" s="25">
        <f t="shared" si="7"/>
        <v>5372413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3551349</v>
      </c>
      <c r="Q62" s="25">
        <f t="shared" si="7"/>
        <v>540715</v>
      </c>
      <c r="R62" s="25">
        <f t="shared" si="7"/>
        <v>52173</v>
      </c>
      <c r="S62" s="25">
        <f t="shared" si="7"/>
        <v>218503</v>
      </c>
      <c r="T62" s="25">
        <f t="shared" si="7"/>
        <v>1132532</v>
      </c>
      <c r="U62" s="25">
        <f t="shared" si="7"/>
        <v>522841</v>
      </c>
      <c r="V62" s="25">
        <f t="shared" si="7"/>
        <v>0</v>
      </c>
      <c r="W62" s="25">
        <f t="shared" si="7"/>
        <v>194181</v>
      </c>
      <c r="X62" s="25">
        <f t="shared" si="7"/>
        <v>375332</v>
      </c>
      <c r="Y62" s="25">
        <f t="shared" si="7"/>
        <v>1242551</v>
      </c>
      <c r="Z62" s="25">
        <f t="shared" si="7"/>
        <v>938277</v>
      </c>
      <c r="AA62" s="25">
        <f t="shared" si="7"/>
        <v>82031</v>
      </c>
      <c r="AB62" s="25">
        <f t="shared" si="7"/>
        <v>1648631</v>
      </c>
      <c r="AC62" s="25">
        <f t="shared" si="7"/>
        <v>895539</v>
      </c>
      <c r="AD62" s="25">
        <f t="shared" si="7"/>
        <v>0</v>
      </c>
      <c r="AE62" s="25">
        <f t="shared" si="7"/>
        <v>1828071</v>
      </c>
      <c r="AF62" s="25">
        <f t="shared" si="7"/>
        <v>0</v>
      </c>
      <c r="AG62" s="25">
        <f t="shared" si="7"/>
        <v>3396840</v>
      </c>
      <c r="AH62" s="25">
        <f t="shared" si="7"/>
        <v>0</v>
      </c>
      <c r="AI62" s="25">
        <f t="shared" ref="AI62:BN62" si="8">ROUND(AI47+AI48,0)</f>
        <v>651262</v>
      </c>
      <c r="AJ62" s="25">
        <f t="shared" si="8"/>
        <v>12068708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483147</v>
      </c>
      <c r="AW62" s="25">
        <f t="shared" si="8"/>
        <v>0</v>
      </c>
      <c r="AX62" s="25">
        <f t="shared" si="8"/>
        <v>0</v>
      </c>
      <c r="AY62" s="25">
        <f t="shared" si="8"/>
        <v>789950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1543370</v>
      </c>
      <c r="BE62" s="25">
        <f t="shared" si="8"/>
        <v>636267</v>
      </c>
      <c r="BF62" s="25">
        <f t="shared" si="8"/>
        <v>826885</v>
      </c>
      <c r="BG62" s="25">
        <f t="shared" si="8"/>
        <v>57776</v>
      </c>
      <c r="BH62" s="25">
        <f t="shared" si="8"/>
        <v>0</v>
      </c>
      <c r="BI62" s="25">
        <f t="shared" si="8"/>
        <v>0</v>
      </c>
      <c r="BJ62" s="25">
        <f t="shared" si="8"/>
        <v>1354823</v>
      </c>
      <c r="BK62" s="25">
        <f t="shared" si="8"/>
        <v>4198121</v>
      </c>
      <c r="BL62" s="25">
        <f t="shared" si="8"/>
        <v>487841</v>
      </c>
      <c r="BM62" s="25">
        <f t="shared" si="8"/>
        <v>0</v>
      </c>
      <c r="BN62" s="25">
        <f t="shared" si="8"/>
        <v>192348</v>
      </c>
      <c r="BO62" s="25">
        <f t="shared" ref="BO62:CC62" si="9">ROUND(BO47+BO48,0)</f>
        <v>185202</v>
      </c>
      <c r="BP62" s="25">
        <f t="shared" si="9"/>
        <v>0</v>
      </c>
      <c r="BQ62" s="25">
        <f t="shared" si="9"/>
        <v>0</v>
      </c>
      <c r="BR62" s="25">
        <f t="shared" si="9"/>
        <v>93342</v>
      </c>
      <c r="BS62" s="25">
        <f t="shared" si="9"/>
        <v>41042</v>
      </c>
      <c r="BT62" s="25">
        <f t="shared" si="9"/>
        <v>152942</v>
      </c>
      <c r="BU62" s="25">
        <f t="shared" si="9"/>
        <v>0</v>
      </c>
      <c r="BV62" s="25">
        <f t="shared" si="9"/>
        <v>1349738</v>
      </c>
      <c r="BW62" s="25">
        <f t="shared" si="9"/>
        <v>37491</v>
      </c>
      <c r="BX62" s="25">
        <f t="shared" si="9"/>
        <v>754414</v>
      </c>
      <c r="BY62" s="25">
        <f t="shared" si="9"/>
        <v>1017537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65689247</v>
      </c>
    </row>
    <row r="63" spans="1:83" x14ac:dyDescent="0.25">
      <c r="A63" s="31" t="s">
        <v>263</v>
      </c>
      <c r="B63" s="16"/>
      <c r="C63" s="273">
        <v>862689</v>
      </c>
      <c r="D63" s="273"/>
      <c r="E63" s="273"/>
      <c r="F63" s="273">
        <v>1026411</v>
      </c>
      <c r="G63" s="273"/>
      <c r="H63" s="273"/>
      <c r="I63" s="273"/>
      <c r="J63" s="273"/>
      <c r="K63" s="273"/>
      <c r="L63" s="273"/>
      <c r="M63" s="273"/>
      <c r="N63" s="273"/>
      <c r="O63" s="273"/>
      <c r="P63" s="275">
        <v>425066</v>
      </c>
      <c r="Q63" s="275"/>
      <c r="R63" s="275">
        <v>7245467</v>
      </c>
      <c r="S63" s="280"/>
      <c r="T63" s="280">
        <v>4491763</v>
      </c>
      <c r="U63" s="276">
        <v>84793</v>
      </c>
      <c r="V63" s="275"/>
      <c r="W63" s="275"/>
      <c r="X63" s="275"/>
      <c r="Y63" s="275">
        <v>179654</v>
      </c>
      <c r="Z63" s="275"/>
      <c r="AA63" s="275"/>
      <c r="AB63" s="281"/>
      <c r="AC63" s="275">
        <v>752594</v>
      </c>
      <c r="AD63" s="275"/>
      <c r="AE63" s="275"/>
      <c r="AF63" s="275"/>
      <c r="AG63" s="275">
        <v>1885232</v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>
        <v>2406</v>
      </c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>
        <v>518779</v>
      </c>
      <c r="BK63" s="280">
        <v>284011</v>
      </c>
      <c r="BL63" s="280"/>
      <c r="BM63" s="280"/>
      <c r="BN63" s="280">
        <v>152306</v>
      </c>
      <c r="BO63" s="280">
        <v>1033</v>
      </c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17912204</v>
      </c>
    </row>
    <row r="64" spans="1:83" x14ac:dyDescent="0.25">
      <c r="A64" s="31" t="s">
        <v>264</v>
      </c>
      <c r="B64" s="16"/>
      <c r="C64" s="273">
        <v>2111944</v>
      </c>
      <c r="D64" s="273">
        <v>1082635</v>
      </c>
      <c r="E64" s="273">
        <v>1549359</v>
      </c>
      <c r="F64" s="273">
        <v>2086826</v>
      </c>
      <c r="G64" s="273"/>
      <c r="H64" s="273"/>
      <c r="I64" s="273"/>
      <c r="J64" s="273"/>
      <c r="K64" s="273"/>
      <c r="L64" s="273"/>
      <c r="M64" s="273"/>
      <c r="N64" s="273"/>
      <c r="O64" s="273"/>
      <c r="P64" s="275">
        <v>21997188</v>
      </c>
      <c r="Q64" s="275">
        <v>96185</v>
      </c>
      <c r="R64" s="275">
        <v>511390</v>
      </c>
      <c r="S64" s="280">
        <v>240225</v>
      </c>
      <c r="T64" s="280">
        <v>20606806</v>
      </c>
      <c r="U64" s="276">
        <v>1984796</v>
      </c>
      <c r="V64" s="275"/>
      <c r="W64" s="275">
        <v>122401</v>
      </c>
      <c r="X64" s="275">
        <v>506719</v>
      </c>
      <c r="Y64" s="275">
        <v>414745</v>
      </c>
      <c r="Z64" s="275">
        <v>3049135</v>
      </c>
      <c r="AA64" s="275">
        <v>800092</v>
      </c>
      <c r="AB64" s="281">
        <v>35070686</v>
      </c>
      <c r="AC64" s="275">
        <v>860207</v>
      </c>
      <c r="AD64" s="275"/>
      <c r="AE64" s="275">
        <v>58889</v>
      </c>
      <c r="AF64" s="275"/>
      <c r="AG64" s="275">
        <v>1828827</v>
      </c>
      <c r="AH64" s="275"/>
      <c r="AI64" s="275">
        <v>647738</v>
      </c>
      <c r="AJ64" s="275">
        <v>2134141</v>
      </c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80">
        <v>68745</v>
      </c>
      <c r="AW64" s="280"/>
      <c r="AX64" s="280"/>
      <c r="AY64" s="275">
        <v>2215939</v>
      </c>
      <c r="AZ64" s="275"/>
      <c r="BA64" s="280">
        <v>125305</v>
      </c>
      <c r="BB64" s="280"/>
      <c r="BC64" s="280"/>
      <c r="BD64" s="280">
        <v>-1343289</v>
      </c>
      <c r="BE64" s="275">
        <v>605749</v>
      </c>
      <c r="BF64" s="280">
        <v>411488</v>
      </c>
      <c r="BG64" s="280">
        <v>249</v>
      </c>
      <c r="BH64" s="280"/>
      <c r="BI64" s="280"/>
      <c r="BJ64" s="280">
        <v>9312</v>
      </c>
      <c r="BK64" s="280">
        <v>41105</v>
      </c>
      <c r="BL64" s="280">
        <v>18118</v>
      </c>
      <c r="BM64" s="280"/>
      <c r="BN64" s="280">
        <v>-34689</v>
      </c>
      <c r="BO64" s="280">
        <v>38121</v>
      </c>
      <c r="BP64" s="280"/>
      <c r="BQ64" s="280"/>
      <c r="BR64" s="280"/>
      <c r="BS64" s="280">
        <v>54389</v>
      </c>
      <c r="BT64" s="280">
        <v>2124</v>
      </c>
      <c r="BU64" s="280">
        <v>557</v>
      </c>
      <c r="BV64" s="280">
        <v>2211</v>
      </c>
      <c r="BW64" s="280">
        <v>60</v>
      </c>
      <c r="BX64" s="280">
        <v>4692</v>
      </c>
      <c r="BY64" s="280">
        <v>81018</v>
      </c>
      <c r="BZ64" s="280"/>
      <c r="CA64" s="280">
        <v>47</v>
      </c>
      <c r="CB64" s="280"/>
      <c r="CC64" s="280"/>
      <c r="CD64" s="24" t="s">
        <v>247</v>
      </c>
      <c r="CE64" s="25">
        <f t="shared" si="6"/>
        <v>100062185</v>
      </c>
    </row>
    <row r="65" spans="1:83" x14ac:dyDescent="0.25">
      <c r="A65" s="31" t="s">
        <v>265</v>
      </c>
      <c r="B65" s="16"/>
      <c r="C65" s="273"/>
      <c r="D65" s="273"/>
      <c r="E65" s="273">
        <v>265</v>
      </c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>
        <v>14216</v>
      </c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>
        <v>864</v>
      </c>
      <c r="AF65" s="275"/>
      <c r="AG65" s="275"/>
      <c r="AH65" s="275"/>
      <c r="AI65" s="275"/>
      <c r="AJ65" s="275">
        <v>71997</v>
      </c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>
        <v>2297433</v>
      </c>
      <c r="BF65" s="280"/>
      <c r="BG65" s="280"/>
      <c r="BH65" s="280"/>
      <c r="BI65" s="280"/>
      <c r="BJ65" s="280"/>
      <c r="BK65" s="280"/>
      <c r="BL65" s="280"/>
      <c r="BM65" s="280"/>
      <c r="BN65" s="280">
        <v>366</v>
      </c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2385141</v>
      </c>
    </row>
    <row r="66" spans="1:83" x14ac:dyDescent="0.25">
      <c r="A66" s="31" t="s">
        <v>266</v>
      </c>
      <c r="B66" s="16"/>
      <c r="C66" s="273">
        <v>-333014</v>
      </c>
      <c r="D66" s="273">
        <v>289982</v>
      </c>
      <c r="E66" s="273">
        <v>-8581306</v>
      </c>
      <c r="F66" s="273">
        <v>-1547367</v>
      </c>
      <c r="G66" s="273"/>
      <c r="H66" s="273"/>
      <c r="I66" s="273"/>
      <c r="J66" s="273"/>
      <c r="K66" s="273"/>
      <c r="L66" s="273"/>
      <c r="M66" s="273"/>
      <c r="N66" s="273"/>
      <c r="O66" s="273"/>
      <c r="P66" s="275">
        <v>2421146</v>
      </c>
      <c r="Q66" s="275">
        <v>8588</v>
      </c>
      <c r="R66" s="275"/>
      <c r="S66" s="280">
        <v>2990</v>
      </c>
      <c r="T66" s="280">
        <v>86016</v>
      </c>
      <c r="U66" s="276">
        <v>10919369</v>
      </c>
      <c r="V66" s="275"/>
      <c r="W66" s="275">
        <v>2883</v>
      </c>
      <c r="X66" s="275">
        <v>8790</v>
      </c>
      <c r="Y66" s="275">
        <v>18839</v>
      </c>
      <c r="Z66" s="275">
        <v>352982</v>
      </c>
      <c r="AA66" s="275">
        <v>16377</v>
      </c>
      <c r="AB66" s="281">
        <v>3660965</v>
      </c>
      <c r="AC66" s="275">
        <v>978792</v>
      </c>
      <c r="AD66" s="275"/>
      <c r="AE66" s="275">
        <v>6366</v>
      </c>
      <c r="AF66" s="275"/>
      <c r="AG66" s="275">
        <v>387989</v>
      </c>
      <c r="AH66" s="275"/>
      <c r="AI66" s="275">
        <v>5436</v>
      </c>
      <c r="AJ66" s="275">
        <v>402989</v>
      </c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80">
        <v>4371</v>
      </c>
      <c r="AW66" s="280"/>
      <c r="AX66" s="280"/>
      <c r="AY66" s="275">
        <v>110288</v>
      </c>
      <c r="AZ66" s="275"/>
      <c r="BA66" s="280"/>
      <c r="BB66" s="280"/>
      <c r="BC66" s="280"/>
      <c r="BD66" s="280">
        <v>834628</v>
      </c>
      <c r="BE66" s="275">
        <v>1422259</v>
      </c>
      <c r="BF66" s="280">
        <v>70925</v>
      </c>
      <c r="BG66" s="280"/>
      <c r="BH66" s="280"/>
      <c r="BI66" s="280"/>
      <c r="BJ66" s="280">
        <v>1052727</v>
      </c>
      <c r="BK66" s="280">
        <v>9035205</v>
      </c>
      <c r="BL66" s="280"/>
      <c r="BM66" s="280"/>
      <c r="BN66" s="280">
        <v>10932581</v>
      </c>
      <c r="BO66" s="280">
        <v>18355</v>
      </c>
      <c r="BP66" s="280"/>
      <c r="BQ66" s="280"/>
      <c r="BR66" s="280"/>
      <c r="BS66" s="280">
        <v>25</v>
      </c>
      <c r="BT66" s="280">
        <v>10465</v>
      </c>
      <c r="BU66" s="280"/>
      <c r="BV66" s="280">
        <v>954209</v>
      </c>
      <c r="BW66" s="280">
        <v>138228</v>
      </c>
      <c r="BX66" s="280">
        <v>1122124</v>
      </c>
      <c r="BY66" s="280">
        <v>5170</v>
      </c>
      <c r="BZ66" s="280"/>
      <c r="CA66" s="280">
        <v>180</v>
      </c>
      <c r="CB66" s="280"/>
      <c r="CC66" s="280">
        <v>784891</v>
      </c>
      <c r="CD66" s="24" t="s">
        <v>247</v>
      </c>
      <c r="CE66" s="25">
        <f t="shared" si="6"/>
        <v>35605443</v>
      </c>
    </row>
    <row r="67" spans="1:83" x14ac:dyDescent="0.25">
      <c r="A67" s="31" t="s">
        <v>15</v>
      </c>
      <c r="B67" s="16"/>
      <c r="C67" s="25">
        <f t="shared" ref="C67:AH67" si="10">ROUND(C51+C52,0)</f>
        <v>189497</v>
      </c>
      <c r="D67" s="25">
        <f t="shared" si="10"/>
        <v>57822</v>
      </c>
      <c r="E67" s="25">
        <f t="shared" si="10"/>
        <v>63087</v>
      </c>
      <c r="F67" s="25">
        <f t="shared" si="10"/>
        <v>373846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1072473</v>
      </c>
      <c r="Q67" s="25">
        <f t="shared" si="10"/>
        <v>0</v>
      </c>
      <c r="R67" s="25">
        <f t="shared" si="10"/>
        <v>185158</v>
      </c>
      <c r="S67" s="25">
        <f t="shared" si="10"/>
        <v>122455</v>
      </c>
      <c r="T67" s="25">
        <f t="shared" si="10"/>
        <v>48001</v>
      </c>
      <c r="U67" s="25">
        <f t="shared" si="10"/>
        <v>117616</v>
      </c>
      <c r="V67" s="25">
        <f t="shared" si="10"/>
        <v>0</v>
      </c>
      <c r="W67" s="25">
        <f t="shared" si="10"/>
        <v>520878</v>
      </c>
      <c r="X67" s="25">
        <f t="shared" si="10"/>
        <v>6957</v>
      </c>
      <c r="Y67" s="25">
        <f t="shared" si="10"/>
        <v>397485</v>
      </c>
      <c r="Z67" s="25">
        <f t="shared" si="10"/>
        <v>1159563</v>
      </c>
      <c r="AA67" s="25">
        <f t="shared" si="10"/>
        <v>74886</v>
      </c>
      <c r="AB67" s="25">
        <f t="shared" si="10"/>
        <v>78398</v>
      </c>
      <c r="AC67" s="25">
        <f t="shared" si="10"/>
        <v>133815</v>
      </c>
      <c r="AD67" s="25">
        <f t="shared" si="10"/>
        <v>0</v>
      </c>
      <c r="AE67" s="25">
        <f t="shared" si="10"/>
        <v>11369</v>
      </c>
      <c r="AF67" s="25">
        <f t="shared" si="10"/>
        <v>0</v>
      </c>
      <c r="AG67" s="25">
        <f t="shared" si="10"/>
        <v>76549</v>
      </c>
      <c r="AH67" s="25">
        <f t="shared" si="10"/>
        <v>0</v>
      </c>
      <c r="AI67" s="25">
        <f t="shared" ref="AI67:BN67" si="11">ROUND(AI51+AI52,0)</f>
        <v>78067</v>
      </c>
      <c r="AJ67" s="25">
        <f t="shared" si="11"/>
        <v>309906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859</v>
      </c>
      <c r="AW67" s="25">
        <f t="shared" si="11"/>
        <v>0</v>
      </c>
      <c r="AX67" s="25">
        <f t="shared" si="11"/>
        <v>0</v>
      </c>
      <c r="AY67" s="25">
        <f t="shared" si="11"/>
        <v>72456</v>
      </c>
      <c r="AZ67" s="25">
        <f t="shared" si="11"/>
        <v>0</v>
      </c>
      <c r="BA67" s="25">
        <f t="shared" si="11"/>
        <v>758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6056139</v>
      </c>
      <c r="BF67" s="25">
        <f t="shared" si="11"/>
        <v>10183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12697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1558</v>
      </c>
      <c r="BW67" s="25">
        <f t="shared" si="12"/>
        <v>0</v>
      </c>
      <c r="BX67" s="25">
        <f t="shared" si="12"/>
        <v>0</v>
      </c>
      <c r="BY67" s="25">
        <f t="shared" si="12"/>
        <v>364748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11597226</v>
      </c>
    </row>
    <row r="68" spans="1:83" x14ac:dyDescent="0.25">
      <c r="A68" s="31" t="s">
        <v>267</v>
      </c>
      <c r="B68" s="2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/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/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0</v>
      </c>
    </row>
    <row r="69" spans="1:83" x14ac:dyDescent="0.25">
      <c r="A69" s="31" t="s">
        <v>268</v>
      </c>
      <c r="B69" s="16"/>
      <c r="C69" s="25">
        <f t="shared" ref="C69:AH69" si="13">SUM(C70:C83)</f>
        <v>173706</v>
      </c>
      <c r="D69" s="25">
        <f t="shared" si="13"/>
        <v>94893</v>
      </c>
      <c r="E69" s="25">
        <f t="shared" si="13"/>
        <v>1400556</v>
      </c>
      <c r="F69" s="25">
        <f t="shared" si="13"/>
        <v>181500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1167510</v>
      </c>
      <c r="Q69" s="25">
        <f t="shared" si="13"/>
        <v>530</v>
      </c>
      <c r="R69" s="25">
        <f t="shared" si="13"/>
        <v>0</v>
      </c>
      <c r="S69" s="25">
        <f t="shared" si="13"/>
        <v>91546</v>
      </c>
      <c r="T69" s="25">
        <f t="shared" si="13"/>
        <v>389627</v>
      </c>
      <c r="U69" s="25">
        <f t="shared" si="13"/>
        <v>66411</v>
      </c>
      <c r="V69" s="25">
        <f t="shared" si="13"/>
        <v>0</v>
      </c>
      <c r="W69" s="25">
        <f t="shared" si="13"/>
        <v>6447</v>
      </c>
      <c r="X69" s="25">
        <f t="shared" si="13"/>
        <v>2415</v>
      </c>
      <c r="Y69" s="25">
        <f t="shared" si="13"/>
        <v>274030</v>
      </c>
      <c r="Z69" s="25">
        <f t="shared" si="13"/>
        <v>347422</v>
      </c>
      <c r="AA69" s="25">
        <f t="shared" si="13"/>
        <v>9616</v>
      </c>
      <c r="AB69" s="25">
        <f t="shared" si="13"/>
        <v>-416269</v>
      </c>
      <c r="AC69" s="25">
        <f t="shared" si="13"/>
        <v>4347</v>
      </c>
      <c r="AD69" s="25">
        <f t="shared" si="13"/>
        <v>0</v>
      </c>
      <c r="AE69" s="25">
        <f t="shared" si="13"/>
        <v>380431</v>
      </c>
      <c r="AF69" s="25">
        <f t="shared" si="13"/>
        <v>0</v>
      </c>
      <c r="AG69" s="25">
        <f t="shared" si="13"/>
        <v>28334</v>
      </c>
      <c r="AH69" s="25">
        <f t="shared" si="13"/>
        <v>0</v>
      </c>
      <c r="AI69" s="25">
        <f t="shared" ref="AI69:BN69" si="14">SUM(AI70:AI83)</f>
        <v>1327</v>
      </c>
      <c r="AJ69" s="25">
        <f t="shared" si="14"/>
        <v>3328015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60748</v>
      </c>
      <c r="AW69" s="25">
        <f t="shared" si="14"/>
        <v>0</v>
      </c>
      <c r="AX69" s="25">
        <f t="shared" si="14"/>
        <v>0</v>
      </c>
      <c r="AY69" s="25">
        <f t="shared" si="14"/>
        <v>-106561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-825863</v>
      </c>
      <c r="BE69" s="25">
        <f t="shared" si="14"/>
        <v>2319754</v>
      </c>
      <c r="BF69" s="25">
        <f t="shared" si="14"/>
        <v>14699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23278</v>
      </c>
      <c r="BK69" s="25">
        <f t="shared" si="14"/>
        <v>923285</v>
      </c>
      <c r="BL69" s="25">
        <f t="shared" si="14"/>
        <v>8692</v>
      </c>
      <c r="BM69" s="25">
        <f t="shared" si="14"/>
        <v>0</v>
      </c>
      <c r="BN69" s="25">
        <f t="shared" si="14"/>
        <v>23813489</v>
      </c>
      <c r="BO69" s="25">
        <f t="shared" ref="BO69:CE69" si="15">SUM(BO70:BO83)</f>
        <v>535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7375</v>
      </c>
      <c r="BT69" s="25">
        <f t="shared" si="15"/>
        <v>3461</v>
      </c>
      <c r="BU69" s="25">
        <f t="shared" si="15"/>
        <v>1177</v>
      </c>
      <c r="BV69" s="25">
        <f t="shared" si="15"/>
        <v>4622</v>
      </c>
      <c r="BW69" s="25">
        <f t="shared" si="15"/>
        <v>1339</v>
      </c>
      <c r="BX69" s="25">
        <f t="shared" si="15"/>
        <v>1058</v>
      </c>
      <c r="BY69" s="25">
        <f t="shared" si="15"/>
        <v>79055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33862537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>
        <v>922604</v>
      </c>
      <c r="F73" s="282">
        <v>137375</v>
      </c>
      <c r="G73" s="282"/>
      <c r="H73" s="282"/>
      <c r="I73" s="282"/>
      <c r="J73" s="282"/>
      <c r="K73" s="282"/>
      <c r="L73" s="282"/>
      <c r="M73" s="282"/>
      <c r="N73" s="282"/>
      <c r="O73" s="282"/>
      <c r="P73" s="282">
        <v>47925</v>
      </c>
      <c r="Q73" s="282"/>
      <c r="R73" s="282"/>
      <c r="S73" s="282"/>
      <c r="T73" s="282">
        <v>0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>
        <v>1174075</v>
      </c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>
        <v>3211716</v>
      </c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5493695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>
        <v>265</v>
      </c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>
        <v>14216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>
        <v>864</v>
      </c>
      <c r="AF82" s="282"/>
      <c r="AG82" s="282"/>
      <c r="AH82" s="282"/>
      <c r="AI82" s="282"/>
      <c r="AJ82" s="282">
        <v>71997</v>
      </c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>
        <v>2297433</v>
      </c>
      <c r="BF82" s="282"/>
      <c r="BG82" s="282"/>
      <c r="BH82" s="282"/>
      <c r="BI82" s="282"/>
      <c r="BJ82" s="282"/>
      <c r="BK82" s="282"/>
      <c r="BL82" s="282"/>
      <c r="BM82" s="282"/>
      <c r="BN82" s="282">
        <v>366</v>
      </c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2385141</v>
      </c>
    </row>
    <row r="83" spans="1:84" x14ac:dyDescent="0.25">
      <c r="A83" s="26" t="s">
        <v>282</v>
      </c>
      <c r="B83" s="16"/>
      <c r="C83" s="273">
        <v>173706</v>
      </c>
      <c r="D83" s="273">
        <v>94893</v>
      </c>
      <c r="E83" s="275">
        <v>477687</v>
      </c>
      <c r="F83" s="275">
        <v>44125</v>
      </c>
      <c r="G83" s="273"/>
      <c r="H83" s="273"/>
      <c r="I83" s="275"/>
      <c r="J83" s="275"/>
      <c r="K83" s="275"/>
      <c r="L83" s="275"/>
      <c r="M83" s="273"/>
      <c r="N83" s="273"/>
      <c r="O83" s="273"/>
      <c r="P83" s="275">
        <v>1119585</v>
      </c>
      <c r="Q83" s="275">
        <v>530</v>
      </c>
      <c r="R83" s="276"/>
      <c r="S83" s="275">
        <v>91546</v>
      </c>
      <c r="T83" s="273">
        <v>375411</v>
      </c>
      <c r="U83" s="275">
        <v>66411</v>
      </c>
      <c r="V83" s="275"/>
      <c r="W83" s="273">
        <v>6447</v>
      </c>
      <c r="X83" s="275">
        <v>2415</v>
      </c>
      <c r="Y83" s="275">
        <v>274030</v>
      </c>
      <c r="Z83" s="275">
        <v>347422</v>
      </c>
      <c r="AA83" s="275">
        <v>9616</v>
      </c>
      <c r="AB83" s="275">
        <v>-416269</v>
      </c>
      <c r="AC83" s="275">
        <v>4347</v>
      </c>
      <c r="AD83" s="275"/>
      <c r="AE83" s="275">
        <v>379567</v>
      </c>
      <c r="AF83" s="275"/>
      <c r="AG83" s="275">
        <v>28334</v>
      </c>
      <c r="AH83" s="275"/>
      <c r="AI83" s="275">
        <v>1327</v>
      </c>
      <c r="AJ83" s="275">
        <v>2081943</v>
      </c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>
        <v>60748</v>
      </c>
      <c r="AW83" s="275"/>
      <c r="AX83" s="275"/>
      <c r="AY83" s="275">
        <v>-106561</v>
      </c>
      <c r="AZ83" s="275"/>
      <c r="BA83" s="275"/>
      <c r="BB83" s="275"/>
      <c r="BC83" s="275"/>
      <c r="BD83" s="275">
        <v>-825863</v>
      </c>
      <c r="BE83" s="275">
        <v>22321</v>
      </c>
      <c r="BF83" s="275">
        <v>14699</v>
      </c>
      <c r="BG83" s="275"/>
      <c r="BH83" s="276"/>
      <c r="BI83" s="275"/>
      <c r="BJ83" s="275">
        <v>23278</v>
      </c>
      <c r="BK83" s="275">
        <v>923285</v>
      </c>
      <c r="BL83" s="275">
        <v>8692</v>
      </c>
      <c r="BM83" s="275"/>
      <c r="BN83" s="275">
        <v>20601407</v>
      </c>
      <c r="BO83" s="275">
        <v>535</v>
      </c>
      <c r="BP83" s="275"/>
      <c r="BQ83" s="275"/>
      <c r="BR83" s="275"/>
      <c r="BS83" s="275">
        <v>7375</v>
      </c>
      <c r="BT83" s="275">
        <v>3461</v>
      </c>
      <c r="BU83" s="275">
        <v>1177</v>
      </c>
      <c r="BV83" s="275">
        <v>4622</v>
      </c>
      <c r="BW83" s="275">
        <v>1339</v>
      </c>
      <c r="BX83" s="275">
        <v>1058</v>
      </c>
      <c r="BY83" s="275">
        <v>79055</v>
      </c>
      <c r="BZ83" s="275"/>
      <c r="CA83" s="275"/>
      <c r="CB83" s="275"/>
      <c r="CC83" s="275"/>
      <c r="CD83" s="282"/>
      <c r="CE83" s="25">
        <f t="shared" si="16"/>
        <v>25983701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29258</v>
      </c>
      <c r="F84" s="273">
        <v>450</v>
      </c>
      <c r="G84" s="273"/>
      <c r="H84" s="273"/>
      <c r="I84" s="273"/>
      <c r="J84" s="273"/>
      <c r="K84" s="273"/>
      <c r="L84" s="273"/>
      <c r="M84" s="273"/>
      <c r="N84" s="273"/>
      <c r="O84" s="273"/>
      <c r="P84" s="273">
        <v>19145</v>
      </c>
      <c r="Q84" s="273"/>
      <c r="R84" s="273"/>
      <c r="S84" s="273"/>
      <c r="T84" s="273">
        <v>360</v>
      </c>
      <c r="U84" s="273">
        <v>12776</v>
      </c>
      <c r="V84" s="273"/>
      <c r="W84" s="273"/>
      <c r="X84" s="273"/>
      <c r="Y84" s="273"/>
      <c r="Z84" s="273"/>
      <c r="AA84" s="273"/>
      <c r="AB84" s="273">
        <v>27017431</v>
      </c>
      <c r="AC84" s="273"/>
      <c r="AD84" s="273"/>
      <c r="AE84" s="273">
        <v>35</v>
      </c>
      <c r="AF84" s="273"/>
      <c r="AG84" s="273">
        <v>1914</v>
      </c>
      <c r="AH84" s="273"/>
      <c r="AI84" s="273"/>
      <c r="AJ84" s="273">
        <v>1642429</v>
      </c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>
        <v>-210</v>
      </c>
      <c r="AW84" s="273"/>
      <c r="AX84" s="273"/>
      <c r="AY84" s="273">
        <v>1729205</v>
      </c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>
        <v>-4387875</v>
      </c>
      <c r="BO84" s="273"/>
      <c r="BP84" s="273"/>
      <c r="BQ84" s="273"/>
      <c r="BR84" s="273"/>
      <c r="BS84" s="273">
        <v>76951</v>
      </c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>
        <v>12094536</v>
      </c>
      <c r="CE84" s="25">
        <f t="shared" si="16"/>
        <v>38236405</v>
      </c>
    </row>
    <row r="85" spans="1:84" x14ac:dyDescent="0.25">
      <c r="A85" s="31" t="s">
        <v>284</v>
      </c>
      <c r="B85" s="25"/>
      <c r="C85" s="25">
        <f t="shared" ref="C85:AH85" si="17">SUM(C61:C69)-C84</f>
        <v>24941860</v>
      </c>
      <c r="D85" s="25">
        <f t="shared" si="17"/>
        <v>16489468</v>
      </c>
      <c r="E85" s="25">
        <f t="shared" si="17"/>
        <v>36850085</v>
      </c>
      <c r="F85" s="25">
        <f t="shared" si="17"/>
        <v>29139732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44757536</v>
      </c>
      <c r="Q85" s="25">
        <f t="shared" si="17"/>
        <v>2937846</v>
      </c>
      <c r="R85" s="25">
        <f t="shared" si="17"/>
        <v>8214904</v>
      </c>
      <c r="S85" s="25">
        <f t="shared" si="17"/>
        <v>1601849</v>
      </c>
      <c r="T85" s="25">
        <f t="shared" si="17"/>
        <v>31561350</v>
      </c>
      <c r="U85" s="25">
        <f t="shared" si="17"/>
        <v>15899120</v>
      </c>
      <c r="V85" s="25">
        <f t="shared" si="17"/>
        <v>0</v>
      </c>
      <c r="W85" s="25">
        <f t="shared" si="17"/>
        <v>1668190</v>
      </c>
      <c r="X85" s="25">
        <f t="shared" si="17"/>
        <v>2487821</v>
      </c>
      <c r="Y85" s="25">
        <f t="shared" si="17"/>
        <v>7782798</v>
      </c>
      <c r="Z85" s="25">
        <f t="shared" si="17"/>
        <v>9821460</v>
      </c>
      <c r="AA85" s="25">
        <f t="shared" si="17"/>
        <v>1330232</v>
      </c>
      <c r="AB85" s="25">
        <f t="shared" si="17"/>
        <v>20002453</v>
      </c>
      <c r="AC85" s="25">
        <f t="shared" si="17"/>
        <v>7410583</v>
      </c>
      <c r="AD85" s="25">
        <f t="shared" si="17"/>
        <v>0</v>
      </c>
      <c r="AE85" s="25">
        <f t="shared" si="17"/>
        <v>10021357</v>
      </c>
      <c r="AF85" s="25">
        <f t="shared" si="17"/>
        <v>0</v>
      </c>
      <c r="AG85" s="25">
        <f t="shared" si="17"/>
        <v>21971801</v>
      </c>
      <c r="AH85" s="25">
        <f t="shared" si="17"/>
        <v>0</v>
      </c>
      <c r="AI85" s="25">
        <f t="shared" ref="AI85:BN85" si="18">SUM(AI61:AI69)-AI84</f>
        <v>4141499</v>
      </c>
      <c r="AJ85" s="25">
        <f t="shared" si="18"/>
        <v>44380842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2665747</v>
      </c>
      <c r="AW85" s="25">
        <f t="shared" si="18"/>
        <v>0</v>
      </c>
      <c r="AX85" s="25">
        <f t="shared" si="18"/>
        <v>0</v>
      </c>
      <c r="AY85" s="25">
        <f t="shared" si="18"/>
        <v>4691876</v>
      </c>
      <c r="AZ85" s="25">
        <f t="shared" si="18"/>
        <v>0</v>
      </c>
      <c r="BA85" s="25">
        <f t="shared" si="18"/>
        <v>126063</v>
      </c>
      <c r="BB85" s="25">
        <f t="shared" si="18"/>
        <v>0</v>
      </c>
      <c r="BC85" s="25">
        <f t="shared" si="18"/>
        <v>0</v>
      </c>
      <c r="BD85" s="25">
        <f t="shared" si="18"/>
        <v>6732447</v>
      </c>
      <c r="BE85" s="25">
        <f t="shared" si="18"/>
        <v>16032485</v>
      </c>
      <c r="BF85" s="25">
        <f t="shared" si="18"/>
        <v>4830792</v>
      </c>
      <c r="BG85" s="25">
        <f t="shared" si="18"/>
        <v>302464</v>
      </c>
      <c r="BH85" s="25">
        <f t="shared" si="18"/>
        <v>0</v>
      </c>
      <c r="BI85" s="25">
        <f t="shared" si="18"/>
        <v>0</v>
      </c>
      <c r="BJ85" s="25">
        <f t="shared" si="18"/>
        <v>8695318</v>
      </c>
      <c r="BK85" s="25">
        <f t="shared" si="18"/>
        <v>32263615</v>
      </c>
      <c r="BL85" s="25">
        <f t="shared" si="18"/>
        <v>2576769</v>
      </c>
      <c r="BM85" s="25">
        <f t="shared" si="18"/>
        <v>0</v>
      </c>
      <c r="BN85" s="25">
        <f t="shared" si="18"/>
        <v>40272244</v>
      </c>
      <c r="BO85" s="25">
        <f t="shared" ref="BO85:CD85" si="19">SUM(BO61:BO69)-BO84</f>
        <v>408364</v>
      </c>
      <c r="BP85" s="25">
        <f t="shared" si="19"/>
        <v>0</v>
      </c>
      <c r="BQ85" s="25">
        <f t="shared" si="19"/>
        <v>0</v>
      </c>
      <c r="BR85" s="25">
        <f t="shared" si="19"/>
        <v>488972</v>
      </c>
      <c r="BS85" s="25">
        <f t="shared" si="19"/>
        <v>199568</v>
      </c>
      <c r="BT85" s="25">
        <f t="shared" si="19"/>
        <v>817240</v>
      </c>
      <c r="BU85" s="25">
        <f t="shared" si="19"/>
        <v>1734</v>
      </c>
      <c r="BV85" s="25">
        <f t="shared" si="19"/>
        <v>8029789</v>
      </c>
      <c r="BW85" s="25">
        <f t="shared" si="19"/>
        <v>336023</v>
      </c>
      <c r="BX85" s="25">
        <f t="shared" si="19"/>
        <v>5073920</v>
      </c>
      <c r="BY85" s="25">
        <f t="shared" si="19"/>
        <v>5854991</v>
      </c>
      <c r="BZ85" s="25">
        <f t="shared" si="19"/>
        <v>0</v>
      </c>
      <c r="CA85" s="25">
        <f t="shared" si="19"/>
        <v>227</v>
      </c>
      <c r="CB85" s="25">
        <f t="shared" si="19"/>
        <v>0</v>
      </c>
      <c r="CC85" s="25">
        <f t="shared" si="19"/>
        <v>784891</v>
      </c>
      <c r="CD85" s="25">
        <f t="shared" si="19"/>
        <v>-12094536</v>
      </c>
      <c r="CE85" s="25">
        <f t="shared" si="16"/>
        <v>472503789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84032566</v>
      </c>
      <c r="D87" s="273">
        <v>66036512</v>
      </c>
      <c r="E87" s="273">
        <v>68713608</v>
      </c>
      <c r="F87" s="273">
        <v>85462381</v>
      </c>
      <c r="G87" s="273"/>
      <c r="H87" s="273"/>
      <c r="I87" s="273"/>
      <c r="J87" s="273"/>
      <c r="K87" s="273"/>
      <c r="L87" s="273"/>
      <c r="M87" s="273"/>
      <c r="N87" s="273"/>
      <c r="O87" s="273"/>
      <c r="P87" s="273">
        <v>45281642</v>
      </c>
      <c r="Q87" s="273">
        <v>6145558</v>
      </c>
      <c r="R87" s="273">
        <v>13258737</v>
      </c>
      <c r="S87" s="273"/>
      <c r="T87" s="273">
        <v>1413735</v>
      </c>
      <c r="U87" s="273">
        <v>40868436</v>
      </c>
      <c r="V87" s="273"/>
      <c r="W87" s="273">
        <v>4769159</v>
      </c>
      <c r="X87" s="273">
        <v>18720031</v>
      </c>
      <c r="Y87" s="273">
        <v>8085987</v>
      </c>
      <c r="Z87" s="273">
        <v>19230531</v>
      </c>
      <c r="AA87" s="273">
        <v>602214</v>
      </c>
      <c r="AB87" s="273">
        <v>62047688</v>
      </c>
      <c r="AC87" s="273">
        <v>39290742</v>
      </c>
      <c r="AD87" s="273"/>
      <c r="AE87" s="273">
        <v>10467797</v>
      </c>
      <c r="AF87" s="273"/>
      <c r="AG87" s="273">
        <v>48759774</v>
      </c>
      <c r="AH87" s="273"/>
      <c r="AI87" s="273">
        <v>790778</v>
      </c>
      <c r="AJ87" s="273">
        <v>28402</v>
      </c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>
        <v>1096340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625102618</v>
      </c>
    </row>
    <row r="88" spans="1:84" x14ac:dyDescent="0.25">
      <c r="A88" s="31" t="s">
        <v>287</v>
      </c>
      <c r="B88" s="16"/>
      <c r="C88" s="273">
        <v>899707</v>
      </c>
      <c r="D88" s="273">
        <v>4940621</v>
      </c>
      <c r="E88" s="273">
        <v>36635659</v>
      </c>
      <c r="F88" s="273">
        <v>5602669</v>
      </c>
      <c r="G88" s="273"/>
      <c r="H88" s="273"/>
      <c r="I88" s="273"/>
      <c r="J88" s="273"/>
      <c r="K88" s="273"/>
      <c r="L88" s="273"/>
      <c r="M88" s="273"/>
      <c r="N88" s="273"/>
      <c r="O88" s="273"/>
      <c r="P88" s="273">
        <v>123355954</v>
      </c>
      <c r="Q88" s="273">
        <v>14389964</v>
      </c>
      <c r="R88" s="273">
        <v>26870148</v>
      </c>
      <c r="S88" s="273"/>
      <c r="T88" s="273">
        <v>102470519</v>
      </c>
      <c r="U88" s="273">
        <v>45599757</v>
      </c>
      <c r="V88" s="273"/>
      <c r="W88" s="273">
        <v>19599225</v>
      </c>
      <c r="X88" s="273">
        <v>67186466</v>
      </c>
      <c r="Y88" s="273">
        <v>41310426</v>
      </c>
      <c r="Z88" s="273">
        <v>38754976</v>
      </c>
      <c r="AA88" s="273">
        <v>8233217</v>
      </c>
      <c r="AB88" s="273">
        <v>49176483</v>
      </c>
      <c r="AC88" s="273">
        <v>30021061</v>
      </c>
      <c r="AD88" s="273"/>
      <c r="AE88" s="273">
        <v>15640566</v>
      </c>
      <c r="AF88" s="273"/>
      <c r="AG88" s="273">
        <v>194109931</v>
      </c>
      <c r="AH88" s="273"/>
      <c r="AI88" s="273">
        <v>12136349</v>
      </c>
      <c r="AJ88" s="273">
        <v>59160938</v>
      </c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>
        <v>4180582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900275218</v>
      </c>
    </row>
    <row r="89" spans="1:84" x14ac:dyDescent="0.25">
      <c r="A89" s="21" t="s">
        <v>288</v>
      </c>
      <c r="B89" s="16"/>
      <c r="C89" s="25">
        <f t="shared" ref="C89:AV89" si="21">C87+C88</f>
        <v>84932273</v>
      </c>
      <c r="D89" s="25">
        <f t="shared" si="21"/>
        <v>70977133</v>
      </c>
      <c r="E89" s="25">
        <f t="shared" si="21"/>
        <v>105349267</v>
      </c>
      <c r="F89" s="25">
        <f t="shared" si="21"/>
        <v>91065050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168637596</v>
      </c>
      <c r="Q89" s="25">
        <f t="shared" si="21"/>
        <v>20535522</v>
      </c>
      <c r="R89" s="25">
        <f t="shared" si="21"/>
        <v>40128885</v>
      </c>
      <c r="S89" s="25">
        <f t="shared" si="21"/>
        <v>0</v>
      </c>
      <c r="T89" s="25">
        <f t="shared" si="21"/>
        <v>103884254</v>
      </c>
      <c r="U89" s="25">
        <f t="shared" si="21"/>
        <v>86468193</v>
      </c>
      <c r="V89" s="25">
        <f t="shared" si="21"/>
        <v>0</v>
      </c>
      <c r="W89" s="25">
        <f t="shared" si="21"/>
        <v>24368384</v>
      </c>
      <c r="X89" s="25">
        <f t="shared" si="21"/>
        <v>85906497</v>
      </c>
      <c r="Y89" s="25">
        <f t="shared" si="21"/>
        <v>49396413</v>
      </c>
      <c r="Z89" s="25">
        <f t="shared" si="21"/>
        <v>57985507</v>
      </c>
      <c r="AA89" s="25">
        <f t="shared" si="21"/>
        <v>8835431</v>
      </c>
      <c r="AB89" s="25">
        <f t="shared" si="21"/>
        <v>111224171</v>
      </c>
      <c r="AC89" s="25">
        <f t="shared" si="21"/>
        <v>69311803</v>
      </c>
      <c r="AD89" s="25">
        <f t="shared" si="21"/>
        <v>0</v>
      </c>
      <c r="AE89" s="25">
        <f t="shared" si="21"/>
        <v>26108363</v>
      </c>
      <c r="AF89" s="25">
        <f t="shared" si="21"/>
        <v>0</v>
      </c>
      <c r="AG89" s="25">
        <f t="shared" si="21"/>
        <v>242869705</v>
      </c>
      <c r="AH89" s="25">
        <f t="shared" si="21"/>
        <v>0</v>
      </c>
      <c r="AI89" s="25">
        <f t="shared" si="21"/>
        <v>12927127</v>
      </c>
      <c r="AJ89" s="25">
        <f t="shared" si="21"/>
        <v>59189340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5276922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1525377836</v>
      </c>
    </row>
    <row r="90" spans="1:84" x14ac:dyDescent="0.25">
      <c r="A90" s="31" t="s">
        <v>289</v>
      </c>
      <c r="B90" s="25"/>
      <c r="C90" s="273">
        <v>37006</v>
      </c>
      <c r="D90" s="273">
        <v>44853</v>
      </c>
      <c r="E90" s="273">
        <v>60565</v>
      </c>
      <c r="F90" s="273">
        <v>47997</v>
      </c>
      <c r="G90" s="273"/>
      <c r="H90" s="273"/>
      <c r="I90" s="273"/>
      <c r="J90" s="273"/>
      <c r="K90" s="273"/>
      <c r="L90" s="273"/>
      <c r="M90" s="273"/>
      <c r="N90" s="273"/>
      <c r="O90" s="273"/>
      <c r="P90" s="273">
        <v>51216</v>
      </c>
      <c r="Q90" s="273">
        <v>8299</v>
      </c>
      <c r="R90" s="273">
        <v>811</v>
      </c>
      <c r="S90" s="273">
        <v>11225</v>
      </c>
      <c r="T90" s="273">
        <v>293</v>
      </c>
      <c r="U90" s="273">
        <v>8690</v>
      </c>
      <c r="V90" s="273"/>
      <c r="W90" s="273">
        <v>1199</v>
      </c>
      <c r="X90" s="273">
        <v>2705</v>
      </c>
      <c r="Y90" s="273">
        <v>8954</v>
      </c>
      <c r="Z90" s="273">
        <v>4149</v>
      </c>
      <c r="AA90" s="273">
        <v>856</v>
      </c>
      <c r="AB90" s="273">
        <v>6642</v>
      </c>
      <c r="AC90" s="273">
        <v>3102</v>
      </c>
      <c r="AD90" s="273"/>
      <c r="AE90" s="273">
        <v>2348</v>
      </c>
      <c r="AF90" s="273"/>
      <c r="AG90" s="273">
        <v>27326</v>
      </c>
      <c r="AH90" s="273"/>
      <c r="AI90" s="273">
        <v>18359</v>
      </c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>
        <v>21752</v>
      </c>
      <c r="AZ90" s="273"/>
      <c r="BA90" s="273">
        <v>3599</v>
      </c>
      <c r="BB90" s="273"/>
      <c r="BC90" s="273"/>
      <c r="BD90" s="273"/>
      <c r="BE90" s="273">
        <v>59005</v>
      </c>
      <c r="BF90" s="273">
        <v>4065</v>
      </c>
      <c r="BG90" s="273">
        <v>4069</v>
      </c>
      <c r="BH90" s="273">
        <v>1182</v>
      </c>
      <c r="BI90" s="273"/>
      <c r="BJ90" s="273"/>
      <c r="BK90" s="273">
        <v>698</v>
      </c>
      <c r="BL90" s="273">
        <v>2953</v>
      </c>
      <c r="BM90" s="273"/>
      <c r="BN90" s="273">
        <v>1429</v>
      </c>
      <c r="BO90" s="273">
        <v>333</v>
      </c>
      <c r="BP90" s="273"/>
      <c r="BQ90" s="273"/>
      <c r="BR90" s="273">
        <v>110</v>
      </c>
      <c r="BS90" s="273">
        <v>2762</v>
      </c>
      <c r="BT90" s="273">
        <v>1255</v>
      </c>
      <c r="BU90" s="273"/>
      <c r="BV90" s="273">
        <v>2620</v>
      </c>
      <c r="BW90" s="273">
        <v>1036</v>
      </c>
      <c r="BX90" s="273">
        <v>239</v>
      </c>
      <c r="BY90" s="273">
        <v>2090</v>
      </c>
      <c r="BZ90" s="273"/>
      <c r="CA90" s="273">
        <v>85</v>
      </c>
      <c r="CB90" s="273"/>
      <c r="CC90" s="273">
        <v>207</v>
      </c>
      <c r="CD90" s="224" t="s">
        <v>247</v>
      </c>
      <c r="CE90" s="25">
        <f t="shared" si="20"/>
        <v>456084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27226</v>
      </c>
      <c r="D91" s="273">
        <v>65203</v>
      </c>
      <c r="E91" s="273">
        <v>83982</v>
      </c>
      <c r="F91" s="273">
        <v>51325</v>
      </c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>
        <v>1807</v>
      </c>
      <c r="U91" s="273"/>
      <c r="V91" s="273"/>
      <c r="W91" s="273"/>
      <c r="X91" s="273"/>
      <c r="Y91" s="273">
        <v>275</v>
      </c>
      <c r="Z91" s="273"/>
      <c r="AA91" s="273"/>
      <c r="AB91" s="273"/>
      <c r="AC91" s="273"/>
      <c r="AD91" s="273"/>
      <c r="AE91" s="273"/>
      <c r="AF91" s="273"/>
      <c r="AG91" s="273">
        <v>18855</v>
      </c>
      <c r="AH91" s="273"/>
      <c r="AI91" s="273">
        <v>8314</v>
      </c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256987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14524</v>
      </c>
      <c r="D92" s="273">
        <v>12337</v>
      </c>
      <c r="E92" s="273">
        <v>19750</v>
      </c>
      <c r="F92" s="273">
        <v>20109</v>
      </c>
      <c r="G92" s="273"/>
      <c r="H92" s="273"/>
      <c r="I92" s="273"/>
      <c r="J92" s="273"/>
      <c r="K92" s="273"/>
      <c r="L92" s="273"/>
      <c r="M92" s="273"/>
      <c r="N92" s="273"/>
      <c r="O92" s="273"/>
      <c r="P92" s="273">
        <v>2757</v>
      </c>
      <c r="Q92" s="273">
        <v>863</v>
      </c>
      <c r="R92" s="273">
        <v>17</v>
      </c>
      <c r="S92" s="273">
        <v>787</v>
      </c>
      <c r="T92" s="273">
        <v>11</v>
      </c>
      <c r="U92" s="273">
        <v>821</v>
      </c>
      <c r="V92" s="273"/>
      <c r="W92" s="273">
        <v>96</v>
      </c>
      <c r="X92" s="273">
        <v>283</v>
      </c>
      <c r="Y92" s="273">
        <v>441</v>
      </c>
      <c r="Z92" s="273">
        <v>328</v>
      </c>
      <c r="AA92" s="273">
        <v>198</v>
      </c>
      <c r="AB92" s="273">
        <v>907</v>
      </c>
      <c r="AC92" s="273">
        <v>394</v>
      </c>
      <c r="AD92" s="273"/>
      <c r="AE92" s="273"/>
      <c r="AF92" s="273"/>
      <c r="AG92" s="273">
        <v>23496</v>
      </c>
      <c r="AH92" s="273"/>
      <c r="AI92" s="273">
        <v>6415</v>
      </c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>
        <v>16</v>
      </c>
      <c r="AW92" s="273"/>
      <c r="AX92" s="264" t="s">
        <v>247</v>
      </c>
      <c r="AY92" s="264" t="s">
        <v>247</v>
      </c>
      <c r="AZ92" s="24" t="s">
        <v>247</v>
      </c>
      <c r="BA92" s="273">
        <v>6238</v>
      </c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5</v>
      </c>
      <c r="BI92" s="273"/>
      <c r="BJ92" s="24" t="s">
        <v>247</v>
      </c>
      <c r="BK92" s="273"/>
      <c r="BL92" s="273">
        <v>48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81</v>
      </c>
      <c r="BT92" s="273">
        <v>16</v>
      </c>
      <c r="BU92" s="273">
        <v>16</v>
      </c>
      <c r="BV92" s="273">
        <v>394</v>
      </c>
      <c r="BW92" s="273">
        <v>33</v>
      </c>
      <c r="BX92" s="273">
        <v>54</v>
      </c>
      <c r="BY92" s="273">
        <v>16</v>
      </c>
      <c r="BZ92" s="273"/>
      <c r="CA92" s="273"/>
      <c r="CB92" s="273"/>
      <c r="CC92" s="24" t="s">
        <v>247</v>
      </c>
      <c r="CD92" s="24" t="s">
        <v>247</v>
      </c>
      <c r="CE92" s="25">
        <f t="shared" si="20"/>
        <v>111451</v>
      </c>
      <c r="CF92" s="16"/>
    </row>
    <row r="93" spans="1:84" x14ac:dyDescent="0.25">
      <c r="A93" s="21" t="s">
        <v>292</v>
      </c>
      <c r="B93" s="16"/>
      <c r="C93" s="273">
        <v>154357</v>
      </c>
      <c r="D93" s="273">
        <v>187519</v>
      </c>
      <c r="E93" s="273">
        <v>315486</v>
      </c>
      <c r="F93" s="273">
        <v>292319</v>
      </c>
      <c r="G93" s="273"/>
      <c r="H93" s="273"/>
      <c r="I93" s="273"/>
      <c r="J93" s="273"/>
      <c r="K93" s="273"/>
      <c r="L93" s="273"/>
      <c r="M93" s="273"/>
      <c r="N93" s="273"/>
      <c r="O93" s="273"/>
      <c r="P93" s="273">
        <v>149569</v>
      </c>
      <c r="Q93" s="273">
        <v>21730</v>
      </c>
      <c r="R93" s="273"/>
      <c r="S93" s="273"/>
      <c r="T93" s="273">
        <v>25436</v>
      </c>
      <c r="U93" s="273">
        <v>106</v>
      </c>
      <c r="V93" s="273"/>
      <c r="W93" s="273"/>
      <c r="X93" s="273"/>
      <c r="Y93" s="273">
        <v>160430</v>
      </c>
      <c r="Z93" s="273">
        <v>15299</v>
      </c>
      <c r="AA93" s="273"/>
      <c r="AB93" s="273"/>
      <c r="AC93" s="273">
        <v>12865</v>
      </c>
      <c r="AD93" s="273"/>
      <c r="AE93" s="273">
        <v>14455</v>
      </c>
      <c r="AF93" s="273"/>
      <c r="AG93" s="273">
        <v>303021</v>
      </c>
      <c r="AH93" s="273"/>
      <c r="AI93" s="273">
        <v>75938</v>
      </c>
      <c r="AJ93" s="273">
        <v>29539</v>
      </c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>
        <v>1820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1759889</v>
      </c>
      <c r="CF93" s="25">
        <f>BA59</f>
        <v>0</v>
      </c>
    </row>
    <row r="94" spans="1:84" x14ac:dyDescent="0.25">
      <c r="A94" s="21" t="s">
        <v>293</v>
      </c>
      <c r="B94" s="16"/>
      <c r="C94" s="277">
        <v>101.65</v>
      </c>
      <c r="D94" s="277">
        <v>71.48</v>
      </c>
      <c r="E94" s="277">
        <v>124.46</v>
      </c>
      <c r="F94" s="277">
        <v>109.97</v>
      </c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43.9</v>
      </c>
      <c r="Q94" s="274">
        <v>13.16</v>
      </c>
      <c r="R94" s="274"/>
      <c r="S94" s="278"/>
      <c r="T94" s="278">
        <v>20.239999999999998</v>
      </c>
      <c r="U94" s="279"/>
      <c r="V94" s="274"/>
      <c r="W94" s="274"/>
      <c r="X94" s="274"/>
      <c r="Y94" s="274">
        <v>1.53</v>
      </c>
      <c r="Z94" s="274">
        <v>9.41</v>
      </c>
      <c r="AA94" s="274"/>
      <c r="AB94" s="278"/>
      <c r="AC94" s="274"/>
      <c r="AD94" s="274"/>
      <c r="AE94" s="274"/>
      <c r="AF94" s="274"/>
      <c r="AG94" s="274">
        <v>83.95</v>
      </c>
      <c r="AH94" s="274"/>
      <c r="AI94" s="274">
        <v>18.96</v>
      </c>
      <c r="AJ94" s="274">
        <v>15.48</v>
      </c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>
        <v>5.49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619.68000000000006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98686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/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1380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1059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13258</v>
      </c>
      <c r="D127" s="295">
        <v>65593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3408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54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124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34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212</v>
      </c>
    </row>
    <row r="144" spans="1:5" x14ac:dyDescent="0.25">
      <c r="A144" s="16" t="s">
        <v>348</v>
      </c>
      <c r="B144" s="35" t="s">
        <v>299</v>
      </c>
      <c r="C144" s="294">
        <v>220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4625</v>
      </c>
      <c r="C154" s="295">
        <v>3272</v>
      </c>
      <c r="D154" s="295">
        <v>5075</v>
      </c>
      <c r="E154" s="25">
        <f>SUM(B154:D154)</f>
        <v>12972</v>
      </c>
    </row>
    <row r="155" spans="1:6" x14ac:dyDescent="0.25">
      <c r="A155" s="16" t="s">
        <v>241</v>
      </c>
      <c r="B155" s="295">
        <v>30324</v>
      </c>
      <c r="C155" s="295">
        <v>14859</v>
      </c>
      <c r="D155" s="295">
        <v>19425</v>
      </c>
      <c r="E155" s="25">
        <f>SUM(B155:D155)</f>
        <v>64608</v>
      </c>
    </row>
    <row r="156" spans="1:6" x14ac:dyDescent="0.25">
      <c r="A156" s="16" t="s">
        <v>355</v>
      </c>
      <c r="B156" s="295">
        <v>151398</v>
      </c>
      <c r="C156" s="295">
        <v>78823</v>
      </c>
      <c r="D156" s="295">
        <v>138846</v>
      </c>
      <c r="E156" s="25">
        <f>SUM(B156:D156)</f>
        <v>369067</v>
      </c>
    </row>
    <row r="157" spans="1:6" x14ac:dyDescent="0.25">
      <c r="A157" s="16" t="s">
        <v>286</v>
      </c>
      <c r="B157" s="295">
        <v>294483315</v>
      </c>
      <c r="C157" s="295">
        <v>138398747</v>
      </c>
      <c r="D157" s="295">
        <v>192220549</v>
      </c>
      <c r="E157" s="25">
        <f>SUM(B157:D157)</f>
        <v>625102611</v>
      </c>
      <c r="F157" s="14"/>
    </row>
    <row r="158" spans="1:6" x14ac:dyDescent="0.25">
      <c r="A158" s="16" t="s">
        <v>287</v>
      </c>
      <c r="B158" s="295">
        <v>378324675</v>
      </c>
      <c r="C158" s="295">
        <v>167266592</v>
      </c>
      <c r="D158" s="295">
        <v>354683951</v>
      </c>
      <c r="E158" s="25">
        <f>SUM(B158:D158)</f>
        <v>900275218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0</v>
      </c>
      <c r="C160" s="272">
        <v>0</v>
      </c>
      <c r="D160" s="272">
        <v>0</v>
      </c>
      <c r="E160" s="25">
        <f>SUM(B160:D160)</f>
        <v>0</v>
      </c>
    </row>
    <row r="161" spans="1:5" x14ac:dyDescent="0.25">
      <c r="A161" s="16" t="s">
        <v>241</v>
      </c>
      <c r="B161" s="272">
        <v>0</v>
      </c>
      <c r="C161" s="272">
        <v>0</v>
      </c>
      <c r="D161" s="272">
        <v>0</v>
      </c>
      <c r="E161" s="25">
        <f>SUM(B161:D161)</f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286</v>
      </c>
      <c r="B163" s="272">
        <v>0</v>
      </c>
      <c r="C163" s="272">
        <v>0</v>
      </c>
      <c r="D163" s="272">
        <v>0</v>
      </c>
      <c r="E163" s="25">
        <f>SUM(B163:D163)</f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0</v>
      </c>
      <c r="C173" s="27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16497477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927576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2143253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31926779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13874912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/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319245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65689242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3456629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1495757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4952386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4836039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657656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5493695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14940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20162879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20177819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10473158</v>
      </c>
      <c r="C211" s="292"/>
      <c r="D211" s="295"/>
      <c r="E211" s="25">
        <f t="shared" ref="E211:E219" si="22">SUM(B211:C211)-D211</f>
        <v>10473158</v>
      </c>
    </row>
    <row r="212" spans="1:5" x14ac:dyDescent="0.25">
      <c r="A212" s="16" t="s">
        <v>390</v>
      </c>
      <c r="B212" s="292"/>
      <c r="C212" s="292"/>
      <c r="D212" s="295"/>
      <c r="E212" s="25">
        <f t="shared" si="22"/>
        <v>0</v>
      </c>
    </row>
    <row r="213" spans="1:5" x14ac:dyDescent="0.25">
      <c r="A213" s="16" t="s">
        <v>391</v>
      </c>
      <c r="B213" s="292">
        <v>253135053</v>
      </c>
      <c r="C213" s="292">
        <v>2255477</v>
      </c>
      <c r="D213" s="295">
        <v>76571</v>
      </c>
      <c r="E213" s="25">
        <f t="shared" si="22"/>
        <v>255313959</v>
      </c>
    </row>
    <row r="214" spans="1:5" x14ac:dyDescent="0.25">
      <c r="A214" s="16" t="s">
        <v>392</v>
      </c>
      <c r="B214" s="292">
        <v>91072911</v>
      </c>
      <c r="C214" s="292">
        <v>3370243</v>
      </c>
      <c r="D214" s="295">
        <v>2216632</v>
      </c>
      <c r="E214" s="25">
        <f t="shared" si="22"/>
        <v>92226522</v>
      </c>
    </row>
    <row r="215" spans="1:5" x14ac:dyDescent="0.25">
      <c r="A215" s="16" t="s">
        <v>393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394</v>
      </c>
      <c r="B216" s="292"/>
      <c r="C216" s="292"/>
      <c r="D216" s="295"/>
      <c r="E216" s="25">
        <f t="shared" si="22"/>
        <v>0</v>
      </c>
    </row>
    <row r="217" spans="1:5" x14ac:dyDescent="0.25">
      <c r="A217" s="16" t="s">
        <v>395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396</v>
      </c>
      <c r="B218" s="292"/>
      <c r="C218" s="292"/>
      <c r="D218" s="295"/>
      <c r="E218" s="25">
        <f t="shared" si="22"/>
        <v>0</v>
      </c>
    </row>
    <row r="219" spans="1:5" x14ac:dyDescent="0.25">
      <c r="A219" s="16" t="s">
        <v>397</v>
      </c>
      <c r="B219" s="292">
        <v>3710668</v>
      </c>
      <c r="C219" s="292">
        <v>5109844</v>
      </c>
      <c r="D219" s="295">
        <v>4779420</v>
      </c>
      <c r="E219" s="25">
        <f t="shared" si="22"/>
        <v>4041092</v>
      </c>
    </row>
    <row r="220" spans="1:5" x14ac:dyDescent="0.25">
      <c r="A220" s="16" t="s">
        <v>229</v>
      </c>
      <c r="B220" s="25">
        <f>SUM(B211:B219)</f>
        <v>358391790</v>
      </c>
      <c r="C220" s="225">
        <f>SUM(C211:C219)</f>
        <v>10735564</v>
      </c>
      <c r="D220" s="25">
        <f>SUM(D211:D219)</f>
        <v>7072623</v>
      </c>
      <c r="E220" s="25">
        <f>SUM(E211:E219)</f>
        <v>362054731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162533</v>
      </c>
      <c r="C225" s="292">
        <v>28162</v>
      </c>
      <c r="D225" s="295"/>
      <c r="E225" s="25">
        <f t="shared" ref="E225:E232" si="23">SUM(B225:C225)-D225</f>
        <v>190695</v>
      </c>
    </row>
    <row r="226" spans="1:6" x14ac:dyDescent="0.25">
      <c r="A226" s="16" t="s">
        <v>391</v>
      </c>
      <c r="B226" s="292">
        <v>151246312</v>
      </c>
      <c r="C226" s="292">
        <v>7581974</v>
      </c>
      <c r="D226" s="295">
        <v>76571</v>
      </c>
      <c r="E226" s="25">
        <f t="shared" si="23"/>
        <v>158751715</v>
      </c>
    </row>
    <row r="227" spans="1:6" x14ac:dyDescent="0.25">
      <c r="A227" s="16" t="s">
        <v>392</v>
      </c>
      <c r="B227" s="292">
        <v>73187897</v>
      </c>
      <c r="C227" s="292">
        <v>5290446</v>
      </c>
      <c r="D227" s="295">
        <v>2195301</v>
      </c>
      <c r="E227" s="25">
        <f t="shared" si="23"/>
        <v>76283042</v>
      </c>
    </row>
    <row r="228" spans="1:6" x14ac:dyDescent="0.25">
      <c r="A228" s="16" t="s">
        <v>393</v>
      </c>
      <c r="B228" s="292"/>
      <c r="C228" s="292"/>
      <c r="D228" s="295"/>
      <c r="E228" s="25">
        <f t="shared" si="23"/>
        <v>0</v>
      </c>
    </row>
    <row r="229" spans="1:6" x14ac:dyDescent="0.25">
      <c r="A229" s="16" t="s">
        <v>394</v>
      </c>
      <c r="B229" s="292"/>
      <c r="C229" s="292"/>
      <c r="D229" s="295"/>
      <c r="E229" s="25">
        <f t="shared" si="23"/>
        <v>0</v>
      </c>
    </row>
    <row r="230" spans="1:6" x14ac:dyDescent="0.25">
      <c r="A230" s="16" t="s">
        <v>395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396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397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224596742</v>
      </c>
      <c r="C233" s="225">
        <f>SUM(C224:C232)</f>
        <v>12900582</v>
      </c>
      <c r="D233" s="25">
        <f>SUM(D224:D232)</f>
        <v>2271872</v>
      </c>
      <c r="E233" s="25">
        <f>SUM(E224:E232)</f>
        <v>235225452</v>
      </c>
    </row>
    <row r="234" spans="1:6" x14ac:dyDescent="0.25">
      <c r="A234" s="16"/>
      <c r="B234" s="16"/>
      <c r="C234" s="22"/>
      <c r="D234" s="16"/>
      <c r="E234" s="16"/>
      <c r="F234" s="11">
        <f>E220-E233</f>
        <v>126829279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0" t="s">
        <v>400</v>
      </c>
      <c r="C236" s="340"/>
      <c r="D236" s="30"/>
      <c r="E236" s="30"/>
    </row>
    <row r="237" spans="1:6" x14ac:dyDescent="0.25">
      <c r="A237" s="43" t="s">
        <v>400</v>
      </c>
      <c r="B237" s="30"/>
      <c r="C237" s="292">
        <v>19967528</v>
      </c>
      <c r="D237" s="32">
        <f>C237</f>
        <v>19967528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495168740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244575874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234703771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974448385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9917615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14283388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24201003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1018616916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318000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277739000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199279000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10222000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4226000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361000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93587000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10472000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255314000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92227000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4041000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362054000</v>
      </c>
      <c r="E291" s="16"/>
    </row>
    <row r="292" spans="1:5" x14ac:dyDescent="0.25">
      <c r="A292" s="16" t="s">
        <v>439</v>
      </c>
      <c r="B292" s="35" t="s">
        <v>299</v>
      </c>
      <c r="C292" s="292">
        <v>235225000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126829000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3203000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463968000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467171000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687587000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687587000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11607000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20891000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-1691000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6013000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36820000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650767000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687587000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687587000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625102611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900275218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1525377829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19967528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974448386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24201003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1018616917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506760912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9030042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1697600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27508763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38236405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38236405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544997317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211785120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65689242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17912204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100062185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2385142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35605442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11597225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4952385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5493695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31841095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2387004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7828310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13203005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55259414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510742054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34255263</v>
      </c>
      <c r="E417" s="25"/>
    </row>
    <row r="418" spans="1:13" x14ac:dyDescent="0.25">
      <c r="A418" s="25" t="s">
        <v>531</v>
      </c>
      <c r="B418" s="16"/>
      <c r="C418" s="294">
        <v>-1129328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-1129328</v>
      </c>
      <c r="E420" s="25"/>
      <c r="F420" s="11">
        <f>D420-C399</f>
        <v>-1129328</v>
      </c>
    </row>
    <row r="421" spans="1:13" x14ac:dyDescent="0.25">
      <c r="A421" s="25" t="s">
        <v>534</v>
      </c>
      <c r="B421" s="16"/>
      <c r="C421" s="22"/>
      <c r="D421" s="25">
        <f>D417+D420</f>
        <v>33125935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33125935</v>
      </c>
      <c r="E424" s="16"/>
    </row>
    <row r="426" spans="1:13" ht="29.1" customHeight="1" x14ac:dyDescent="0.25">
      <c r="A426" s="341" t="s">
        <v>538</v>
      </c>
      <c r="B426" s="341"/>
      <c r="C426" s="341"/>
      <c r="D426" s="341"/>
      <c r="E426" s="341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397079</v>
      </c>
      <c r="E612" s="219">
        <f>SUM(C624:D647)+SUM(C668:D713)</f>
        <v>422392293.84037679</v>
      </c>
      <c r="F612" s="219">
        <f>CE64-(AX64+BD64+BE64+BG64+BJ64+BN64+BP64+BQ64+CB64+CC64+CD64)</f>
        <v>100824853</v>
      </c>
      <c r="G612" s="217">
        <f>CE91-(AX91+AY91+BD91+BE91+BG91+BJ91+BN91+BP91+BQ91+CB91+CC91+CD91)</f>
        <v>256987</v>
      </c>
      <c r="H612" s="222">
        <f>CE60-(AX60+AY60+AZ60+BD60+BE60+BG60+BJ60+BN60+BO60+BP60+BQ60+BR60+CB60+CC60+CD60)</f>
        <v>1871.19</v>
      </c>
      <c r="I612" s="217">
        <f>CE92-(AX92+AY92+AZ92+BD92+BE92+BF92+BG92+BJ92+BN92+BO92+BP92+BQ92+BR92+CB92+CC92+CD92)</f>
        <v>111451</v>
      </c>
      <c r="J612" s="217">
        <f>CE93-(AX93+AY93+AZ93+BA93+BD93+BE93+BF93+BG93+BJ93+BN93+BO93+BP93+BQ93+BR93+CB93+CC93+CD93)</f>
        <v>1759889</v>
      </c>
      <c r="K612" s="217">
        <f>CE89-(AW89+AX89+AY89+AZ89+BA89+BB89+BC89+BD89+BE89+BF89+BG89+BH89+BI89+BJ89+BK89+BL89+BM89+BN89+BO89+BP89+BQ89+BR89+BS89+BT89+BU89+BV89+BW89+BX89+CB89+CC89+CD89)</f>
        <v>1525377836</v>
      </c>
      <c r="L612" s="223">
        <f>CE94-(AW94+AX94+AY94+AZ94+BA94+BB94+BC94+BD94+BE94+BF94+BG94+BH94+BI94+BJ94+BK94+BL94+BM94+BN94+BO94+BP94+BQ94+BR94+BS94+BT94+BU94+BV94+BW94+BX94+BY94+BZ94+CA94+CB94+CC94+CD94)</f>
        <v>619.68000000000006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16032485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-12094536</v>
      </c>
      <c r="D615" s="217">
        <f>SUM(C614:C615)</f>
        <v>3937949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8695318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302464</v>
      </c>
      <c r="D618" s="217">
        <f>(D615/D612)*BG90</f>
        <v>40353.467398175177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40272244</v>
      </c>
      <c r="D619" s="217">
        <f>(D615/D612)*BN90</f>
        <v>14171.81246301114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784891</v>
      </c>
      <c r="D620" s="217">
        <f>(D615/D612)*CC90</f>
        <v>2052.8797619617258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50111495.159623146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6732447</v>
      </c>
      <c r="D624" s="217">
        <f>(D615/D612)*BD90</f>
        <v>0</v>
      </c>
      <c r="E624" s="219">
        <f>(E623/E612)*SUM(C624:D624)</f>
        <v>798719.55566597905</v>
      </c>
      <c r="F624" s="219">
        <f>SUM(C624:E624)</f>
        <v>7531166.5556659792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4691876</v>
      </c>
      <c r="D625" s="217">
        <f>(D615/D612)*AY90</f>
        <v>215720.96899609399</v>
      </c>
      <c r="E625" s="219">
        <f>(E623/E612)*SUM(C625:D625)</f>
        <v>582224.21512776334</v>
      </c>
      <c r="F625" s="219">
        <f>(F624/F612)*AY64</f>
        <v>165520.75395731957</v>
      </c>
      <c r="G625" s="217">
        <f>SUM(C625:F625)</f>
        <v>5655341.938081177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488972</v>
      </c>
      <c r="D626" s="217">
        <f>(D615/D612)*BR90</f>
        <v>1090.9022889651683</v>
      </c>
      <c r="E626" s="219">
        <f>(E623/E612)*SUM(C626:D626)</f>
        <v>58139.755658621943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408364</v>
      </c>
      <c r="D627" s="217">
        <f>(D615/D612)*BO90</f>
        <v>3302.4587475036456</v>
      </c>
      <c r="E627" s="219">
        <f>(E623/E612)*SUM(C627:D627)</f>
        <v>48839.01069156477</v>
      </c>
      <c r="F627" s="219">
        <f>(F624/F612)*BO64</f>
        <v>2847.4685727391316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1011555.5959593947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4830792</v>
      </c>
      <c r="D629" s="217">
        <f>(D615/D612)*BF90</f>
        <v>40313.798224030987</v>
      </c>
      <c r="E629" s="219">
        <f>(E623/E612)*SUM(C629:D629)</f>
        <v>577894.99995461863</v>
      </c>
      <c r="F629" s="219">
        <f>(F624/F612)*BF64</f>
        <v>30736.317202048212</v>
      </c>
      <c r="G629" s="217">
        <f>(G625/G612)*BF91</f>
        <v>0</v>
      </c>
      <c r="H629" s="219">
        <f>(H628/H612)*BF60</f>
        <v>36706.387360793349</v>
      </c>
      <c r="I629" s="217">
        <f>SUM(C629:H629)</f>
        <v>5516443.5027414914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126063</v>
      </c>
      <c r="D630" s="217">
        <f>(D615/D612)*BA90</f>
        <v>35692.339436233095</v>
      </c>
      <c r="E630" s="219">
        <f>(E623/E612)*SUM(C630:D630)</f>
        <v>19190.222045729839</v>
      </c>
      <c r="F630" s="219">
        <f>(F624/F612)*BA64</f>
        <v>9359.7242860123533</v>
      </c>
      <c r="G630" s="217">
        <f>(G625/G612)*BA91</f>
        <v>0</v>
      </c>
      <c r="H630" s="219">
        <f>(H628/H612)*BA60</f>
        <v>0</v>
      </c>
      <c r="I630" s="217">
        <f>(I629/I612)*BA92</f>
        <v>308759.67528421839</v>
      </c>
      <c r="J630" s="217">
        <f>SUM(C630:I630)</f>
        <v>499064.96105219366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681.14945617967032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32263615</v>
      </c>
      <c r="D635" s="217">
        <f>(D615/D612)*BK90</f>
        <v>6922.2708881607941</v>
      </c>
      <c r="E635" s="219">
        <f>(E623/E612)*SUM(C635:D635)</f>
        <v>3828490.4716080506</v>
      </c>
      <c r="F635" s="219">
        <f>(F624/F612)*BK64</f>
        <v>3070.3600556764518</v>
      </c>
      <c r="G635" s="217">
        <f>(G625/G612)*BK91</f>
        <v>0</v>
      </c>
      <c r="H635" s="219">
        <f>(H628/H612)*BK60</f>
        <v>128185.84051533605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11722.240959607534</v>
      </c>
      <c r="E636" s="219">
        <f>(E623/E612)*SUM(C636:D636)</f>
        <v>1390.6954025285709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247.48290740960115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2576769</v>
      </c>
      <c r="D637" s="217">
        <f>(D615/D612)*BL90</f>
        <v>29285.767811946742</v>
      </c>
      <c r="E637" s="219">
        <f>(E623/E612)*SUM(C637:D637)</f>
        <v>309175.38692662027</v>
      </c>
      <c r="F637" s="219">
        <f>(F624/F612)*BL64</f>
        <v>1353.3337425798795</v>
      </c>
      <c r="G637" s="217">
        <f>(G625/G612)*BL91</f>
        <v>0</v>
      </c>
      <c r="H637" s="219">
        <f>(H628/H612)*BL60</f>
        <v>19747.92828114552</v>
      </c>
      <c r="I637" s="217">
        <f>(I629/I612)*BL92</f>
        <v>2375.8359111321711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199568</v>
      </c>
      <c r="D639" s="217">
        <f>(D615/D612)*BS90</f>
        <v>27391.564746561769</v>
      </c>
      <c r="E639" s="219">
        <f>(E623/E612)*SUM(C639:D639)</f>
        <v>26925.877427407569</v>
      </c>
      <c r="F639" s="219">
        <f>(F624/F612)*BS64</f>
        <v>4062.6155715408472</v>
      </c>
      <c r="G639" s="217">
        <f>(G625/G612)*BS91</f>
        <v>0</v>
      </c>
      <c r="H639" s="219">
        <f>(H628/H612)*BS60</f>
        <v>1097.4074571783576</v>
      </c>
      <c r="I639" s="217">
        <f>(I629/I612)*BS92</f>
        <v>4009.2231000355387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817240</v>
      </c>
      <c r="D640" s="217">
        <f>(D615/D612)*BT90</f>
        <v>12446.203387738964</v>
      </c>
      <c r="E640" s="219">
        <f>(E623/E612)*SUM(C640:D640)</f>
        <v>98431.758276306966</v>
      </c>
      <c r="F640" s="219">
        <f>(F624/F612)*BT64</f>
        <v>158.65332096476786</v>
      </c>
      <c r="G640" s="217">
        <f>(G625/G612)*BT91</f>
        <v>0</v>
      </c>
      <c r="H640" s="219">
        <f>(H628/H612)*BT60</f>
        <v>3827.4112299619569</v>
      </c>
      <c r="I640" s="217">
        <f>(I629/I612)*BT92</f>
        <v>791.94530371072369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1734</v>
      </c>
      <c r="D641" s="217">
        <f>(D615/D612)*BU90</f>
        <v>0</v>
      </c>
      <c r="E641" s="219">
        <f>(E623/E612)*SUM(C641:D641)</f>
        <v>205.71713517014061</v>
      </c>
      <c r="F641" s="219">
        <f>(F624/F612)*BU64</f>
        <v>41.605414207804003</v>
      </c>
      <c r="G641" s="217">
        <f>(G625/G612)*BU91</f>
        <v>0</v>
      </c>
      <c r="H641" s="219">
        <f>(H628/H612)*BU60</f>
        <v>0</v>
      </c>
      <c r="I641" s="217">
        <f>(I629/I612)*BU92</f>
        <v>791.94530371072369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8029789</v>
      </c>
      <c r="D642" s="217">
        <f>(D615/D612)*BV90</f>
        <v>25983.309064443096</v>
      </c>
      <c r="E642" s="219">
        <f>(E623/E612)*SUM(C642:D642)</f>
        <v>955715.34083257534</v>
      </c>
      <c r="F642" s="219">
        <f>(F624/F612)*BV64</f>
        <v>165.15183269920044</v>
      </c>
      <c r="G642" s="217">
        <f>(G625/G612)*BV91</f>
        <v>0</v>
      </c>
      <c r="H642" s="219">
        <f>(H628/H612)*BV60</f>
        <v>28251.484587261562</v>
      </c>
      <c r="I642" s="217">
        <f>(I629/I612)*BV92</f>
        <v>19501.653103876572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336023</v>
      </c>
      <c r="D643" s="217">
        <f>(D615/D612)*BW90</f>
        <v>10274.316103344676</v>
      </c>
      <c r="E643" s="219">
        <f>(E623/E612)*SUM(C643:D643)</f>
        <v>41083.789957259898</v>
      </c>
      <c r="F643" s="219">
        <f>(F624/F612)*BW64</f>
        <v>4.4817322306431597</v>
      </c>
      <c r="G643" s="217">
        <f>(G625/G612)*BW91</f>
        <v>0</v>
      </c>
      <c r="H643" s="219">
        <f>(H628/H612)*BW60</f>
        <v>1032.5360803993415</v>
      </c>
      <c r="I643" s="217">
        <f>(I629/I612)*BW92</f>
        <v>1633.3871889033676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5073920</v>
      </c>
      <c r="D644" s="217">
        <f>(D615/D612)*BX90</f>
        <v>2370.2331551152292</v>
      </c>
      <c r="E644" s="219">
        <f>(E623/E612)*SUM(C644:D644)</f>
        <v>602237.53405815188</v>
      </c>
      <c r="F644" s="219">
        <f>(F624/F612)*BX64</f>
        <v>350.4714604362951</v>
      </c>
      <c r="G644" s="217">
        <f>(G625/G612)*BX91</f>
        <v>0</v>
      </c>
      <c r="H644" s="219">
        <f>(H628/H612)*BX60</f>
        <v>13909.504371034061</v>
      </c>
      <c r="I644" s="217">
        <f>(I629/I612)*BX92</f>
        <v>2672.8154000236923</v>
      </c>
      <c r="J644" s="217">
        <f>(J630/J612)*BX93</f>
        <v>0</v>
      </c>
      <c r="K644" s="219">
        <f>SUM(C631:J644)</f>
        <v>55526674.701068625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5854991</v>
      </c>
      <c r="D645" s="217">
        <f>(D615/D612)*BY90</f>
        <v>20727.143490338196</v>
      </c>
      <c r="E645" s="219">
        <f>(E623/E612)*SUM(C645:D645)</f>
        <v>697079.52914997085</v>
      </c>
      <c r="F645" s="219">
        <f>(F624/F612)*BY64</f>
        <v>6051.6830310374589</v>
      </c>
      <c r="G645" s="217">
        <f>(G625/G612)*BY91</f>
        <v>0</v>
      </c>
      <c r="H645" s="219">
        <f>(H628/H612)*BY60</f>
        <v>12379.621068662262</v>
      </c>
      <c r="I645" s="217">
        <f>(I629/I612)*BY92</f>
        <v>791.94530371072369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227</v>
      </c>
      <c r="D647" s="217">
        <f>(D615/D612)*CA90</f>
        <v>842.96995056399362</v>
      </c>
      <c r="E647" s="219">
        <f>(E623/E612)*SUM(C647:D647)</f>
        <v>126.93838116964346</v>
      </c>
      <c r="F647" s="219">
        <f>(F624/F612)*CA64</f>
        <v>3.5106902473371422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6593221.3410657011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126425256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24941860</v>
      </c>
      <c r="D668" s="217">
        <f>(D615/D612)*C90</f>
        <v>366999.36459495465</v>
      </c>
      <c r="E668" s="219">
        <f>(E623/E612)*SUM(C668:D668)</f>
        <v>3002575.572611568</v>
      </c>
      <c r="F668" s="219">
        <f>(F624/F612)*C64</f>
        <v>157752.7915685573</v>
      </c>
      <c r="G668" s="217">
        <f>(G625/G612)*C91</f>
        <v>599144.46881047729</v>
      </c>
      <c r="H668" s="219">
        <f>(H628/H612)*C60</f>
        <v>66590.46826366015</v>
      </c>
      <c r="I668" s="217">
        <f>(I629/I612)*C92</f>
        <v>718888.34944340948</v>
      </c>
      <c r="J668" s="217">
        <f>(J630/J612)*C93</f>
        <v>43772.175513986083</v>
      </c>
      <c r="K668" s="217">
        <f>(K644/K612)*C89</f>
        <v>3091697.4032218424</v>
      </c>
      <c r="L668" s="217">
        <f>(L647/L612)*C94</f>
        <v>1081527.4808277313</v>
      </c>
      <c r="M668" s="202">
        <f t="shared" ref="M668:M713" si="24">ROUND(SUM(D668:L668),0)</f>
        <v>9128948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16489468</v>
      </c>
      <c r="D669" s="217">
        <f>(D615/D612)*D90</f>
        <v>444820.36697231536</v>
      </c>
      <c r="E669" s="219">
        <f>(E623/E612)*SUM(C669:D669)</f>
        <v>2009038.8056508554</v>
      </c>
      <c r="F669" s="219">
        <f>(F624/F612)*D64</f>
        <v>80868.002892039294</v>
      </c>
      <c r="G669" s="217">
        <f>(G625/G612)*D91</f>
        <v>1434879.0420865919</v>
      </c>
      <c r="H669" s="219">
        <f>(H628/H612)*D60</f>
        <v>55216.353535072638</v>
      </c>
      <c r="I669" s="217">
        <f>(I629/I612)*D92</f>
        <v>610639.32574244984</v>
      </c>
      <c r="J669" s="217">
        <f>(J630/J612)*D93</f>
        <v>53176.173287943901</v>
      </c>
      <c r="K669" s="217">
        <f>(K644/K612)*D89</f>
        <v>2583703.5797244157</v>
      </c>
      <c r="L669" s="217">
        <f>(L647/L612)*D94</f>
        <v>760527.14539661806</v>
      </c>
      <c r="M669" s="202">
        <f t="shared" si="24"/>
        <v>8032869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36850085</v>
      </c>
      <c r="D670" s="217">
        <f>(D615/D612)*E90</f>
        <v>600640.88301068556</v>
      </c>
      <c r="E670" s="219">
        <f>(E623/E612)*SUM(C670:D670)</f>
        <v>4443054.2322348282</v>
      </c>
      <c r="F670" s="219">
        <f>(F624/F612)*E64</f>
        <v>115730.2027856176</v>
      </c>
      <c r="G670" s="217">
        <f>(G625/G612)*E91</f>
        <v>1848136.0016029349</v>
      </c>
      <c r="H670" s="219">
        <f>(H628/H612)*E60</f>
        <v>112659.9576728915</v>
      </c>
      <c r="I670" s="217">
        <f>(I629/I612)*E92</f>
        <v>977557.48426792456</v>
      </c>
      <c r="J670" s="217">
        <f>(J630/J612)*E93</f>
        <v>89464.738004790284</v>
      </c>
      <c r="K670" s="217">
        <f>(K644/K612)*E89</f>
        <v>3834915.0883460348</v>
      </c>
      <c r="L670" s="217">
        <f>(L647/L612)*E94</f>
        <v>1324219.4811984203</v>
      </c>
      <c r="M670" s="202">
        <f t="shared" si="24"/>
        <v>13346378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29139732</v>
      </c>
      <c r="D671" s="217">
        <f>(D615/D612)*F90</f>
        <v>476000.3378496471</v>
      </c>
      <c r="E671" s="219">
        <f>(E623/E612)*SUM(C671:D671)</f>
        <v>3513531.4951027217</v>
      </c>
      <c r="F671" s="219">
        <f>(F624/F612)*F64</f>
        <v>155876.58906573572</v>
      </c>
      <c r="G671" s="217">
        <f>(G625/G612)*F91</f>
        <v>1129475.128983242</v>
      </c>
      <c r="H671" s="219">
        <f>(H628/H612)*F60</f>
        <v>81700.093105106003</v>
      </c>
      <c r="I671" s="217">
        <f>(I629/I612)*F92</f>
        <v>995326.7570199339</v>
      </c>
      <c r="J671" s="217">
        <f>(J630/J612)*F93</f>
        <v>82895.097560025766</v>
      </c>
      <c r="K671" s="217">
        <f>(K644/K612)*F89</f>
        <v>3314942.2317858753</v>
      </c>
      <c r="L671" s="217">
        <f>(L647/L612)*F94</f>
        <v>1170049.9465482105</v>
      </c>
      <c r="M671" s="202">
        <f t="shared" si="24"/>
        <v>10919798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44757536</v>
      </c>
      <c r="D681" s="217">
        <f>(D615/D612)*P90</f>
        <v>507924.10574218229</v>
      </c>
      <c r="E681" s="219">
        <f>(E623/E612)*SUM(C681:D681)</f>
        <v>5370173.4573884495</v>
      </c>
      <c r="F681" s="219">
        <f>(F624/F612)*P64</f>
        <v>1643091.7740519491</v>
      </c>
      <c r="G681" s="217">
        <f>(G625/G612)*P91</f>
        <v>0</v>
      </c>
      <c r="H681" s="219">
        <f>(H628/H612)*P60</f>
        <v>54535.204078892966</v>
      </c>
      <c r="I681" s="217">
        <f>(I629/I612)*P92</f>
        <v>136462.07514565409</v>
      </c>
      <c r="J681" s="217">
        <f>(J630/J612)*P93</f>
        <v>42414.406340181427</v>
      </c>
      <c r="K681" s="217">
        <f>(K644/K612)*P89</f>
        <v>6138731.4765351238</v>
      </c>
      <c r="L681" s="217">
        <f>(L647/L612)*P94</f>
        <v>467083.68330877909</v>
      </c>
      <c r="M681" s="202">
        <f t="shared" si="24"/>
        <v>14360416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2937846</v>
      </c>
      <c r="D682" s="217">
        <f>(D615/D612)*Q90</f>
        <v>82303.619055653922</v>
      </c>
      <c r="E682" s="219">
        <f>(E623/E612)*SUM(C682:D682)</f>
        <v>358302.49562705919</v>
      </c>
      <c r="F682" s="219">
        <f>(F624/F612)*Q64</f>
        <v>7184.5902434068721</v>
      </c>
      <c r="G682" s="217">
        <f>(G625/G612)*Q91</f>
        <v>0</v>
      </c>
      <c r="H682" s="219">
        <f>(H628/H612)*Q60</f>
        <v>8422.4670851422725</v>
      </c>
      <c r="I682" s="217">
        <f>(I629/I612)*Q92</f>
        <v>42715.549818897161</v>
      </c>
      <c r="J682" s="217">
        <f>(J630/J612)*Q93</f>
        <v>6162.1395461101056</v>
      </c>
      <c r="K682" s="217">
        <f>(K644/K612)*Q89</f>
        <v>747532.331334227</v>
      </c>
      <c r="L682" s="217">
        <f>(L647/L612)*Q94</f>
        <v>140018.70779825817</v>
      </c>
      <c r="M682" s="202">
        <f t="shared" si="24"/>
        <v>1392642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8214904</v>
      </c>
      <c r="D683" s="217">
        <f>(D615/D612)*R90</f>
        <v>8042.9250577341036</v>
      </c>
      <c r="E683" s="219">
        <f>(E623/E612)*SUM(C683:D683)</f>
        <v>975548.49139503692</v>
      </c>
      <c r="F683" s="219">
        <f>(F624/F612)*R64</f>
        <v>38198.550757143428</v>
      </c>
      <c r="G683" s="217">
        <f>(G625/G612)*R91</f>
        <v>0</v>
      </c>
      <c r="H683" s="219">
        <f>(H628/H612)*R60</f>
        <v>1573.1308868911433</v>
      </c>
      <c r="I683" s="217">
        <f>(I629/I612)*R92</f>
        <v>841.44188519264389</v>
      </c>
      <c r="J683" s="217">
        <f>(J630/J612)*R93</f>
        <v>0</v>
      </c>
      <c r="K683" s="217">
        <f>(K644/K612)*R89</f>
        <v>1460768.2706041313</v>
      </c>
      <c r="L683" s="217">
        <f>(L647/L612)*R94</f>
        <v>0</v>
      </c>
      <c r="M683" s="202">
        <f t="shared" si="24"/>
        <v>2484973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1601849</v>
      </c>
      <c r="D684" s="217">
        <f>(D615/D612)*S90</f>
        <v>111321.61994212739</v>
      </c>
      <c r="E684" s="219">
        <f>(E623/E612)*SUM(C684:D684)</f>
        <v>203245.99307505664</v>
      </c>
      <c r="F684" s="219">
        <f>(F624/F612)*S64</f>
        <v>17943.735418437551</v>
      </c>
      <c r="G684" s="217">
        <f>(G625/G612)*S91</f>
        <v>0</v>
      </c>
      <c r="H684" s="219">
        <f>(H628/H612)*S60</f>
        <v>7908.9020189750609</v>
      </c>
      <c r="I684" s="217">
        <f>(I629/I612)*S92</f>
        <v>38953.809626271221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4"/>
        <v>379374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31561350</v>
      </c>
      <c r="D685" s="217">
        <f>(D615/D612)*T90</f>
        <v>2905.7670060617661</v>
      </c>
      <c r="E685" s="219">
        <f>(E623/E612)*SUM(C685:D685)</f>
        <v>3744699.1177428351</v>
      </c>
      <c r="F685" s="219">
        <f>(F624/F612)*T64</f>
        <v>1539236.4436801809</v>
      </c>
      <c r="G685" s="217">
        <f>(G625/G612)*T91</f>
        <v>39765.446820705671</v>
      </c>
      <c r="H685" s="219">
        <f>(H628/H612)*T60</f>
        <v>23748.329849184855</v>
      </c>
      <c r="I685" s="217">
        <f>(I629/I612)*T92</f>
        <v>544.46239630112257</v>
      </c>
      <c r="J685" s="217">
        <f>(J630/J612)*T93</f>
        <v>7213.0778414568176</v>
      </c>
      <c r="K685" s="217">
        <f>(K644/K612)*T89</f>
        <v>3781585.8092887532</v>
      </c>
      <c r="L685" s="217">
        <f>(L647/L612)*T94</f>
        <v>215347.92141616603</v>
      </c>
      <c r="M685" s="202">
        <f t="shared" si="24"/>
        <v>9355046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15899120</v>
      </c>
      <c r="D686" s="217">
        <f>(D615/D612)*U90</f>
        <v>86181.280828248287</v>
      </c>
      <c r="E686" s="219">
        <f>(E623/E612)*SUM(C686:D686)</f>
        <v>1896453.5088371201</v>
      </c>
      <c r="F686" s="219">
        <f>(F624/F612)*U64</f>
        <v>148255.40340752702</v>
      </c>
      <c r="G686" s="217">
        <f>(G625/G612)*U91</f>
        <v>0</v>
      </c>
      <c r="H686" s="219">
        <f>(H628/H612)*U60</f>
        <v>17493.647938074708</v>
      </c>
      <c r="I686" s="217">
        <f>(I629/I612)*U92</f>
        <v>40636.693396656512</v>
      </c>
      <c r="J686" s="217">
        <f>(J630/J612)*U93</f>
        <v>30.059217298098076</v>
      </c>
      <c r="K686" s="217">
        <f>(K644/K612)*U89</f>
        <v>3147607.8328833268</v>
      </c>
      <c r="L686" s="217">
        <f>(L647/L612)*U94</f>
        <v>0</v>
      </c>
      <c r="M686" s="202">
        <f t="shared" si="24"/>
        <v>5336658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1668190</v>
      </c>
      <c r="D688" s="217">
        <f>(D615/D612)*W90</f>
        <v>11890.834949720333</v>
      </c>
      <c r="E688" s="219">
        <f>(E623/E612)*SUM(C688:D688)</f>
        <v>199320.30923882025</v>
      </c>
      <c r="F688" s="219">
        <f>(F624/F612)*W64</f>
        <v>9142.8084460492246</v>
      </c>
      <c r="G688" s="217">
        <f>(G625/G612)*W91</f>
        <v>0</v>
      </c>
      <c r="H688" s="219">
        <f>(H628/H612)*W60</f>
        <v>3740.9160609232686</v>
      </c>
      <c r="I688" s="217">
        <f>(I629/I612)*W92</f>
        <v>4751.6718222643422</v>
      </c>
      <c r="J688" s="217">
        <f>(J630/J612)*W93</f>
        <v>0</v>
      </c>
      <c r="K688" s="217">
        <f>(K644/K612)*W89</f>
        <v>887055.84899997548</v>
      </c>
      <c r="L688" s="217">
        <f>(L647/L612)*W94</f>
        <v>0</v>
      </c>
      <c r="M688" s="202">
        <f t="shared" si="24"/>
        <v>1115902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2487821</v>
      </c>
      <c r="D689" s="217">
        <f>(D615/D612)*X90</f>
        <v>26826.27901500709</v>
      </c>
      <c r="E689" s="219">
        <f>(E623/E612)*SUM(C689:D689)</f>
        <v>298331.04625280073</v>
      </c>
      <c r="F689" s="219">
        <f>(F624/F612)*X64</f>
        <v>37849.647902987854</v>
      </c>
      <c r="G689" s="217">
        <f>(G625/G612)*X91</f>
        <v>0</v>
      </c>
      <c r="H689" s="219">
        <f>(H628/H612)*X60</f>
        <v>7319.6536798989964</v>
      </c>
      <c r="I689" s="217">
        <f>(I629/I612)*X92</f>
        <v>14007.532559383426</v>
      </c>
      <c r="J689" s="217">
        <f>(J630/J612)*X93</f>
        <v>0</v>
      </c>
      <c r="K689" s="217">
        <f>(K644/K612)*X89</f>
        <v>3127161.0226984625</v>
      </c>
      <c r="L689" s="217">
        <f>(L647/L612)*X94</f>
        <v>0</v>
      </c>
      <c r="M689" s="202">
        <f t="shared" si="24"/>
        <v>3511495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7782798</v>
      </c>
      <c r="D690" s="217">
        <f>(D615/D612)*Y90</f>
        <v>88799.446321764684</v>
      </c>
      <c r="E690" s="219">
        <f>(E623/E612)*SUM(C690:D690)</f>
        <v>933865.32633789396</v>
      </c>
      <c r="F690" s="219">
        <f>(F624/F612)*Y64</f>
        <v>30979.600566634956</v>
      </c>
      <c r="G690" s="217">
        <f>(G625/G612)*Y91</f>
        <v>6051.7420452097722</v>
      </c>
      <c r="H690" s="219">
        <f>(H628/H612)*Y60</f>
        <v>27716.295728834681</v>
      </c>
      <c r="I690" s="217">
        <f>(I629/I612)*Y92</f>
        <v>21827.992433526822</v>
      </c>
      <c r="J690" s="217">
        <f>(J630/J612)*Y93</f>
        <v>45494.341803149757</v>
      </c>
      <c r="K690" s="217">
        <f>(K644/K612)*Y89</f>
        <v>1798124.0393810449</v>
      </c>
      <c r="L690" s="217">
        <f>(L647/L612)*Y94</f>
        <v>16278.770739463145</v>
      </c>
      <c r="M690" s="202">
        <f t="shared" si="24"/>
        <v>2969138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9821460</v>
      </c>
      <c r="D691" s="217">
        <f>(D615/D612)*Z90</f>
        <v>41146.850881058934</v>
      </c>
      <c r="E691" s="219">
        <f>(E623/E612)*SUM(C691:D691)</f>
        <v>1170073.3717835371</v>
      </c>
      <c r="F691" s="219">
        <f>(F624/F612)*Z64</f>
        <v>227756.77675136886</v>
      </c>
      <c r="G691" s="217">
        <f>(G625/G612)*Z91</f>
        <v>0</v>
      </c>
      <c r="H691" s="219">
        <f>(H628/H612)*Z60</f>
        <v>15677.249388262253</v>
      </c>
      <c r="I691" s="217">
        <f>(I629/I612)*Z92</f>
        <v>16234.878726069835</v>
      </c>
      <c r="J691" s="217">
        <f>(J630/J612)*Z93</f>
        <v>4338.4525041849292</v>
      </c>
      <c r="K691" s="217">
        <f>(K644/K612)*Z89</f>
        <v>2110783.5111913462</v>
      </c>
      <c r="L691" s="217">
        <f>(L647/L612)*Z94</f>
        <v>100119.75990741712</v>
      </c>
      <c r="M691" s="202">
        <f t="shared" si="24"/>
        <v>3686131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1330232</v>
      </c>
      <c r="D692" s="217">
        <f>(D615/D612)*AA90</f>
        <v>8489.2032668562188</v>
      </c>
      <c r="E692" s="219">
        <f>(E623/E612)*SUM(C692:D692)</f>
        <v>158822.31299168462</v>
      </c>
      <c r="F692" s="219">
        <f>(F624/F612)*AA64</f>
        <v>59763.30173132912</v>
      </c>
      <c r="G692" s="217">
        <f>(G625/G612)*AA91</f>
        <v>0</v>
      </c>
      <c r="H692" s="219">
        <f>(H628/H612)*AA60</f>
        <v>1383.9227046190126</v>
      </c>
      <c r="I692" s="217">
        <f>(I629/I612)*AA92</f>
        <v>9800.3231334202064</v>
      </c>
      <c r="J692" s="217">
        <f>(J630/J612)*AA93</f>
        <v>0</v>
      </c>
      <c r="K692" s="217">
        <f>(K644/K612)*AA89</f>
        <v>321626.61040574964</v>
      </c>
      <c r="L692" s="217">
        <f>(L647/L612)*AA94</f>
        <v>0</v>
      </c>
      <c r="M692" s="202">
        <f t="shared" si="24"/>
        <v>559886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20002453</v>
      </c>
      <c r="D693" s="217">
        <f>(D615/D612)*AB90</f>
        <v>65870.663666424065</v>
      </c>
      <c r="E693" s="219">
        <f>(E623/E612)*SUM(C693:D693)</f>
        <v>2380852.3943232968</v>
      </c>
      <c r="F693" s="219">
        <f>(F624/F612)*AB64</f>
        <v>2619623.7299494306</v>
      </c>
      <c r="G693" s="217">
        <f>(G625/G612)*AB91</f>
        <v>0</v>
      </c>
      <c r="H693" s="219">
        <f>(H628/H612)*AB60</f>
        <v>30143.566409982868</v>
      </c>
      <c r="I693" s="217">
        <f>(I629/I612)*AB92</f>
        <v>44893.399404101649</v>
      </c>
      <c r="J693" s="217">
        <f>(J630/J612)*AB93</f>
        <v>0</v>
      </c>
      <c r="K693" s="217">
        <f>(K644/K612)*AB89</f>
        <v>4048772.8458203655</v>
      </c>
      <c r="L693" s="217">
        <f>(L647/L612)*AB94</f>
        <v>0</v>
      </c>
      <c r="M693" s="202">
        <f t="shared" si="24"/>
        <v>9190157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7410583</v>
      </c>
      <c r="D694" s="217">
        <f>(D615/D612)*AC90</f>
        <v>30763.444548817744</v>
      </c>
      <c r="E694" s="219">
        <f>(E623/E612)*SUM(C694:D694)</f>
        <v>882821.49502946611</v>
      </c>
      <c r="F694" s="219">
        <f>(F624/F612)*AC64</f>
        <v>64253.623948747678</v>
      </c>
      <c r="G694" s="217">
        <f>(G625/G612)*AC91</f>
        <v>0</v>
      </c>
      <c r="H694" s="219">
        <f>(H628/H612)*AC60</f>
        <v>18699.174356551426</v>
      </c>
      <c r="I694" s="217">
        <f>(I629/I612)*AC92</f>
        <v>19501.653103876572</v>
      </c>
      <c r="J694" s="217">
        <f>(J630/J612)*AC93</f>
        <v>3648.2248164153939</v>
      </c>
      <c r="K694" s="217">
        <f>(K644/K612)*AC89</f>
        <v>2523082.3782112119</v>
      </c>
      <c r="L694" s="217">
        <f>(L647/L612)*AC94</f>
        <v>0</v>
      </c>
      <c r="M694" s="202">
        <f t="shared" si="24"/>
        <v>3542770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10021357</v>
      </c>
      <c r="D696" s="217">
        <f>(D615/D612)*AE90</f>
        <v>23285.805222638319</v>
      </c>
      <c r="E696" s="219">
        <f>(E623/E612)*SUM(C696:D696)</f>
        <v>1191669.6318902916</v>
      </c>
      <c r="F696" s="219">
        <f>(F624/F612)*AE64</f>
        <v>4398.7454888390839</v>
      </c>
      <c r="G696" s="217">
        <f>(G625/G612)*AE91</f>
        <v>0</v>
      </c>
      <c r="H696" s="219">
        <f>(H628/H612)*AE60</f>
        <v>37863.260246685801</v>
      </c>
      <c r="I696" s="217">
        <f>(I629/I612)*AE92</f>
        <v>0</v>
      </c>
      <c r="J696" s="217">
        <f>(J630/J612)*AE93</f>
        <v>4099.1130758868649</v>
      </c>
      <c r="K696" s="217">
        <f>(K644/K612)*AE89</f>
        <v>950394.41708422464</v>
      </c>
      <c r="L696" s="217">
        <f>(L647/L612)*AE94</f>
        <v>0</v>
      </c>
      <c r="M696" s="202">
        <f t="shared" si="24"/>
        <v>2211711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21971801</v>
      </c>
      <c r="D698" s="217">
        <f>(D615/D612)*AG90</f>
        <v>270999.96316601988</v>
      </c>
      <c r="E698" s="219">
        <f>(E623/E612)*SUM(C698:D698)</f>
        <v>2638826.5814891336</v>
      </c>
      <c r="F698" s="219">
        <f>(F624/F612)*AG64</f>
        <v>136605.21516950731</v>
      </c>
      <c r="G698" s="217">
        <f>(G625/G612)*AG91</f>
        <v>414929.44095429184</v>
      </c>
      <c r="H698" s="219">
        <f>(H628/H612)*AG60</f>
        <v>66498.567146556539</v>
      </c>
      <c r="I698" s="217">
        <f>(I629/I612)*AG92</f>
        <v>1162971.6784991978</v>
      </c>
      <c r="J698" s="217">
        <f>(J630/J612)*AG93</f>
        <v>85929.944197046949</v>
      </c>
      <c r="K698" s="217">
        <f>(K644/K612)*AG89</f>
        <v>8840922.4167326242</v>
      </c>
      <c r="L698" s="217">
        <f>(L647/L612)*AG94</f>
        <v>893204.44678296149</v>
      </c>
      <c r="M698" s="202">
        <f t="shared" si="24"/>
        <v>14510888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4141499</v>
      </c>
      <c r="D700" s="217">
        <f>(D615/D612)*AI90</f>
        <v>182071.59202828657</v>
      </c>
      <c r="E700" s="219">
        <f>(E623/E612)*SUM(C700:D700)</f>
        <v>512936.88344747853</v>
      </c>
      <c r="F700" s="219">
        <f>(F624/F612)*AI64</f>
        <v>48383.13786020565</v>
      </c>
      <c r="G700" s="217">
        <f>(G625/G612)*AI91</f>
        <v>182960.66677772382</v>
      </c>
      <c r="H700" s="219">
        <f>(H628/H612)*AI60</f>
        <v>11644.412131833411</v>
      </c>
      <c r="I700" s="217">
        <f>(I629/I612)*AI92</f>
        <v>317520.57020651828</v>
      </c>
      <c r="J700" s="217">
        <f>(J630/J612)*AI93</f>
        <v>21534.30984134879</v>
      </c>
      <c r="K700" s="217">
        <f>(K644/K612)*AI89</f>
        <v>470572.18140175019</v>
      </c>
      <c r="L700" s="217">
        <f>(L647/L612)*AI94</f>
        <v>201729.08053609231</v>
      </c>
      <c r="M700" s="202">
        <f t="shared" si="24"/>
        <v>1949353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44380842</v>
      </c>
      <c r="D701" s="217">
        <f>(D615/D612)*AJ90</f>
        <v>0</v>
      </c>
      <c r="E701" s="219">
        <f>(E623/E612)*SUM(C701:D701)</f>
        <v>5265224.7247281736</v>
      </c>
      <c r="F701" s="219">
        <f>(F624/F612)*AJ64</f>
        <v>159410.80840728374</v>
      </c>
      <c r="G701" s="217">
        <f>(G625/G612)*AJ91</f>
        <v>0</v>
      </c>
      <c r="H701" s="219">
        <f>(H628/H612)*AJ60</f>
        <v>105924.14638400364</v>
      </c>
      <c r="I701" s="217">
        <f>(I629/I612)*AJ92</f>
        <v>0</v>
      </c>
      <c r="J701" s="217">
        <f>(J630/J612)*AJ93</f>
        <v>8376.5964129105578</v>
      </c>
      <c r="K701" s="217">
        <f>(K644/K612)*AJ89</f>
        <v>2154605.3380252137</v>
      </c>
      <c r="L701" s="217">
        <f>(L647/L612)*AJ94</f>
        <v>164702.85689339181</v>
      </c>
      <c r="M701" s="202">
        <f t="shared" si="24"/>
        <v>7858244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2665747</v>
      </c>
      <c r="D713" s="217">
        <f>(D615/D612)*AV90</f>
        <v>0</v>
      </c>
      <c r="E713" s="219">
        <f>(E623/E612)*SUM(C713:D713)</f>
        <v>316257.11414555757</v>
      </c>
      <c r="F713" s="219">
        <f>(F624/F612)*AV64</f>
        <v>5134.9447032594007</v>
      </c>
      <c r="G713" s="217">
        <f>(G625/G612)*AV91</f>
        <v>0</v>
      </c>
      <c r="H713" s="219">
        <f>(H628/H612)*AV60</f>
        <v>9276.60687939932</v>
      </c>
      <c r="I713" s="217">
        <f>(I629/I612)*AV92</f>
        <v>791.94530371072369</v>
      </c>
      <c r="J713" s="217">
        <f>(J630/J612)*AV93</f>
        <v>516.11108945791034</v>
      </c>
      <c r="K713" s="217">
        <f>(K644/K612)*AV89</f>
        <v>192090.0673929239</v>
      </c>
      <c r="L713" s="217">
        <f>(L647/L612)*AV94</f>
        <v>58412.059712191287</v>
      </c>
      <c r="M713" s="202">
        <f t="shared" si="24"/>
        <v>582479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472503789</v>
      </c>
      <c r="D715" s="202">
        <f>SUM(D616:D647)+SUM(D668:D713)</f>
        <v>3937948.9999999995</v>
      </c>
      <c r="E715" s="202">
        <f>SUM(E624:E647)+SUM(E668:E713)</f>
        <v>50111495.159623146</v>
      </c>
      <c r="F715" s="202">
        <f>SUM(F625:F648)+SUM(F668:F713)</f>
        <v>7531166.5556659782</v>
      </c>
      <c r="G715" s="202">
        <f>SUM(G626:G647)+SUM(G668:G713)</f>
        <v>5655341.938081177</v>
      </c>
      <c r="H715" s="202">
        <f>SUM(H629:H647)+SUM(H668:H713)</f>
        <v>1011555.5959593947</v>
      </c>
      <c r="I715" s="202">
        <f>SUM(I630:I647)+SUM(I668:I713)</f>
        <v>5516443.5027414905</v>
      </c>
      <c r="J715" s="202">
        <f>SUM(J631:J647)+SUM(J668:J713)</f>
        <v>499064.96105219366</v>
      </c>
      <c r="K715" s="202">
        <f>SUM(K668:K713)</f>
        <v>55526674.701068625</v>
      </c>
      <c r="L715" s="202">
        <f>SUM(L668:L713)</f>
        <v>6593221.3410657002</v>
      </c>
      <c r="M715" s="202">
        <f>SUM(M668:M713)</f>
        <v>126425256</v>
      </c>
      <c r="N715" s="211" t="s">
        <v>693</v>
      </c>
    </row>
    <row r="716" spans="1:14" s="202" customFormat="1" ht="12.6" customHeight="1" x14ac:dyDescent="0.2">
      <c r="C716" s="214">
        <f>CE85</f>
        <v>472503789</v>
      </c>
      <c r="D716" s="202">
        <f>D615</f>
        <v>3937949</v>
      </c>
      <c r="E716" s="202">
        <f>E623</f>
        <v>50111495.159623146</v>
      </c>
      <c r="F716" s="202">
        <f>F624</f>
        <v>7531166.5556659792</v>
      </c>
      <c r="G716" s="202">
        <f>G625</f>
        <v>5655341.938081177</v>
      </c>
      <c r="H716" s="202">
        <f>H628</f>
        <v>1011555.5959593947</v>
      </c>
      <c r="I716" s="202">
        <f>I629</f>
        <v>5516443.5027414914</v>
      </c>
      <c r="J716" s="202">
        <f>J630</f>
        <v>499064.96105219366</v>
      </c>
      <c r="K716" s="202">
        <f>K644</f>
        <v>55526674.701068625</v>
      </c>
      <c r="L716" s="202">
        <f>L647</f>
        <v>6593221.3410657011</v>
      </c>
      <c r="M716" s="202">
        <f>C648</f>
        <v>126425256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Legacy Salmon Creek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H-208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2211 NE 139th Street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2211 NE 139th Street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Vancouver,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03/31/2024.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" zoomScale="85" zoomScaleNormal="85" workbookViewId="0">
      <selection activeCell="C46" sqref="C46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208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27173912</v>
      </c>
      <c r="C15" s="228">
        <f>data!C85</f>
        <v>24941860</v>
      </c>
      <c r="D15" s="228">
        <f>ROUND(N('Prior Year'!C59), 0)</f>
        <v>12998</v>
      </c>
      <c r="E15" s="1">
        <f>data!C59</f>
        <v>12725</v>
      </c>
      <c r="F15" s="205">
        <f t="shared" ref="F15:F59" si="0">IF(B15=0,"",IF(D15=0,"",B15/D15))</f>
        <v>2090.6225573165102</v>
      </c>
      <c r="G15" s="205">
        <f t="shared" ref="G15:G29" si="1">IF(C15=0,"",IF(E15=0,"",C15/E15))</f>
        <v>1960.067583497053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16787680</v>
      </c>
      <c r="C16" s="228">
        <f>data!D85</f>
        <v>16489468</v>
      </c>
      <c r="D16" s="228">
        <f>ROUND(N('Prior Year'!D59), 0)</f>
        <v>17012</v>
      </c>
      <c r="E16" s="1">
        <f>data!D59</f>
        <v>16639</v>
      </c>
      <c r="F16" s="205">
        <f t="shared" si="0"/>
        <v>986.81401363743237</v>
      </c>
      <c r="G16" s="205">
        <f t="shared" si="1"/>
        <v>991.0131618486688</v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38261947</v>
      </c>
      <c r="C17" s="228">
        <f>data!E85</f>
        <v>36850085</v>
      </c>
      <c r="D17" s="228">
        <f>ROUND(N('Prior Year'!E59), 0)</f>
        <v>29478</v>
      </c>
      <c r="E17" s="1">
        <f>data!E59</f>
        <v>28579</v>
      </c>
      <c r="F17" s="205">
        <f t="shared" si="0"/>
        <v>1297.9831399687903</v>
      </c>
      <c r="G17" s="205">
        <f t="shared" si="1"/>
        <v>1289.4112810105323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29293427</v>
      </c>
      <c r="C18" s="228">
        <f>data!F85</f>
        <v>29139732</v>
      </c>
      <c r="D18" s="228">
        <f>ROUND(N('Prior Year'!F59), 0)</f>
        <v>16918</v>
      </c>
      <c r="E18" s="1">
        <f>data!F59</f>
        <v>14818</v>
      </c>
      <c r="F18" s="205">
        <f t="shared" si="0"/>
        <v>1731.4946802222485</v>
      </c>
      <c r="G18" s="205">
        <f t="shared" si="1"/>
        <v>1966.5091105412337</v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41680058</v>
      </c>
      <c r="C28" s="228">
        <f>data!P85</f>
        <v>44757536</v>
      </c>
      <c r="D28" s="228">
        <f>ROUND(N('Prior Year'!P59), 0)</f>
        <v>874320</v>
      </c>
      <c r="E28" s="1">
        <f>data!P59</f>
        <v>879540</v>
      </c>
      <c r="F28" s="205">
        <f t="shared" si="0"/>
        <v>47.671399487601796</v>
      </c>
      <c r="G28" s="205">
        <f t="shared" si="1"/>
        <v>50.887436614593994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2875658</v>
      </c>
      <c r="C29" s="228">
        <f>data!Q85</f>
        <v>2937846</v>
      </c>
      <c r="D29" s="228">
        <f>ROUND(N('Prior Year'!Q59), 0)</f>
        <v>506520</v>
      </c>
      <c r="E29" s="1">
        <f>data!Q59</f>
        <v>492660</v>
      </c>
      <c r="F29" s="205">
        <f t="shared" si="0"/>
        <v>5.6772842138513777</v>
      </c>
      <c r="G29" s="205">
        <f t="shared" si="1"/>
        <v>5.963232249421508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2872918</v>
      </c>
      <c r="C30" s="228">
        <f>data!R85</f>
        <v>8214904</v>
      </c>
      <c r="D30" s="228">
        <f>ROUND(N('Prior Year'!R59), 0)</f>
        <v>1084500</v>
      </c>
      <c r="E30" s="1">
        <f>data!R59</f>
        <v>1082880</v>
      </c>
      <c r="F30" s="205">
        <f t="shared" si="0"/>
        <v>2.6490714615029969</v>
      </c>
      <c r="G30" s="205">
        <f>IFERROR(IF(C30=0,"",IF(E30=0,"",C30/E30)),"")</f>
        <v>7.5861628250591018</v>
      </c>
      <c r="H30" s="6">
        <f t="shared" si="2"/>
        <v>1.8637063723282723</v>
      </c>
      <c r="I30" s="228" t="str">
        <f t="shared" si="3"/>
        <v>Please provide explanation for the fluctuation noted here</v>
      </c>
      <c r="M30" s="7"/>
    </row>
    <row r="31" spans="1:13" x14ac:dyDescent="0.25">
      <c r="A31" s="1" t="s">
        <v>748</v>
      </c>
      <c r="B31" s="228">
        <f>ROUND(N('Prior Year'!S85), 0)</f>
        <v>1801658</v>
      </c>
      <c r="C31" s="228">
        <f>data!S85</f>
        <v>1601849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32062854</v>
      </c>
      <c r="C32" s="228">
        <f>data!T85</f>
        <v>31561350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19003629</v>
      </c>
      <c r="C33" s="228">
        <f>data!U85</f>
        <v>15899120</v>
      </c>
      <c r="D33" s="228">
        <f>ROUND(N('Prior Year'!U59), 0)</f>
        <v>666719</v>
      </c>
      <c r="E33" s="1">
        <f>data!U59</f>
        <v>378347</v>
      </c>
      <c r="F33" s="205">
        <f t="shared" si="0"/>
        <v>28.503205998329133</v>
      </c>
      <c r="G33" s="205">
        <f t="shared" ref="G33:G69" si="4">IF(C33=0,"",IF(E33=0,"",C33/E33))</f>
        <v>42.022587730311066</v>
      </c>
      <c r="H33" s="6">
        <f t="shared" ref="H33:H39" si="5">IF(B33 = 0, "", IF(C33 = 0, "", IF(D33 = 0, "", IF(E33 = 0, "", IF(G33 / F33 - 1 &lt; -0.25, G33 / F33 - 1, IF(G33 / F33 - 1 &gt; 0.25, G33 / F33 - 1, ""))))))</f>
        <v>0.47431091550804649</v>
      </c>
      <c r="I33" s="228" t="str">
        <f t="shared" si="3"/>
        <v>Please provide explanation for the fluctuation noted here</v>
      </c>
      <c r="M33" s="7"/>
    </row>
    <row r="34" spans="1:13" x14ac:dyDescent="0.25">
      <c r="A34" s="1" t="s">
        <v>752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1569429</v>
      </c>
      <c r="C35" s="228">
        <f>data!W85</f>
        <v>1668190</v>
      </c>
      <c r="D35" s="228">
        <f>ROUND(N('Prior Year'!W59), 0)</f>
        <v>96933</v>
      </c>
      <c r="E35" s="1">
        <f>data!W59</f>
        <v>53223</v>
      </c>
      <c r="F35" s="205">
        <f t="shared" si="0"/>
        <v>16.190863792516481</v>
      </c>
      <c r="G35" s="205">
        <f t="shared" si="4"/>
        <v>31.343404167371251</v>
      </c>
      <c r="H35" s="6">
        <f t="shared" si="5"/>
        <v>0.93586979478255938</v>
      </c>
      <c r="I35" s="228" t="str">
        <f t="shared" si="3"/>
        <v>Please provide explanation for the fluctuation noted here</v>
      </c>
      <c r="M35" s="7"/>
    </row>
    <row r="36" spans="1:13" x14ac:dyDescent="0.25">
      <c r="A36" s="1" t="s">
        <v>754</v>
      </c>
      <c r="B36" s="228">
        <f>ROUND(N('Prior Year'!X85), 0)</f>
        <v>2209945</v>
      </c>
      <c r="C36" s="228">
        <f>data!X85</f>
        <v>2487821</v>
      </c>
      <c r="D36" s="228">
        <f>ROUND(N('Prior Year'!X59), 0)</f>
        <v>34658</v>
      </c>
      <c r="E36" s="1">
        <f>data!X59</f>
        <v>39725</v>
      </c>
      <c r="F36" s="205">
        <f t="shared" si="0"/>
        <v>63.764354550176009</v>
      </c>
      <c r="G36" s="205">
        <f t="shared" si="4"/>
        <v>62.626079295154184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7122079</v>
      </c>
      <c r="C37" s="228">
        <f>data!Y85</f>
        <v>7782798</v>
      </c>
      <c r="D37" s="228">
        <f>ROUND(N('Prior Year'!Y59), 0)</f>
        <v>102143</v>
      </c>
      <c r="E37" s="1">
        <f>data!Y59</f>
        <v>169021</v>
      </c>
      <c r="F37" s="205">
        <f t="shared" si="0"/>
        <v>69.726550032797164</v>
      </c>
      <c r="G37" s="205">
        <f t="shared" si="4"/>
        <v>46.046337437359853</v>
      </c>
      <c r="H37" s="6">
        <f t="shared" si="5"/>
        <v>-0.33961543464145127</v>
      </c>
      <c r="I37" s="228" t="str">
        <f t="shared" si="3"/>
        <v>Please provide explanation for the fluctuation noted here</v>
      </c>
      <c r="M37" s="7"/>
    </row>
    <row r="38" spans="1:13" x14ac:dyDescent="0.25">
      <c r="A38" s="1" t="s">
        <v>756</v>
      </c>
      <c r="B38" s="228">
        <f>ROUND(N('Prior Year'!Z85), 0)</f>
        <v>8212692</v>
      </c>
      <c r="C38" s="228">
        <f>data!Z85</f>
        <v>9821460</v>
      </c>
      <c r="D38" s="228">
        <f>ROUND(N('Prior Year'!Z59), 0)</f>
        <v>29116</v>
      </c>
      <c r="E38" s="1">
        <f>data!Z59</f>
        <v>20732</v>
      </c>
      <c r="F38" s="205">
        <f t="shared" si="0"/>
        <v>282.06800384668225</v>
      </c>
      <c r="G38" s="205">
        <f t="shared" si="4"/>
        <v>473.73432375072355</v>
      </c>
      <c r="H38" s="6">
        <f t="shared" si="5"/>
        <v>0.67950393979538815</v>
      </c>
      <c r="I38" s="228" t="str">
        <f t="shared" si="3"/>
        <v>Please provide explanation for the fluctuation noted here</v>
      </c>
      <c r="M38" s="7"/>
    </row>
    <row r="39" spans="1:13" x14ac:dyDescent="0.25">
      <c r="A39" s="1" t="s">
        <v>757</v>
      </c>
      <c r="B39" s="228">
        <f>ROUND(N('Prior Year'!AA85), 0)</f>
        <v>1104487</v>
      </c>
      <c r="C39" s="228">
        <f>data!AA85</f>
        <v>1330232</v>
      </c>
      <c r="D39" s="228">
        <f>ROUND(N('Prior Year'!AA59), 0)</f>
        <v>13819</v>
      </c>
      <c r="E39" s="1">
        <f>data!AA59</f>
        <v>15155</v>
      </c>
      <c r="F39" s="205">
        <f t="shared" si="0"/>
        <v>79.925247847166943</v>
      </c>
      <c r="G39" s="205">
        <f t="shared" si="4"/>
        <v>87.775123721544048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19248829</v>
      </c>
      <c r="C40" s="228">
        <f>data!AB85</f>
        <v>20002453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7473471</v>
      </c>
      <c r="C41" s="228">
        <f>data!AC85</f>
        <v>7410583</v>
      </c>
      <c r="D41" s="228">
        <f>ROUND(N('Prior Year'!AC59), 0)</f>
        <v>129666</v>
      </c>
      <c r="E41" s="1">
        <f>data!AC59</f>
        <v>120221</v>
      </c>
      <c r="F41" s="205">
        <f t="shared" si="0"/>
        <v>57.636319466938133</v>
      </c>
      <c r="G41" s="205">
        <f t="shared" si="4"/>
        <v>61.641335540379799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9105294</v>
      </c>
      <c r="C43" s="228">
        <f>data!AE85</f>
        <v>10021357</v>
      </c>
      <c r="D43" s="228">
        <f>ROUND(N('Prior Year'!AE59), 0)</f>
        <v>275673</v>
      </c>
      <c r="E43" s="1">
        <f>data!AE59</f>
        <v>282497</v>
      </c>
      <c r="F43" s="205">
        <f t="shared" si="0"/>
        <v>33.029328225832778</v>
      </c>
      <c r="G43" s="205">
        <f t="shared" si="4"/>
        <v>35.474206805735989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23889519</v>
      </c>
      <c r="C45" s="228">
        <f>data!AG85</f>
        <v>21971801</v>
      </c>
      <c r="D45" s="228">
        <f>ROUND(N('Prior Year'!AG59), 0)</f>
        <v>71204</v>
      </c>
      <c r="E45" s="1">
        <f>data!AG59</f>
        <v>71021</v>
      </c>
      <c r="F45" s="205">
        <f t="shared" si="0"/>
        <v>335.50810347733272</v>
      </c>
      <c r="G45" s="205">
        <f t="shared" si="4"/>
        <v>309.37048197012149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4807425</v>
      </c>
      <c r="C47" s="228">
        <f>data!AI85</f>
        <v>4141499</v>
      </c>
      <c r="D47" s="228">
        <f>ROUND(N('Prior Year'!AI59), 0)</f>
        <v>9838</v>
      </c>
      <c r="E47" s="1">
        <f>data!AI59</f>
        <v>9401</v>
      </c>
      <c r="F47" s="205">
        <f t="shared" si="0"/>
        <v>488.65877210815205</v>
      </c>
      <c r="G47" s="205">
        <f t="shared" si="4"/>
        <v>440.53813424103816</v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45184992</v>
      </c>
      <c r="C48" s="228">
        <f>data!AJ85</f>
        <v>44380842</v>
      </c>
      <c r="D48" s="228">
        <f>ROUND(N('Prior Year'!AJ59), 0)</f>
        <v>246746</v>
      </c>
      <c r="E48" s="1">
        <f>data!AJ59</f>
        <v>246714</v>
      </c>
      <c r="F48" s="205">
        <f t="shared" si="0"/>
        <v>183.12350352184026</v>
      </c>
      <c r="G48" s="205">
        <f t="shared" si="4"/>
        <v>179.88781341958705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2041078</v>
      </c>
      <c r="C60" s="228">
        <f>data!AV85</f>
        <v>2665747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4761508</v>
      </c>
      <c r="C63" s="228">
        <f>data!AY85</f>
        <v>4691876</v>
      </c>
      <c r="D63" s="228">
        <f>ROUND(N('Prior Year'!AY59), 0)</f>
        <v>265347</v>
      </c>
      <c r="E63" s="1">
        <f>data!AY59</f>
        <v>256987</v>
      </c>
      <c r="F63" s="205">
        <f>IF(B63=0,"",IF(D63=0,"",B63/D63))</f>
        <v>17.944457634719821</v>
      </c>
      <c r="G63" s="205">
        <f t="shared" si="4"/>
        <v>18.257250366750068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18300</v>
      </c>
      <c r="C65" s="228">
        <f>data!BA85</f>
        <v>126063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7360993</v>
      </c>
      <c r="C68" s="228">
        <f>data!BD85</f>
        <v>6732447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12836329</v>
      </c>
      <c r="C69" s="228">
        <f>data!BE85</f>
        <v>16032485</v>
      </c>
      <c r="D69" s="228">
        <f>ROUND(N('Prior Year'!BE59), 0)</f>
        <v>630527</v>
      </c>
      <c r="E69" s="1">
        <f>data!BE59</f>
        <v>456084</v>
      </c>
      <c r="F69" s="205">
        <f>IF(B69=0,"",IF(D69=0,"",B69/D69))</f>
        <v>20.358095688210021</v>
      </c>
      <c r="G69" s="205">
        <f t="shared" si="4"/>
        <v>35.152482875961446</v>
      </c>
      <c r="H69" s="6">
        <f>IF(B69 = 0, "", IF(C69 = 0, "", IF(D69 = 0, "", IF(E69 = 0, "", IF(G69 / F69 - 1 &lt; -0.25, G69 / F69 - 1, IF(G69 / F69 - 1 &gt; 0.25, G69 / F69 - 1, ""))))))</f>
        <v>0.72670781267224793</v>
      </c>
      <c r="I69" s="228" t="str">
        <f t="shared" si="7"/>
        <v>Please provide explanation for the fluctuation noted here</v>
      </c>
      <c r="M69" s="7"/>
    </row>
    <row r="70" spans="1:13" x14ac:dyDescent="0.25">
      <c r="A70" s="1" t="s">
        <v>788</v>
      </c>
      <c r="B70" s="228">
        <f>ROUND(N('Prior Year'!BF85), 0)</f>
        <v>4915463</v>
      </c>
      <c r="C70" s="228">
        <f>data!BF85</f>
        <v>4830792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337052</v>
      </c>
      <c r="C71" s="228">
        <f>data!BG85</f>
        <v>302464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683</v>
      </c>
      <c r="C72" s="228">
        <f>data!BH85</f>
        <v>0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4391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8213854</v>
      </c>
      <c r="C74" s="228">
        <f>data!BJ85</f>
        <v>8695318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29089449</v>
      </c>
      <c r="C75" s="228">
        <f>data!BK85</f>
        <v>32263615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3003988</v>
      </c>
      <c r="C76" s="228">
        <f>data!BL85</f>
        <v>2576769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29396162</v>
      </c>
      <c r="C78" s="228">
        <f>data!BN85</f>
        <v>40272244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646119</v>
      </c>
      <c r="C79" s="228">
        <f>data!BO85</f>
        <v>408364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787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23664</v>
      </c>
      <c r="C82" s="228">
        <f>data!BR85</f>
        <v>488972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192539</v>
      </c>
      <c r="C83" s="228">
        <f>data!BS85</f>
        <v>199568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776509</v>
      </c>
      <c r="C84" s="228">
        <f>data!BT85</f>
        <v>817240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2349</v>
      </c>
      <c r="C85" s="228">
        <f>data!BU85</f>
        <v>1734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8951749</v>
      </c>
      <c r="C86" s="228">
        <f>data!BV85</f>
        <v>8029789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268552</v>
      </c>
      <c r="C87" s="228">
        <f>data!BW85</f>
        <v>336023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5172079</v>
      </c>
      <c r="C88" s="228">
        <f>data!BX85</f>
        <v>5073920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5256386</v>
      </c>
      <c r="C89" s="228">
        <f>data!BY85</f>
        <v>5854991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47</v>
      </c>
      <c r="C91" s="228">
        <f>data!CA85</f>
        <v>227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673938</v>
      </c>
      <c r="C93" s="228">
        <f>data!CC85</f>
        <v>784891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-12094536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45"/>
  <sheetViews>
    <sheetView topLeftCell="A6" workbookViewId="0">
      <selection activeCell="D25" sqref="D25"/>
    </sheetView>
  </sheetViews>
  <sheetFormatPr defaultRowHeight="15" x14ac:dyDescent="0.2"/>
  <cols>
    <col min="4" max="4" width="12.33203125" bestFit="1" customWidth="1"/>
  </cols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27508763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1366</v>
      </c>
      <c r="B15" s="267"/>
      <c r="C15" s="267"/>
      <c r="D15" s="267">
        <v>27356292</v>
      </c>
    </row>
    <row r="16" spans="1:4" ht="15.75" x14ac:dyDescent="0.25">
      <c r="A16" s="1" t="s">
        <v>1367</v>
      </c>
      <c r="B16" s="267"/>
      <c r="C16" s="267"/>
      <c r="D16" s="267">
        <v>26120</v>
      </c>
    </row>
    <row r="17" spans="1:4" ht="15.75" x14ac:dyDescent="0.25">
      <c r="A17" s="1" t="s">
        <v>1368</v>
      </c>
      <c r="B17" s="267"/>
      <c r="C17" s="267"/>
      <c r="D17" s="267">
        <v>49399</v>
      </c>
    </row>
    <row r="18" spans="1:4" ht="15.75" x14ac:dyDescent="0.25">
      <c r="A18" s="1" t="s">
        <v>1369</v>
      </c>
      <c r="B18" s="267"/>
      <c r="C18" s="267"/>
      <c r="D18" s="267">
        <v>76951</v>
      </c>
    </row>
    <row r="19" spans="1:4" ht="15.75" x14ac:dyDescent="0.25">
      <c r="A19" s="267"/>
      <c r="B19" s="267"/>
      <c r="C19" s="267"/>
      <c r="D19" s="267"/>
    </row>
    <row r="20" spans="1:4" ht="15.75" x14ac:dyDescent="0.25">
      <c r="A20" s="267"/>
      <c r="B20" s="267"/>
      <c r="C20" s="267"/>
      <c r="D20" s="267"/>
    </row>
    <row r="21" spans="1:4" ht="15.75" x14ac:dyDescent="0.25">
      <c r="A21" s="267"/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13203005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1" t="s">
        <v>1370</v>
      </c>
      <c r="B29" s="1"/>
      <c r="C29" s="1"/>
      <c r="D29" s="339">
        <v>32560.18</v>
      </c>
    </row>
    <row r="30" spans="1:4" ht="15.75" x14ac:dyDescent="0.25">
      <c r="A30" s="11" t="s">
        <v>1371</v>
      </c>
      <c r="B30" s="1"/>
      <c r="C30" s="1"/>
      <c r="D30" s="339">
        <v>356883.07999999996</v>
      </c>
    </row>
    <row r="31" spans="1:4" ht="15.75" x14ac:dyDescent="0.25">
      <c r="A31" s="11" t="s">
        <v>1372</v>
      </c>
      <c r="B31" s="1"/>
      <c r="C31" s="1"/>
      <c r="D31" s="339">
        <v>25000</v>
      </c>
    </row>
    <row r="32" spans="1:4" ht="15.75" x14ac:dyDescent="0.25">
      <c r="A32" s="11" t="s">
        <v>1373</v>
      </c>
      <c r="B32" s="1"/>
      <c r="C32" s="1"/>
      <c r="D32" s="339">
        <v>1117123.04</v>
      </c>
    </row>
    <row r="33" spans="1:4" ht="15.75" x14ac:dyDescent="0.25">
      <c r="A33" s="11" t="s">
        <v>1374</v>
      </c>
      <c r="B33" s="1"/>
      <c r="C33" s="1"/>
      <c r="D33" s="339">
        <v>7361.44</v>
      </c>
    </row>
    <row r="34" spans="1:4" ht="15.75" x14ac:dyDescent="0.25">
      <c r="A34" s="11" t="s">
        <v>1375</v>
      </c>
      <c r="B34" s="1"/>
      <c r="C34" s="1"/>
      <c r="D34" s="339">
        <v>12334569</v>
      </c>
    </row>
    <row r="35" spans="1:4" ht="15.75" x14ac:dyDescent="0.25">
      <c r="A35" s="11" t="s">
        <v>1377</v>
      </c>
      <c r="B35" s="1"/>
      <c r="C35" s="1"/>
      <c r="D35" s="339">
        <v>815205.37999999989</v>
      </c>
    </row>
    <row r="36" spans="1:4" ht="15.75" x14ac:dyDescent="0.25">
      <c r="A36" s="11" t="s">
        <v>1378</v>
      </c>
      <c r="B36" s="1"/>
      <c r="C36" s="1"/>
      <c r="D36" s="339">
        <v>109061.06999999999</v>
      </c>
    </row>
    <row r="37" spans="1:4" ht="15.75" x14ac:dyDescent="0.25">
      <c r="A37" s="11" t="s">
        <v>1379</v>
      </c>
      <c r="B37" s="1"/>
      <c r="C37" s="1"/>
      <c r="D37" s="339">
        <v>21332.18</v>
      </c>
    </row>
    <row r="38" spans="1:4" ht="15.75" x14ac:dyDescent="0.25">
      <c r="A38" s="11" t="s">
        <v>1376</v>
      </c>
      <c r="B38" s="1"/>
      <c r="C38" s="1"/>
      <c r="D38" s="339">
        <v>-1616091.1400000001</v>
      </c>
    </row>
    <row r="39" spans="1:4" ht="15.75" x14ac:dyDescent="0.25">
      <c r="A39" s="1"/>
      <c r="B39" s="1"/>
      <c r="C39" s="1"/>
      <c r="D39" s="1"/>
    </row>
    <row r="40" spans="1:4" ht="15.75" x14ac:dyDescent="0.25">
      <c r="A40" s="1"/>
      <c r="B40" s="1"/>
      <c r="C40" s="1"/>
      <c r="D40" s="1"/>
    </row>
    <row r="41" spans="1:4" ht="15.75" x14ac:dyDescent="0.25">
      <c r="A41" s="1"/>
      <c r="B41" s="1"/>
      <c r="C41" s="1"/>
      <c r="D41" s="1"/>
    </row>
    <row r="42" spans="1:4" ht="15.75" x14ac:dyDescent="0.25">
      <c r="A42" s="1"/>
      <c r="B42" s="1"/>
      <c r="C42" s="1"/>
      <c r="D42" s="1"/>
    </row>
    <row r="43" spans="1:4" ht="15.75" x14ac:dyDescent="0.25">
      <c r="A43" s="1"/>
      <c r="B43" s="1"/>
      <c r="C43" s="1"/>
      <c r="D43" s="1"/>
    </row>
    <row r="44" spans="1:4" ht="15.75" x14ac:dyDescent="0.25">
      <c r="A44" s="1"/>
      <c r="B44" s="1"/>
      <c r="C44" s="1"/>
      <c r="D44" s="1"/>
    </row>
    <row r="45" spans="1:4" ht="15.75" x14ac:dyDescent="0.25">
      <c r="A45" s="1"/>
      <c r="B45" s="1"/>
      <c r="C45" s="1"/>
      <c r="D4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03/31/2024</v>
      </c>
      <c r="C4" s="64"/>
      <c r="D4" s="65"/>
      <c r="E4" s="66"/>
      <c r="F4" s="64" t="str">
        <f>"License Number:  "&amp;"H-"&amp;FIXED(data!C97,0)</f>
        <v>License Number:  H-208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Legacy Salmon Creek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Clark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360-487-1000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360-487-3459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13258</v>
      </c>
      <c r="G23" s="67">
        <f>data!D127</f>
        <v>65593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3408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54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124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34</v>
      </c>
      <c r="E34" s="64" t="s">
        <v>347</v>
      </c>
      <c r="F34" s="67"/>
      <c r="G34" s="67">
        <f>data!E143</f>
        <v>212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220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Legacy Salmon Creek Medical Center</v>
      </c>
      <c r="G2" s="4" t="s">
        <v>851</v>
      </c>
    </row>
    <row r="3" spans="1:7" ht="20.100000000000001" customHeight="1" x14ac:dyDescent="0.25">
      <c r="G3" s="4" t="str">
        <f>"FYE: "&amp;data!C96</f>
        <v>FYE: 03/31/2024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854</v>
      </c>
      <c r="B6" s="79" t="s">
        <v>332</v>
      </c>
      <c r="C6" s="79" t="s">
        <v>855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4625</v>
      </c>
      <c r="C7" s="127">
        <f>data!B155</f>
        <v>30324</v>
      </c>
      <c r="D7" s="127">
        <f>data!B156</f>
        <v>151398</v>
      </c>
      <c r="E7" s="127">
        <f>data!B157</f>
        <v>294483315</v>
      </c>
      <c r="F7" s="127">
        <f>data!B158</f>
        <v>378324675</v>
      </c>
      <c r="G7" s="127">
        <f>data!B157+data!B158</f>
        <v>672807990</v>
      </c>
    </row>
    <row r="8" spans="1:7" ht="20.100000000000001" customHeight="1" x14ac:dyDescent="0.25">
      <c r="A8" s="63" t="s">
        <v>354</v>
      </c>
      <c r="B8" s="127">
        <f>data!C154</f>
        <v>3272</v>
      </c>
      <c r="C8" s="127">
        <f>data!C155</f>
        <v>14859</v>
      </c>
      <c r="D8" s="127">
        <f>data!C156</f>
        <v>78823</v>
      </c>
      <c r="E8" s="127">
        <f>data!C157</f>
        <v>138398747</v>
      </c>
      <c r="F8" s="127">
        <f>data!C158</f>
        <v>167266592</v>
      </c>
      <c r="G8" s="127">
        <f>data!C157+data!C158</f>
        <v>305665339</v>
      </c>
    </row>
    <row r="9" spans="1:7" ht="20.100000000000001" customHeight="1" x14ac:dyDescent="0.25">
      <c r="A9" s="63" t="s">
        <v>856</v>
      </c>
      <c r="B9" s="127">
        <f>data!D154</f>
        <v>5075</v>
      </c>
      <c r="C9" s="127">
        <f>data!D155</f>
        <v>19425</v>
      </c>
      <c r="D9" s="127">
        <f>data!D156</f>
        <v>138846</v>
      </c>
      <c r="E9" s="127">
        <f>data!D157</f>
        <v>192220549</v>
      </c>
      <c r="F9" s="127">
        <f>data!D158</f>
        <v>354683951</v>
      </c>
      <c r="G9" s="127">
        <f>data!D157+data!D158</f>
        <v>546904500</v>
      </c>
    </row>
    <row r="10" spans="1:7" ht="20.100000000000001" customHeight="1" x14ac:dyDescent="0.25">
      <c r="A10" s="78" t="s">
        <v>229</v>
      </c>
      <c r="B10" s="127">
        <f>data!E154</f>
        <v>12972</v>
      </c>
      <c r="C10" s="127">
        <f>data!E155</f>
        <v>64608</v>
      </c>
      <c r="D10" s="127">
        <f>data!E156</f>
        <v>369067</v>
      </c>
      <c r="E10" s="127">
        <f>data!E157</f>
        <v>625102611</v>
      </c>
      <c r="F10" s="127">
        <f>data!E158</f>
        <v>900275218</v>
      </c>
      <c r="G10" s="127">
        <f>E10+F10</f>
        <v>1525377829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332</v>
      </c>
      <c r="C15" s="79" t="s">
        <v>855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854</v>
      </c>
      <c r="B24" s="79" t="s">
        <v>332</v>
      </c>
      <c r="C24" s="79" t="s">
        <v>855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Legacy Salmon Creek Medical Center</v>
      </c>
      <c r="B3" s="69"/>
      <c r="C3" s="142" t="str">
        <f>"FYE: "&amp;data!C96</f>
        <v>FYE: 03/31/2024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16497477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927576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2143253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31926779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13874912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319245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65689242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3456629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1495757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4952386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4836039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657656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5493695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14940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20162879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20177819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Legacy Salmon Creek Medical Center</v>
      </c>
      <c r="F3" s="142" t="str">
        <f>"FYE: "&amp;data!C96</f>
        <v>FYE: 03/31/2024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386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10473158</v>
      </c>
      <c r="D7" s="67">
        <f>data!C211</f>
        <v>0</v>
      </c>
      <c r="E7" s="67">
        <f>data!D211</f>
        <v>0</v>
      </c>
      <c r="F7" s="67">
        <f>data!E211</f>
        <v>10473158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0</v>
      </c>
      <c r="D8" s="67">
        <f>data!C212</f>
        <v>0</v>
      </c>
      <c r="E8" s="67">
        <f>data!D212</f>
        <v>0</v>
      </c>
      <c r="F8" s="67">
        <f>data!E212</f>
        <v>0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253135053</v>
      </c>
      <c r="D9" s="67">
        <f>data!C213</f>
        <v>2255477</v>
      </c>
      <c r="E9" s="67">
        <f>data!D213</f>
        <v>76571</v>
      </c>
      <c r="F9" s="67">
        <f>data!E213</f>
        <v>255313959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91072911</v>
      </c>
      <c r="D10" s="67">
        <f>data!C214</f>
        <v>3370243</v>
      </c>
      <c r="E10" s="67">
        <f>data!D214</f>
        <v>2216632</v>
      </c>
      <c r="F10" s="67">
        <f>data!E214</f>
        <v>92226522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0</v>
      </c>
      <c r="D12" s="67">
        <f>data!C216</f>
        <v>0</v>
      </c>
      <c r="E12" s="67">
        <f>data!D216</f>
        <v>0</v>
      </c>
      <c r="F12" s="67">
        <f>data!E216</f>
        <v>0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3710668</v>
      </c>
      <c r="D15" s="67">
        <f>data!C219</f>
        <v>5109844</v>
      </c>
      <c r="E15" s="67">
        <f>data!D219</f>
        <v>4779420</v>
      </c>
      <c r="F15" s="67">
        <f>data!E219</f>
        <v>4041092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358391790</v>
      </c>
      <c r="D16" s="67">
        <f>data!C220</f>
        <v>10735564</v>
      </c>
      <c r="E16" s="67">
        <f>data!D220</f>
        <v>7072623</v>
      </c>
      <c r="F16" s="67">
        <f>data!E220</f>
        <v>362054731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162533</v>
      </c>
      <c r="D24" s="67">
        <f>data!C225</f>
        <v>28162</v>
      </c>
      <c r="E24" s="67">
        <f>data!D225</f>
        <v>0</v>
      </c>
      <c r="F24" s="67">
        <f>data!E225</f>
        <v>190695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151246312</v>
      </c>
      <c r="D25" s="67">
        <f>data!C226</f>
        <v>7581974</v>
      </c>
      <c r="E25" s="67">
        <f>data!D226</f>
        <v>76571</v>
      </c>
      <c r="F25" s="67">
        <f>data!E226</f>
        <v>158751715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73187897</v>
      </c>
      <c r="D26" s="67">
        <f>data!C227</f>
        <v>5290446</v>
      </c>
      <c r="E26" s="67">
        <f>data!D227</f>
        <v>2195301</v>
      </c>
      <c r="F26" s="67">
        <f>data!E227</f>
        <v>76283042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0</v>
      </c>
      <c r="D28" s="67">
        <f>data!C229</f>
        <v>0</v>
      </c>
      <c r="E28" s="67">
        <f>data!D229</f>
        <v>0</v>
      </c>
      <c r="F28" s="67">
        <f>data!E229</f>
        <v>0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224596742</v>
      </c>
      <c r="D32" s="67">
        <f>data!C233</f>
        <v>12900582</v>
      </c>
      <c r="E32" s="67">
        <f>data!D233</f>
        <v>2271872</v>
      </c>
      <c r="F32" s="67">
        <f>data!E233</f>
        <v>235225452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Legacy Salmon Creek Medical Center</v>
      </c>
      <c r="B2" s="69"/>
      <c r="C2" s="69"/>
      <c r="D2" s="142" t="str">
        <f>"FYE: "&amp;data!C96</f>
        <v>FYE: 03/31/2024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19967528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495168740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244575874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234703771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974448385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9917615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14283388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24201003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Legacy Salmon Creek Medical Center</v>
      </c>
      <c r="B3" s="170"/>
      <c r="C3" s="142" t="str">
        <f>"FYE: "&amp;data!C96</f>
        <v>FYE: 03/31/2024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318000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277739000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199279000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10222000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4226000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361000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93587000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10472000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0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255314000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92227000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4041000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235225000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126829000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3203000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463968000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467171000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687587000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Legacy Salmon Creek Medical Center</v>
      </c>
      <c r="B55" s="170"/>
      <c r="C55" s="142" t="str">
        <f>"FYE: "&amp;data!C96</f>
        <v>FYE: 03/31/2024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11607000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20891000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-1691000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6013000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36820000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650767000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650767000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687587000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Legacy Salmon Creek Medical Center</v>
      </c>
      <c r="B108" s="170"/>
      <c r="C108" s="142" t="str">
        <f>"FYE: "&amp;data!C96</f>
        <v>FYE: 03/31/2024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625102611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900275218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1525377829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19967528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974448386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24201003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1018616917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506760912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955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956</v>
      </c>
      <c r="B126" s="192" t="s">
        <v>503</v>
      </c>
      <c r="C126" s="191">
        <f>data!C371</f>
        <v>0</v>
      </c>
    </row>
    <row r="127" spans="1:3" ht="20.100000000000001" customHeight="1" x14ac:dyDescent="0.25">
      <c r="A127" s="195" t="s">
        <v>957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506</v>
      </c>
      <c r="C129" s="191">
        <f>data!C374</f>
        <v>9030042</v>
      </c>
    </row>
    <row r="130" spans="1:3" ht="20.100000000000001" customHeight="1" x14ac:dyDescent="0.25">
      <c r="A130" s="195" t="s">
        <v>960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962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510</v>
      </c>
      <c r="C133" s="191">
        <f>data!C378</f>
        <v>0</v>
      </c>
    </row>
    <row r="134" spans="1:3" ht="20.100000000000001" customHeight="1" x14ac:dyDescent="0.25">
      <c r="A134" s="195" t="s">
        <v>964</v>
      </c>
      <c r="B134" s="192" t="s">
        <v>511</v>
      </c>
      <c r="C134" s="191">
        <f>data!C379</f>
        <v>1697600</v>
      </c>
    </row>
    <row r="135" spans="1:3" ht="20.100000000000001" customHeight="1" x14ac:dyDescent="0.25">
      <c r="A135" s="195" t="s">
        <v>965</v>
      </c>
      <c r="B135" s="192" t="s">
        <v>512</v>
      </c>
      <c r="C135" s="191">
        <f>data!C380</f>
        <v>27508763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38236405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544997317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211785120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65689242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17912204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100062185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2385142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35605442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11597225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4952385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5493695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31841095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0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2387004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7828310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13203005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510742054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34255263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-1129328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33125935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33125935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Legacy Salmon Creek Medical Center</v>
      </c>
      <c r="G4" s="237"/>
      <c r="H4" s="236" t="str">
        <f>"FYE: "&amp;data!C96</f>
        <v>FYE: 03/31/2024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12725</v>
      </c>
      <c r="D9" s="238">
        <f>data!D59</f>
        <v>16639</v>
      </c>
      <c r="E9" s="238">
        <f>data!E59</f>
        <v>28579</v>
      </c>
      <c r="F9" s="238">
        <f>data!F59</f>
        <v>14818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123.18</v>
      </c>
      <c r="D10" s="245">
        <f>data!D60</f>
        <v>102.14</v>
      </c>
      <c r="E10" s="245">
        <f>data!E60</f>
        <v>208.4</v>
      </c>
      <c r="F10" s="245">
        <f>data!F60</f>
        <v>151.13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17733742</v>
      </c>
      <c r="D11" s="238">
        <f>data!D61</f>
        <v>12103771</v>
      </c>
      <c r="E11" s="238">
        <f>data!E61</f>
        <v>32735981</v>
      </c>
      <c r="F11" s="238">
        <f>data!F61</f>
        <v>21646553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4203296</v>
      </c>
      <c r="D12" s="238">
        <f>data!D62</f>
        <v>2860365</v>
      </c>
      <c r="E12" s="238">
        <f>data!E62</f>
        <v>9711401</v>
      </c>
      <c r="F12" s="238">
        <f>data!F62</f>
        <v>5372413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862689</v>
      </c>
      <c r="D13" s="238">
        <f>data!D63</f>
        <v>0</v>
      </c>
      <c r="E13" s="238">
        <f>data!E63</f>
        <v>0</v>
      </c>
      <c r="F13" s="238">
        <f>data!F63</f>
        <v>1026411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2111944</v>
      </c>
      <c r="D14" s="238">
        <f>data!D64</f>
        <v>1082635</v>
      </c>
      <c r="E14" s="238">
        <f>data!E64</f>
        <v>1549359</v>
      </c>
      <c r="F14" s="238">
        <f>data!F64</f>
        <v>2086826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265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-333014</v>
      </c>
      <c r="D16" s="238">
        <f>data!D66</f>
        <v>289982</v>
      </c>
      <c r="E16" s="238">
        <f>data!E66</f>
        <v>-8581306</v>
      </c>
      <c r="F16" s="238">
        <f>data!F66</f>
        <v>-1547367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189497</v>
      </c>
      <c r="D17" s="238">
        <f>data!D67</f>
        <v>57822</v>
      </c>
      <c r="E17" s="238">
        <f>data!E67</f>
        <v>63087</v>
      </c>
      <c r="F17" s="238">
        <f>data!F67</f>
        <v>373846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173706</v>
      </c>
      <c r="D19" s="238">
        <f>data!D69</f>
        <v>94893</v>
      </c>
      <c r="E19" s="238">
        <f>data!E69</f>
        <v>1400556</v>
      </c>
      <c r="F19" s="238">
        <f>data!F69</f>
        <v>181500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-29258</v>
      </c>
      <c r="F20" s="238">
        <f>-data!F84</f>
        <v>-450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24941860</v>
      </c>
      <c r="D21" s="238">
        <f>data!D85</f>
        <v>16489468</v>
      </c>
      <c r="E21" s="238">
        <f>data!E85</f>
        <v>36850085</v>
      </c>
      <c r="F21" s="238">
        <f>data!F85</f>
        <v>29139732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>
        <f>+data!M668</f>
        <v>9128948</v>
      </c>
      <c r="D23" s="246">
        <f>+data!M669</f>
        <v>8032869</v>
      </c>
      <c r="E23" s="246">
        <f>+data!M670</f>
        <v>13346378</v>
      </c>
      <c r="F23" s="246">
        <f>+data!M671</f>
        <v>10919798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84032566</v>
      </c>
      <c r="D24" s="238">
        <f>data!D87</f>
        <v>66036512</v>
      </c>
      <c r="E24" s="238">
        <f>data!E87</f>
        <v>68713608</v>
      </c>
      <c r="F24" s="238">
        <f>data!F87</f>
        <v>85462381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899707</v>
      </c>
      <c r="D25" s="238">
        <f>data!D88</f>
        <v>4940621</v>
      </c>
      <c r="E25" s="238">
        <f>data!E88</f>
        <v>36635659</v>
      </c>
      <c r="F25" s="238">
        <f>data!F88</f>
        <v>5602669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84932273</v>
      </c>
      <c r="D26" s="238">
        <f>data!D89</f>
        <v>70977133</v>
      </c>
      <c r="E26" s="238">
        <f>data!E89</f>
        <v>105349267</v>
      </c>
      <c r="F26" s="238">
        <f>data!F89</f>
        <v>91065050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37006</v>
      </c>
      <c r="D28" s="238">
        <f>data!D90</f>
        <v>44853</v>
      </c>
      <c r="E28" s="238">
        <f>data!E90</f>
        <v>60565</v>
      </c>
      <c r="F28" s="238">
        <f>data!F90</f>
        <v>47997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27226</v>
      </c>
      <c r="D29" s="238">
        <f>data!D91</f>
        <v>65203</v>
      </c>
      <c r="E29" s="238">
        <f>data!E91</f>
        <v>83982</v>
      </c>
      <c r="F29" s="238">
        <f>data!F91</f>
        <v>51325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14524</v>
      </c>
      <c r="D30" s="238">
        <f>data!D92</f>
        <v>12337</v>
      </c>
      <c r="E30" s="238">
        <f>data!E92</f>
        <v>19750</v>
      </c>
      <c r="F30" s="238">
        <f>data!F92</f>
        <v>20109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154357</v>
      </c>
      <c r="D31" s="238">
        <f>data!D93</f>
        <v>187519</v>
      </c>
      <c r="E31" s="238">
        <f>data!E93</f>
        <v>315486</v>
      </c>
      <c r="F31" s="238">
        <f>data!F93</f>
        <v>292319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101.65</v>
      </c>
      <c r="D32" s="245">
        <f>data!D94</f>
        <v>71.48</v>
      </c>
      <c r="E32" s="245">
        <f>data!E94</f>
        <v>124.46</v>
      </c>
      <c r="F32" s="245">
        <f>data!F94</f>
        <v>109.97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Legacy Salmon Creek Medical Center</v>
      </c>
      <c r="G36" s="237"/>
      <c r="H36" s="236" t="str">
        <f>"FYE: "&amp;data!C96</f>
        <v>FYE: 03/31/2024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879540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100.88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14141949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3551349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425066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21997188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2421146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1072473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1167510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-19145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44757536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>
        <f>+data!M675</f>
        <v>0</v>
      </c>
      <c r="D55" s="246">
        <f>+data!M676</f>
        <v>0</v>
      </c>
      <c r="E55" s="246">
        <f>+data!M691</f>
        <v>3686131</v>
      </c>
      <c r="F55" s="246">
        <f>+data!M692</f>
        <v>559886</v>
      </c>
      <c r="G55" s="246">
        <f>+data!M693</f>
        <v>9190157</v>
      </c>
      <c r="H55" s="246">
        <f>+data!M680</f>
        <v>0</v>
      </c>
      <c r="I55" s="246">
        <f>+data!M681</f>
        <v>14360416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45281642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123355954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168637596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51216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2757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149569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43.9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Legacy Salmon Creek Medical Center</v>
      </c>
      <c r="G68" s="237"/>
      <c r="H68" s="236" t="str">
        <f>"FYE: "&amp;data!C96</f>
        <v>FYE: 03/31/2024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492660</v>
      </c>
      <c r="D73" s="246">
        <f>data!R59</f>
        <v>1082880</v>
      </c>
      <c r="E73" s="250"/>
      <c r="F73" s="250"/>
      <c r="G73" s="238">
        <f>data!U59</f>
        <v>378347</v>
      </c>
      <c r="H73" s="238">
        <f>data!V59</f>
        <v>0</v>
      </c>
      <c r="I73" s="238">
        <f>data!W59</f>
        <v>53223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15.58</v>
      </c>
      <c r="D74" s="245">
        <f>data!R60</f>
        <v>2.91</v>
      </c>
      <c r="E74" s="245">
        <f>data!S60</f>
        <v>14.63</v>
      </c>
      <c r="F74" s="245">
        <f>data!T60</f>
        <v>43.93</v>
      </c>
      <c r="G74" s="245">
        <f>data!U60</f>
        <v>32.36</v>
      </c>
      <c r="H74" s="245">
        <f>data!V60</f>
        <v>0</v>
      </c>
      <c r="I74" s="245">
        <f>data!W60</f>
        <v>6.92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2291828</v>
      </c>
      <c r="D75" s="238">
        <f>data!R61</f>
        <v>220716</v>
      </c>
      <c r="E75" s="238">
        <f>data!S61</f>
        <v>926130</v>
      </c>
      <c r="F75" s="238">
        <f>data!T61</f>
        <v>4792749</v>
      </c>
      <c r="G75" s="238">
        <f>data!U61</f>
        <v>2216070</v>
      </c>
      <c r="H75" s="238">
        <f>data!V61</f>
        <v>0</v>
      </c>
      <c r="I75" s="238">
        <f>data!W61</f>
        <v>821400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540715</v>
      </c>
      <c r="D76" s="238">
        <f>data!R62</f>
        <v>52173</v>
      </c>
      <c r="E76" s="238">
        <f>data!S62</f>
        <v>218503</v>
      </c>
      <c r="F76" s="238">
        <f>data!T62</f>
        <v>1132532</v>
      </c>
      <c r="G76" s="238">
        <f>data!U62</f>
        <v>522841</v>
      </c>
      <c r="H76" s="238">
        <f>data!V62</f>
        <v>0</v>
      </c>
      <c r="I76" s="238">
        <f>data!W62</f>
        <v>194181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7245467</v>
      </c>
      <c r="E77" s="238">
        <f>data!S63</f>
        <v>0</v>
      </c>
      <c r="F77" s="238">
        <f>data!T63</f>
        <v>4491763</v>
      </c>
      <c r="G77" s="238">
        <f>data!U63</f>
        <v>84793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96185</v>
      </c>
      <c r="D78" s="238">
        <f>data!R64</f>
        <v>511390</v>
      </c>
      <c r="E78" s="238">
        <f>data!S64</f>
        <v>240225</v>
      </c>
      <c r="F78" s="238">
        <f>data!T64</f>
        <v>20606806</v>
      </c>
      <c r="G78" s="238">
        <f>data!U64</f>
        <v>1984796</v>
      </c>
      <c r="H78" s="238">
        <f>data!V64</f>
        <v>0</v>
      </c>
      <c r="I78" s="238">
        <f>data!W64</f>
        <v>122401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14216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8588</v>
      </c>
      <c r="D80" s="238">
        <f>data!R66</f>
        <v>0</v>
      </c>
      <c r="E80" s="238">
        <f>data!S66</f>
        <v>2990</v>
      </c>
      <c r="F80" s="238">
        <f>data!T66</f>
        <v>86016</v>
      </c>
      <c r="G80" s="238">
        <f>data!U66</f>
        <v>10919369</v>
      </c>
      <c r="H80" s="238">
        <f>data!V66</f>
        <v>0</v>
      </c>
      <c r="I80" s="238">
        <f>data!W66</f>
        <v>2883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185158</v>
      </c>
      <c r="E81" s="238">
        <f>data!S67</f>
        <v>122455</v>
      </c>
      <c r="F81" s="238">
        <f>data!T67</f>
        <v>48001</v>
      </c>
      <c r="G81" s="238">
        <f>data!U67</f>
        <v>117616</v>
      </c>
      <c r="H81" s="238">
        <f>data!V67</f>
        <v>0</v>
      </c>
      <c r="I81" s="238">
        <f>data!W67</f>
        <v>520878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530</v>
      </c>
      <c r="D83" s="238">
        <f>data!R69</f>
        <v>0</v>
      </c>
      <c r="E83" s="238">
        <f>data!S69</f>
        <v>91546</v>
      </c>
      <c r="F83" s="238">
        <f>data!T69</f>
        <v>389627</v>
      </c>
      <c r="G83" s="238">
        <f>data!U69</f>
        <v>66411</v>
      </c>
      <c r="H83" s="238">
        <f>data!V69</f>
        <v>0</v>
      </c>
      <c r="I83" s="238">
        <f>data!W69</f>
        <v>6447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-360</v>
      </c>
      <c r="G84" s="238">
        <f>-data!U84</f>
        <v>-12776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2937846</v>
      </c>
      <c r="D85" s="238">
        <f>data!R85</f>
        <v>8214904</v>
      </c>
      <c r="E85" s="238">
        <f>data!S85</f>
        <v>1601849</v>
      </c>
      <c r="F85" s="238">
        <f>data!T85</f>
        <v>31561350</v>
      </c>
      <c r="G85" s="238">
        <f>data!U85</f>
        <v>15899120</v>
      </c>
      <c r="H85" s="238">
        <f>data!V85</f>
        <v>0</v>
      </c>
      <c r="I85" s="238">
        <f>data!W85</f>
        <v>1668190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>
        <f>+data!M682</f>
        <v>1392642</v>
      </c>
      <c r="D87" s="246">
        <f>+data!M683</f>
        <v>2484973</v>
      </c>
      <c r="E87" s="246">
        <f>+data!M684</f>
        <v>379374</v>
      </c>
      <c r="F87" s="246">
        <f>+data!M685</f>
        <v>9355046</v>
      </c>
      <c r="G87" s="246">
        <f>+data!M686</f>
        <v>5336658</v>
      </c>
      <c r="H87" s="246">
        <f>+data!M687</f>
        <v>0</v>
      </c>
      <c r="I87" s="246">
        <f>+data!M688</f>
        <v>1115902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6145558</v>
      </c>
      <c r="D88" s="238">
        <f>data!R87</f>
        <v>13258737</v>
      </c>
      <c r="E88" s="238">
        <f>data!S87</f>
        <v>0</v>
      </c>
      <c r="F88" s="238">
        <f>data!T87</f>
        <v>1413735</v>
      </c>
      <c r="G88" s="238">
        <f>data!U87</f>
        <v>40868436</v>
      </c>
      <c r="H88" s="238">
        <f>data!V87</f>
        <v>0</v>
      </c>
      <c r="I88" s="238">
        <f>data!W87</f>
        <v>4769159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14389964</v>
      </c>
      <c r="D89" s="238">
        <f>data!R88</f>
        <v>26870148</v>
      </c>
      <c r="E89" s="238">
        <f>data!S88</f>
        <v>0</v>
      </c>
      <c r="F89" s="238">
        <f>data!T88</f>
        <v>102470519</v>
      </c>
      <c r="G89" s="238">
        <f>data!U88</f>
        <v>45599757</v>
      </c>
      <c r="H89" s="238">
        <f>data!V88</f>
        <v>0</v>
      </c>
      <c r="I89" s="238">
        <f>data!W88</f>
        <v>19599225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20535522</v>
      </c>
      <c r="D90" s="238">
        <f>data!R89</f>
        <v>40128885</v>
      </c>
      <c r="E90" s="238">
        <f>data!S89</f>
        <v>0</v>
      </c>
      <c r="F90" s="238">
        <f>data!T89</f>
        <v>103884254</v>
      </c>
      <c r="G90" s="238">
        <f>data!U89</f>
        <v>86468193</v>
      </c>
      <c r="H90" s="238">
        <f>data!V89</f>
        <v>0</v>
      </c>
      <c r="I90" s="238">
        <f>data!W89</f>
        <v>24368384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8299</v>
      </c>
      <c r="D92" s="238">
        <f>data!R90</f>
        <v>811</v>
      </c>
      <c r="E92" s="238">
        <f>data!S90</f>
        <v>11225</v>
      </c>
      <c r="F92" s="238">
        <f>data!T90</f>
        <v>293</v>
      </c>
      <c r="G92" s="238">
        <f>data!U90</f>
        <v>8690</v>
      </c>
      <c r="H92" s="238">
        <f>data!V90</f>
        <v>0</v>
      </c>
      <c r="I92" s="238">
        <f>data!W90</f>
        <v>1199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1807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863</v>
      </c>
      <c r="D94" s="238">
        <f>data!R92</f>
        <v>17</v>
      </c>
      <c r="E94" s="238">
        <f>data!S92</f>
        <v>787</v>
      </c>
      <c r="F94" s="238">
        <f>data!T92</f>
        <v>11</v>
      </c>
      <c r="G94" s="238">
        <f>data!U92</f>
        <v>821</v>
      </c>
      <c r="H94" s="238">
        <f>data!V92</f>
        <v>0</v>
      </c>
      <c r="I94" s="238">
        <f>data!W92</f>
        <v>96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21730</v>
      </c>
      <c r="D95" s="238">
        <f>data!R93</f>
        <v>0</v>
      </c>
      <c r="E95" s="238">
        <f>data!S93</f>
        <v>0</v>
      </c>
      <c r="F95" s="238">
        <f>data!T93</f>
        <v>25436</v>
      </c>
      <c r="G95" s="238">
        <f>data!U93</f>
        <v>106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13.16</v>
      </c>
      <c r="D96" s="245">
        <f>data!R94</f>
        <v>0</v>
      </c>
      <c r="E96" s="245">
        <f>data!S94</f>
        <v>0</v>
      </c>
      <c r="F96" s="245">
        <f>data!T94</f>
        <v>20.239999999999998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Legacy Salmon Creek Medical Center</v>
      </c>
      <c r="G100" s="237"/>
      <c r="H100" s="236" t="str">
        <f>"FYE: "&amp;data!C96</f>
        <v>FYE: 03/31/2024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39725</v>
      </c>
      <c r="D105" s="238">
        <f>data!Y59</f>
        <v>169021</v>
      </c>
      <c r="E105" s="238">
        <f>data!Z59</f>
        <v>20732</v>
      </c>
      <c r="F105" s="238">
        <f>data!AA59</f>
        <v>15155</v>
      </c>
      <c r="G105" s="250"/>
      <c r="H105" s="238">
        <f>data!AC59</f>
        <v>120221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13.54</v>
      </c>
      <c r="D106" s="245">
        <f>data!Y60</f>
        <v>51.27</v>
      </c>
      <c r="E106" s="245">
        <f>data!Z60</f>
        <v>29</v>
      </c>
      <c r="F106" s="245">
        <f>data!AA60</f>
        <v>2.56</v>
      </c>
      <c r="G106" s="245">
        <f>data!AB60</f>
        <v>55.76</v>
      </c>
      <c r="H106" s="245">
        <f>data!AC60</f>
        <v>34.590000000000003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1587608</v>
      </c>
      <c r="D107" s="238">
        <f>data!Y61</f>
        <v>5255494</v>
      </c>
      <c r="E107" s="238">
        <f>data!Z61</f>
        <v>3974081</v>
      </c>
      <c r="F107" s="238">
        <f>data!AA61</f>
        <v>347230</v>
      </c>
      <c r="G107" s="238">
        <f>data!AB61</f>
        <v>6977473</v>
      </c>
      <c r="H107" s="238">
        <f>data!AC61</f>
        <v>3785289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375332</v>
      </c>
      <c r="D108" s="238">
        <f>data!Y62</f>
        <v>1242551</v>
      </c>
      <c r="E108" s="238">
        <f>data!Z62</f>
        <v>938277</v>
      </c>
      <c r="F108" s="238">
        <f>data!AA62</f>
        <v>82031</v>
      </c>
      <c r="G108" s="238">
        <f>data!AB62</f>
        <v>1648631</v>
      </c>
      <c r="H108" s="238">
        <f>data!AC62</f>
        <v>895539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179654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752594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506719</v>
      </c>
      <c r="D110" s="238">
        <f>data!Y64</f>
        <v>414745</v>
      </c>
      <c r="E110" s="238">
        <f>data!Z64</f>
        <v>3049135</v>
      </c>
      <c r="F110" s="238">
        <f>data!AA64</f>
        <v>800092</v>
      </c>
      <c r="G110" s="238">
        <f>data!AB64</f>
        <v>35070686</v>
      </c>
      <c r="H110" s="238">
        <f>data!AC64</f>
        <v>860207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8790</v>
      </c>
      <c r="D112" s="238">
        <f>data!Y66</f>
        <v>18839</v>
      </c>
      <c r="E112" s="238">
        <f>data!Z66</f>
        <v>352982</v>
      </c>
      <c r="F112" s="238">
        <f>data!AA66</f>
        <v>16377</v>
      </c>
      <c r="G112" s="238">
        <f>data!AB66</f>
        <v>3660965</v>
      </c>
      <c r="H112" s="238">
        <f>data!AC66</f>
        <v>978792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6957</v>
      </c>
      <c r="D113" s="238">
        <f>data!Y67</f>
        <v>397485</v>
      </c>
      <c r="E113" s="238">
        <f>data!Z67</f>
        <v>1159563</v>
      </c>
      <c r="F113" s="238">
        <f>data!AA67</f>
        <v>74886</v>
      </c>
      <c r="G113" s="238">
        <f>data!AB67</f>
        <v>78398</v>
      </c>
      <c r="H113" s="238">
        <f>data!AC67</f>
        <v>133815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2415</v>
      </c>
      <c r="D115" s="238">
        <f>data!Y69</f>
        <v>274030</v>
      </c>
      <c r="E115" s="238">
        <f>data!Z69</f>
        <v>347422</v>
      </c>
      <c r="F115" s="238">
        <f>data!AA69</f>
        <v>9616</v>
      </c>
      <c r="G115" s="238">
        <f>data!AB69</f>
        <v>-416269</v>
      </c>
      <c r="H115" s="238">
        <f>data!AC69</f>
        <v>4347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-27017431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2487821</v>
      </c>
      <c r="D117" s="238">
        <f>data!Y85</f>
        <v>7782798</v>
      </c>
      <c r="E117" s="238">
        <f>data!Z85</f>
        <v>9821460</v>
      </c>
      <c r="F117" s="238">
        <f>data!AA85</f>
        <v>1330232</v>
      </c>
      <c r="G117" s="238">
        <f>data!AB85</f>
        <v>20002453</v>
      </c>
      <c r="H117" s="238">
        <f>data!AC85</f>
        <v>7410583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>
        <f>+data!M689</f>
        <v>3511495</v>
      </c>
      <c r="D119" s="246">
        <f>+data!M690</f>
        <v>2969138</v>
      </c>
      <c r="E119" s="246">
        <f>+data!M691</f>
        <v>3686131</v>
      </c>
      <c r="F119" s="246">
        <f>+data!M692</f>
        <v>559886</v>
      </c>
      <c r="G119" s="246">
        <f>+data!M693</f>
        <v>9190157</v>
      </c>
      <c r="H119" s="246">
        <f>+data!M694</f>
        <v>3542770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18720031</v>
      </c>
      <c r="D120" s="238">
        <f>data!Y87</f>
        <v>8085987</v>
      </c>
      <c r="E120" s="238">
        <f>data!Z87</f>
        <v>19230531</v>
      </c>
      <c r="F120" s="238">
        <f>data!AA87</f>
        <v>602214</v>
      </c>
      <c r="G120" s="238">
        <f>data!AB87</f>
        <v>62047688</v>
      </c>
      <c r="H120" s="238">
        <f>data!AC87</f>
        <v>39290742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67186466</v>
      </c>
      <c r="D121" s="238">
        <f>data!Y88</f>
        <v>41310426</v>
      </c>
      <c r="E121" s="238">
        <f>data!Z88</f>
        <v>38754976</v>
      </c>
      <c r="F121" s="238">
        <f>data!AA88</f>
        <v>8233217</v>
      </c>
      <c r="G121" s="238">
        <f>data!AB88</f>
        <v>49176483</v>
      </c>
      <c r="H121" s="238">
        <f>data!AC88</f>
        <v>30021061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85906497</v>
      </c>
      <c r="D122" s="238">
        <f>data!Y89</f>
        <v>49396413</v>
      </c>
      <c r="E122" s="238">
        <f>data!Z89</f>
        <v>57985507</v>
      </c>
      <c r="F122" s="238">
        <f>data!AA89</f>
        <v>8835431</v>
      </c>
      <c r="G122" s="238">
        <f>data!AB89</f>
        <v>111224171</v>
      </c>
      <c r="H122" s="238">
        <f>data!AC89</f>
        <v>69311803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2705</v>
      </c>
      <c r="D124" s="238">
        <f>data!Y90</f>
        <v>8954</v>
      </c>
      <c r="E124" s="238">
        <f>data!Z90</f>
        <v>4149</v>
      </c>
      <c r="F124" s="238">
        <f>data!AA90</f>
        <v>856</v>
      </c>
      <c r="G124" s="238">
        <f>data!AB90</f>
        <v>6642</v>
      </c>
      <c r="H124" s="238">
        <f>data!AC90</f>
        <v>3102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275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283</v>
      </c>
      <c r="D126" s="238">
        <f>data!Y92</f>
        <v>441</v>
      </c>
      <c r="E126" s="238">
        <f>data!Z92</f>
        <v>328</v>
      </c>
      <c r="F126" s="238">
        <f>data!AA92</f>
        <v>198</v>
      </c>
      <c r="G126" s="238">
        <f>data!AB92</f>
        <v>907</v>
      </c>
      <c r="H126" s="238">
        <f>data!AC92</f>
        <v>394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0</v>
      </c>
      <c r="D127" s="238">
        <f>data!Y93</f>
        <v>160430</v>
      </c>
      <c r="E127" s="238">
        <f>data!Z93</f>
        <v>15299</v>
      </c>
      <c r="F127" s="238">
        <f>data!AA93</f>
        <v>0</v>
      </c>
      <c r="G127" s="238">
        <f>data!AB93</f>
        <v>0</v>
      </c>
      <c r="H127" s="238">
        <f>data!AC93</f>
        <v>12865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1.53</v>
      </c>
      <c r="E128" s="245">
        <f>data!Z94</f>
        <v>9.41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Legacy Salmon Creek Medical Center</v>
      </c>
      <c r="G132" s="237"/>
      <c r="H132" s="236" t="str">
        <f>"FYE: "&amp;data!C96</f>
        <v>FYE: 03/31/2024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282497</v>
      </c>
      <c r="D137" s="238">
        <f>data!AF59</f>
        <v>0</v>
      </c>
      <c r="E137" s="238">
        <f>data!AG59</f>
        <v>71021</v>
      </c>
      <c r="F137" s="238">
        <f>data!AH59</f>
        <v>0</v>
      </c>
      <c r="G137" s="238">
        <f>data!AI59</f>
        <v>9401</v>
      </c>
      <c r="H137" s="238">
        <f>data!AJ59</f>
        <v>246714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70.040000000000006</v>
      </c>
      <c r="D138" s="245">
        <f>data!AF60</f>
        <v>0</v>
      </c>
      <c r="E138" s="245">
        <f>data!AG60</f>
        <v>123.01</v>
      </c>
      <c r="F138" s="245">
        <f>data!AH60</f>
        <v>0</v>
      </c>
      <c r="G138" s="245">
        <f>data!AI60</f>
        <v>21.54</v>
      </c>
      <c r="H138" s="245">
        <f>data!AJ60</f>
        <v>195.94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7735402</v>
      </c>
      <c r="D139" s="238">
        <f>data!AF61</f>
        <v>0</v>
      </c>
      <c r="E139" s="238">
        <f>data!AG61</f>
        <v>14369944</v>
      </c>
      <c r="F139" s="238">
        <f>data!AH61</f>
        <v>0</v>
      </c>
      <c r="G139" s="238">
        <f>data!AI61</f>
        <v>2757669</v>
      </c>
      <c r="H139" s="238">
        <f>data!AJ61</f>
        <v>27707515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1828071</v>
      </c>
      <c r="D140" s="238">
        <f>data!AF62</f>
        <v>0</v>
      </c>
      <c r="E140" s="238">
        <f>data!AG62</f>
        <v>3396840</v>
      </c>
      <c r="F140" s="238">
        <f>data!AH62</f>
        <v>0</v>
      </c>
      <c r="G140" s="238">
        <f>data!AI62</f>
        <v>651262</v>
      </c>
      <c r="H140" s="238">
        <f>data!AJ62</f>
        <v>12068708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1885232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58889</v>
      </c>
      <c r="D142" s="238">
        <f>data!AF64</f>
        <v>0</v>
      </c>
      <c r="E142" s="238">
        <f>data!AG64</f>
        <v>1828827</v>
      </c>
      <c r="F142" s="238">
        <f>data!AH64</f>
        <v>0</v>
      </c>
      <c r="G142" s="238">
        <f>data!AI64</f>
        <v>647738</v>
      </c>
      <c r="H142" s="238">
        <f>data!AJ64</f>
        <v>2134141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864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71997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6366</v>
      </c>
      <c r="D144" s="238">
        <f>data!AF66</f>
        <v>0</v>
      </c>
      <c r="E144" s="238">
        <f>data!AG66</f>
        <v>387989</v>
      </c>
      <c r="F144" s="238">
        <f>data!AH66</f>
        <v>0</v>
      </c>
      <c r="G144" s="238">
        <f>data!AI66</f>
        <v>5436</v>
      </c>
      <c r="H144" s="238">
        <f>data!AJ66</f>
        <v>402989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11369</v>
      </c>
      <c r="D145" s="238">
        <f>data!AF67</f>
        <v>0</v>
      </c>
      <c r="E145" s="238">
        <f>data!AG67</f>
        <v>76549</v>
      </c>
      <c r="F145" s="238">
        <f>data!AH67</f>
        <v>0</v>
      </c>
      <c r="G145" s="238">
        <f>data!AI67</f>
        <v>78067</v>
      </c>
      <c r="H145" s="238">
        <f>data!AJ67</f>
        <v>309906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380431</v>
      </c>
      <c r="D147" s="238">
        <f>data!AF69</f>
        <v>0</v>
      </c>
      <c r="E147" s="238">
        <f>data!AG69</f>
        <v>28334</v>
      </c>
      <c r="F147" s="238">
        <f>data!AH69</f>
        <v>0</v>
      </c>
      <c r="G147" s="238">
        <f>data!AI69</f>
        <v>1327</v>
      </c>
      <c r="H147" s="238">
        <f>data!AJ69</f>
        <v>3328015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-35</v>
      </c>
      <c r="D148" s="238">
        <f>-data!AF84</f>
        <v>0</v>
      </c>
      <c r="E148" s="238">
        <f>-data!AG84</f>
        <v>-1914</v>
      </c>
      <c r="F148" s="238">
        <f>-data!AH84</f>
        <v>0</v>
      </c>
      <c r="G148" s="238">
        <f>-data!AI84</f>
        <v>0</v>
      </c>
      <c r="H148" s="238">
        <f>-data!AJ84</f>
        <v>-1642429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10021357</v>
      </c>
      <c r="D149" s="238">
        <f>data!AF85</f>
        <v>0</v>
      </c>
      <c r="E149" s="238">
        <f>data!AG85</f>
        <v>21971801</v>
      </c>
      <c r="F149" s="238">
        <f>data!AH85</f>
        <v>0</v>
      </c>
      <c r="G149" s="238">
        <f>data!AI85</f>
        <v>4141499</v>
      </c>
      <c r="H149" s="238">
        <f>data!AJ85</f>
        <v>44380842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>
        <f>+data!M696</f>
        <v>2211711</v>
      </c>
      <c r="D151" s="246">
        <f>+data!M697</f>
        <v>0</v>
      </c>
      <c r="E151" s="246">
        <f>+data!M698</f>
        <v>14510888</v>
      </c>
      <c r="F151" s="246">
        <f>+data!M699</f>
        <v>0</v>
      </c>
      <c r="G151" s="246">
        <f>+data!M700</f>
        <v>1949353</v>
      </c>
      <c r="H151" s="246">
        <f>+data!M701</f>
        <v>7858244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10467797</v>
      </c>
      <c r="D152" s="238">
        <f>data!AF87</f>
        <v>0</v>
      </c>
      <c r="E152" s="238">
        <f>data!AG87</f>
        <v>48759774</v>
      </c>
      <c r="F152" s="238">
        <f>data!AH87</f>
        <v>0</v>
      </c>
      <c r="G152" s="238">
        <f>data!AI87</f>
        <v>790778</v>
      </c>
      <c r="H152" s="238">
        <f>data!AJ87</f>
        <v>28402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15640566</v>
      </c>
      <c r="D153" s="238">
        <f>data!AF88</f>
        <v>0</v>
      </c>
      <c r="E153" s="238">
        <f>data!AG88</f>
        <v>194109931</v>
      </c>
      <c r="F153" s="238">
        <f>data!AH88</f>
        <v>0</v>
      </c>
      <c r="G153" s="238">
        <f>data!AI88</f>
        <v>12136349</v>
      </c>
      <c r="H153" s="238">
        <f>data!AJ88</f>
        <v>59160938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26108363</v>
      </c>
      <c r="D154" s="238">
        <f>data!AF89</f>
        <v>0</v>
      </c>
      <c r="E154" s="238">
        <f>data!AG89</f>
        <v>242869705</v>
      </c>
      <c r="F154" s="238">
        <f>data!AH89</f>
        <v>0</v>
      </c>
      <c r="G154" s="238">
        <f>data!AI89</f>
        <v>12927127</v>
      </c>
      <c r="H154" s="238">
        <f>data!AJ89</f>
        <v>59189340</v>
      </c>
      <c r="I154" s="238">
        <f>data!AK89</f>
        <v>0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2348</v>
      </c>
      <c r="D156" s="238">
        <f>data!AF90</f>
        <v>0</v>
      </c>
      <c r="E156" s="238">
        <f>data!AG90</f>
        <v>27326</v>
      </c>
      <c r="F156" s="238">
        <f>data!AH90</f>
        <v>0</v>
      </c>
      <c r="G156" s="238">
        <f>data!AI90</f>
        <v>18359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18855</v>
      </c>
      <c r="F157" s="238">
        <f>data!AH91</f>
        <v>0</v>
      </c>
      <c r="G157" s="238">
        <f>data!AI91</f>
        <v>8314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0</v>
      </c>
      <c r="D158" s="238">
        <f>data!AF92</f>
        <v>0</v>
      </c>
      <c r="E158" s="238">
        <f>data!AG92</f>
        <v>23496</v>
      </c>
      <c r="F158" s="238">
        <f>data!AH92</f>
        <v>0</v>
      </c>
      <c r="G158" s="238">
        <f>data!AI92</f>
        <v>6415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14455</v>
      </c>
      <c r="D159" s="238">
        <f>data!AF93</f>
        <v>0</v>
      </c>
      <c r="E159" s="238">
        <f>data!AG93</f>
        <v>303021</v>
      </c>
      <c r="F159" s="238">
        <f>data!AH93</f>
        <v>0</v>
      </c>
      <c r="G159" s="238">
        <f>data!AI93</f>
        <v>75938</v>
      </c>
      <c r="H159" s="238">
        <f>data!AJ93</f>
        <v>29539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83.95</v>
      </c>
      <c r="F160" s="245">
        <f>data!AH94</f>
        <v>0</v>
      </c>
      <c r="G160" s="245">
        <f>data!AI94</f>
        <v>18.96</v>
      </c>
      <c r="H160" s="245">
        <f>data!AJ94</f>
        <v>15.48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Legacy Salmon Creek Medical Center</v>
      </c>
      <c r="G164" s="237"/>
      <c r="H164" s="236" t="str">
        <f>"FYE: "&amp;data!C96</f>
        <v>FYE: 03/31/2024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0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Legacy Salmon Creek Medical Center</v>
      </c>
      <c r="G196" s="237"/>
      <c r="H196" s="236" t="str">
        <f>"FYE: "&amp;data!C96</f>
        <v>FYE: 03/31/2024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256987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17.16</v>
      </c>
      <c r="G202" s="245">
        <f>data!AW60</f>
        <v>0</v>
      </c>
      <c r="H202" s="245">
        <f>data!AX60</f>
        <v>0</v>
      </c>
      <c r="I202" s="245">
        <f>data!AY60</f>
        <v>54.86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2045261</v>
      </c>
      <c r="G203" s="238">
        <f>data!AW61</f>
        <v>0</v>
      </c>
      <c r="H203" s="238">
        <f>data!AX61</f>
        <v>0</v>
      </c>
      <c r="I203" s="238">
        <f>data!AY61</f>
        <v>3339009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483147</v>
      </c>
      <c r="G204" s="238">
        <f>data!AW62</f>
        <v>0</v>
      </c>
      <c r="H204" s="238">
        <f>data!AX62</f>
        <v>0</v>
      </c>
      <c r="I204" s="238">
        <f>data!AY62</f>
        <v>789950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2406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68745</v>
      </c>
      <c r="G206" s="238">
        <f>data!AW64</f>
        <v>0</v>
      </c>
      <c r="H206" s="238">
        <f>data!AX64</f>
        <v>0</v>
      </c>
      <c r="I206" s="238">
        <f>data!AY64</f>
        <v>2215939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4371</v>
      </c>
      <c r="G208" s="238">
        <f>data!AW66</f>
        <v>0</v>
      </c>
      <c r="H208" s="238">
        <f>data!AX66</f>
        <v>0</v>
      </c>
      <c r="I208" s="238">
        <f>data!AY66</f>
        <v>110288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859</v>
      </c>
      <c r="G209" s="238">
        <f>data!AW67</f>
        <v>0</v>
      </c>
      <c r="H209" s="238">
        <f>data!AX67</f>
        <v>0</v>
      </c>
      <c r="I209" s="238">
        <f>data!AY67</f>
        <v>72456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60748</v>
      </c>
      <c r="G211" s="238">
        <f>data!AW69</f>
        <v>0</v>
      </c>
      <c r="H211" s="238">
        <f>data!AX69</f>
        <v>0</v>
      </c>
      <c r="I211" s="238">
        <f>data!AY69</f>
        <v>-106561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210</v>
      </c>
      <c r="G212" s="238">
        <f>-data!AW84</f>
        <v>0</v>
      </c>
      <c r="H212" s="238">
        <f>-data!AX84</f>
        <v>0</v>
      </c>
      <c r="I212" s="238">
        <f>-data!AY84</f>
        <v>-1729205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2665747</v>
      </c>
      <c r="G213" s="238">
        <f>data!AW85</f>
        <v>0</v>
      </c>
      <c r="H213" s="238">
        <f>data!AX85</f>
        <v>0</v>
      </c>
      <c r="I213" s="238">
        <f>data!AY85</f>
        <v>4691876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582479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1096340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4180582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5276922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21752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16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1820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5.49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Legacy Salmon Creek Medical Center</v>
      </c>
      <c r="G228" s="237"/>
      <c r="H228" s="236" t="str">
        <f>"FYE: "&amp;data!C96</f>
        <v>FYE: 03/31/2024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456084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64.89</v>
      </c>
      <c r="H234" s="245">
        <f>data!BE60</f>
        <v>34.51</v>
      </c>
      <c r="I234" s="245">
        <f>data!BF60</f>
        <v>67.900000000000006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6523601</v>
      </c>
      <c r="H235" s="238">
        <f>data!BE61</f>
        <v>2694884</v>
      </c>
      <c r="I235" s="238">
        <f>data!BF61</f>
        <v>3496612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1543370</v>
      </c>
      <c r="H236" s="238">
        <f>data!BE62</f>
        <v>636267</v>
      </c>
      <c r="I236" s="238">
        <f>data!BF62</f>
        <v>826885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125305</v>
      </c>
      <c r="E238" s="238">
        <f>data!BB64</f>
        <v>0</v>
      </c>
      <c r="F238" s="238">
        <f>data!BC64</f>
        <v>0</v>
      </c>
      <c r="G238" s="238">
        <f>data!BD64</f>
        <v>-1343289</v>
      </c>
      <c r="H238" s="238">
        <f>data!BE64</f>
        <v>605749</v>
      </c>
      <c r="I238" s="238">
        <f>data!BF64</f>
        <v>411488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2297433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834628</v>
      </c>
      <c r="H240" s="238">
        <f>data!BE66</f>
        <v>1422259</v>
      </c>
      <c r="I240" s="238">
        <f>data!BF66</f>
        <v>70925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758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6056139</v>
      </c>
      <c r="I241" s="238">
        <f>data!BF67</f>
        <v>10183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-825863</v>
      </c>
      <c r="H243" s="238">
        <f>data!BE69</f>
        <v>2319754</v>
      </c>
      <c r="I243" s="238">
        <f>data!BF69</f>
        <v>14699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0</v>
      </c>
      <c r="D245" s="238">
        <f>data!BA85</f>
        <v>126063</v>
      </c>
      <c r="E245" s="238">
        <f>data!BB85</f>
        <v>0</v>
      </c>
      <c r="F245" s="238">
        <f>data!BC85</f>
        <v>0</v>
      </c>
      <c r="G245" s="238">
        <f>data!BD85</f>
        <v>6732447</v>
      </c>
      <c r="H245" s="238">
        <f>data!BE85</f>
        <v>16032485</v>
      </c>
      <c r="I245" s="238">
        <f>data!BF85</f>
        <v>4830792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0</v>
      </c>
      <c r="D252" s="254">
        <f>data!BA90</f>
        <v>3599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59005</v>
      </c>
      <c r="I252" s="254">
        <f>data!BF90</f>
        <v>4065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6238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Legacy Salmon Creek Medical Center</v>
      </c>
      <c r="G260" s="237"/>
      <c r="H260" s="236" t="str">
        <f>"FYE: "&amp;data!C96</f>
        <v>FYE: 03/31/2024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4.32</v>
      </c>
      <c r="D266" s="245">
        <f>data!BH60</f>
        <v>0</v>
      </c>
      <c r="E266" s="245">
        <f>data!BI60</f>
        <v>1.26</v>
      </c>
      <c r="F266" s="245">
        <f>data!BJ60</f>
        <v>39.78</v>
      </c>
      <c r="G266" s="245">
        <f>data!BK60</f>
        <v>237.12</v>
      </c>
      <c r="H266" s="245">
        <f>data!BL60</f>
        <v>36.53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244439</v>
      </c>
      <c r="D267" s="238">
        <f>data!BH61</f>
        <v>0</v>
      </c>
      <c r="E267" s="238">
        <f>data!BI61</f>
        <v>0</v>
      </c>
      <c r="F267" s="238">
        <f>data!BJ61</f>
        <v>5736399</v>
      </c>
      <c r="G267" s="238">
        <f>data!BK61</f>
        <v>17781888</v>
      </c>
      <c r="H267" s="238">
        <f>data!BL61</f>
        <v>2062118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57776</v>
      </c>
      <c r="D268" s="238">
        <f>data!BH62</f>
        <v>0</v>
      </c>
      <c r="E268" s="238">
        <f>data!BI62</f>
        <v>0</v>
      </c>
      <c r="F268" s="238">
        <f>data!BJ62</f>
        <v>1354823</v>
      </c>
      <c r="G268" s="238">
        <f>data!BK62</f>
        <v>4198121</v>
      </c>
      <c r="H268" s="238">
        <f>data!BL62</f>
        <v>487841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518779</v>
      </c>
      <c r="G269" s="238">
        <f>data!BK63</f>
        <v>284011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249</v>
      </c>
      <c r="D270" s="238">
        <f>data!BH64</f>
        <v>0</v>
      </c>
      <c r="E270" s="238">
        <f>data!BI64</f>
        <v>0</v>
      </c>
      <c r="F270" s="238">
        <f>data!BJ64</f>
        <v>9312</v>
      </c>
      <c r="G270" s="238">
        <f>data!BK64</f>
        <v>41105</v>
      </c>
      <c r="H270" s="238">
        <f>data!BL64</f>
        <v>18118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1052727</v>
      </c>
      <c r="G272" s="238">
        <f>data!BK66</f>
        <v>9035205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23278</v>
      </c>
      <c r="G275" s="238">
        <f>data!BK69</f>
        <v>923285</v>
      </c>
      <c r="H275" s="238">
        <f>data!BL69</f>
        <v>8692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302464</v>
      </c>
      <c r="D277" s="238">
        <f>data!BH85</f>
        <v>0</v>
      </c>
      <c r="E277" s="238">
        <f>data!BI85</f>
        <v>0</v>
      </c>
      <c r="F277" s="238">
        <f>data!BJ85</f>
        <v>8695318</v>
      </c>
      <c r="G277" s="238">
        <f>data!BK85</f>
        <v>32263615</v>
      </c>
      <c r="H277" s="238">
        <f>data!BL85</f>
        <v>2576769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4069</v>
      </c>
      <c r="D284" s="254">
        <f>data!BH90</f>
        <v>1182</v>
      </c>
      <c r="E284" s="254">
        <f>data!BI90</f>
        <v>0</v>
      </c>
      <c r="F284" s="254">
        <f>data!BJ90</f>
        <v>0</v>
      </c>
      <c r="G284" s="254">
        <f>data!BK90</f>
        <v>698</v>
      </c>
      <c r="H284" s="254">
        <f>data!BL90</f>
        <v>2953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5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48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Legacy Salmon Creek Medical Center</v>
      </c>
      <c r="G292" s="237"/>
      <c r="H292" s="236" t="str">
        <f>"FYE: "&amp;data!C96</f>
        <v>FYE: 03/31/2024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4.0599999999999996</v>
      </c>
      <c r="D298" s="245">
        <f>data!BO60</f>
        <v>3.16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2.0299999999999998</v>
      </c>
      <c r="I298" s="245">
        <f>data!BT60</f>
        <v>7.08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815271</v>
      </c>
      <c r="D299" s="238">
        <f>data!BO61</f>
        <v>165118</v>
      </c>
      <c r="E299" s="238">
        <f>data!BP61</f>
        <v>0</v>
      </c>
      <c r="F299" s="238">
        <f>data!BQ61</f>
        <v>0</v>
      </c>
      <c r="G299" s="238">
        <f>data!BR61</f>
        <v>395630</v>
      </c>
      <c r="H299" s="238">
        <f>data!BS61</f>
        <v>173688</v>
      </c>
      <c r="I299" s="238">
        <f>data!BT61</f>
        <v>648248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192348</v>
      </c>
      <c r="D300" s="238">
        <f>data!BO62</f>
        <v>185202</v>
      </c>
      <c r="E300" s="238">
        <f>data!BP62</f>
        <v>0</v>
      </c>
      <c r="F300" s="238">
        <f>data!BQ62</f>
        <v>0</v>
      </c>
      <c r="G300" s="238">
        <f>data!BR62</f>
        <v>93342</v>
      </c>
      <c r="H300" s="238">
        <f>data!BS62</f>
        <v>41042</v>
      </c>
      <c r="I300" s="238">
        <f>data!BT62</f>
        <v>152942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152306</v>
      </c>
      <c r="D301" s="238">
        <f>data!BO63</f>
        <v>1033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-34689</v>
      </c>
      <c r="D302" s="238">
        <f>data!BO64</f>
        <v>38121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54389</v>
      </c>
      <c r="I302" s="238">
        <f>data!BT64</f>
        <v>2124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366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10932581</v>
      </c>
      <c r="D304" s="238">
        <f>data!BO66</f>
        <v>18355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25</v>
      </c>
      <c r="I304" s="238">
        <f>data!BT66</f>
        <v>10465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12697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23813489</v>
      </c>
      <c r="D307" s="238">
        <f>data!BO69</f>
        <v>535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7375</v>
      </c>
      <c r="I307" s="238">
        <f>data!BT69</f>
        <v>3461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4387875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-76951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40272244</v>
      </c>
      <c r="D309" s="238">
        <f>data!BO85</f>
        <v>408364</v>
      </c>
      <c r="E309" s="238">
        <f>data!BP85</f>
        <v>0</v>
      </c>
      <c r="F309" s="238">
        <f>data!BQ85</f>
        <v>0</v>
      </c>
      <c r="G309" s="238">
        <f>data!BR85</f>
        <v>488972</v>
      </c>
      <c r="H309" s="238">
        <f>data!BS85</f>
        <v>199568</v>
      </c>
      <c r="I309" s="238">
        <f>data!BT85</f>
        <v>817240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1429</v>
      </c>
      <c r="D316" s="254">
        <f>data!BO90</f>
        <v>333</v>
      </c>
      <c r="E316" s="254">
        <f>data!BP90</f>
        <v>0</v>
      </c>
      <c r="F316" s="254">
        <f>data!BQ90</f>
        <v>0</v>
      </c>
      <c r="G316" s="254">
        <f>data!BR90</f>
        <v>110</v>
      </c>
      <c r="H316" s="254">
        <f>data!BS90</f>
        <v>2762</v>
      </c>
      <c r="I316" s="254">
        <f>data!BT90</f>
        <v>1255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81</v>
      </c>
      <c r="I318" s="254">
        <f>data!BT92</f>
        <v>16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Legacy Salmon Creek Medical Center</v>
      </c>
      <c r="G324" s="237"/>
      <c r="H324" s="236" t="str">
        <f>"FYE: "&amp;data!C96</f>
        <v>FYE: 03/31/2024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52.26</v>
      </c>
      <c r="E330" s="245">
        <f>data!BW60</f>
        <v>1.91</v>
      </c>
      <c r="F330" s="245">
        <f>data!BX60</f>
        <v>25.73</v>
      </c>
      <c r="G330" s="245">
        <f>data!BY60</f>
        <v>22.9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5717451</v>
      </c>
      <c r="E331" s="257">
        <f>data!BW61</f>
        <v>158905</v>
      </c>
      <c r="F331" s="257">
        <f>data!BX61</f>
        <v>3191632</v>
      </c>
      <c r="G331" s="257">
        <f>data!BY61</f>
        <v>4307463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1349738</v>
      </c>
      <c r="E332" s="257">
        <f>data!BW62</f>
        <v>37491</v>
      </c>
      <c r="F332" s="257">
        <f>data!BX62</f>
        <v>754414</v>
      </c>
      <c r="G332" s="257">
        <f>data!BY62</f>
        <v>1017537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557</v>
      </c>
      <c r="D334" s="257">
        <f>data!BV64</f>
        <v>2211</v>
      </c>
      <c r="E334" s="257">
        <f>data!BW64</f>
        <v>60</v>
      </c>
      <c r="F334" s="257">
        <f>data!BX64</f>
        <v>4692</v>
      </c>
      <c r="G334" s="257">
        <f>data!BY64</f>
        <v>81018</v>
      </c>
      <c r="H334" s="257">
        <f>data!BZ64</f>
        <v>0</v>
      </c>
      <c r="I334" s="257">
        <f>data!CA64</f>
        <v>47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954209</v>
      </c>
      <c r="E336" s="257">
        <f>data!BW66</f>
        <v>138228</v>
      </c>
      <c r="F336" s="257">
        <f>data!BX66</f>
        <v>1122124</v>
      </c>
      <c r="G336" s="257">
        <f>data!BY66</f>
        <v>5170</v>
      </c>
      <c r="H336" s="257">
        <f>data!BZ66</f>
        <v>0</v>
      </c>
      <c r="I336" s="257">
        <f>data!CA66</f>
        <v>180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1558</v>
      </c>
      <c r="E337" s="257">
        <f>data!BW67</f>
        <v>0</v>
      </c>
      <c r="F337" s="257">
        <f>data!BX67</f>
        <v>0</v>
      </c>
      <c r="G337" s="257">
        <f>data!BY67</f>
        <v>364748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1177</v>
      </c>
      <c r="D339" s="257">
        <f>data!BV69</f>
        <v>4622</v>
      </c>
      <c r="E339" s="257">
        <f>data!BW69</f>
        <v>1339</v>
      </c>
      <c r="F339" s="257">
        <f>data!BX69</f>
        <v>1058</v>
      </c>
      <c r="G339" s="257">
        <f>data!BY69</f>
        <v>79055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1734</v>
      </c>
      <c r="D341" s="238">
        <f>data!BV85</f>
        <v>8029789</v>
      </c>
      <c r="E341" s="238">
        <f>data!BW85</f>
        <v>336023</v>
      </c>
      <c r="F341" s="238">
        <f>data!BX85</f>
        <v>5073920</v>
      </c>
      <c r="G341" s="238">
        <f>data!BY85</f>
        <v>5854991</v>
      </c>
      <c r="H341" s="238">
        <f>data!BZ85</f>
        <v>0</v>
      </c>
      <c r="I341" s="238">
        <f>data!CA85</f>
        <v>227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2620</v>
      </c>
      <c r="E348" s="254">
        <f>data!BW90</f>
        <v>1036</v>
      </c>
      <c r="F348" s="254">
        <f>data!BX90</f>
        <v>239</v>
      </c>
      <c r="G348" s="254">
        <f>data!BY90</f>
        <v>2090</v>
      </c>
      <c r="H348" s="254">
        <f>data!BZ90</f>
        <v>0</v>
      </c>
      <c r="I348" s="254">
        <f>data!CA90</f>
        <v>85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16</v>
      </c>
      <c r="D350" s="254">
        <f>data!BV92</f>
        <v>394</v>
      </c>
      <c r="E350" s="254">
        <f>data!BW92</f>
        <v>33</v>
      </c>
      <c r="F350" s="254">
        <f>data!BX92</f>
        <v>54</v>
      </c>
      <c r="G350" s="254">
        <f>data!BY92</f>
        <v>16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Legacy Salmon Creek Medical Center</v>
      </c>
      <c r="G356" s="237"/>
      <c r="H356" s="236" t="str">
        <f>"FYE: "&amp;data!C96</f>
        <v>FYE: 03/31/2024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2076.77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243626211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65689247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17912204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100062185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2385141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784891</v>
      </c>
      <c r="E368" s="262"/>
      <c r="F368" s="262"/>
      <c r="G368" s="262"/>
      <c r="H368" s="262"/>
      <c r="I368" s="257">
        <f>data!CE66</f>
        <v>35605443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11597226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0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0</v>
      </c>
      <c r="E371" s="257">
        <f>data!CD69</f>
        <v>0</v>
      </c>
      <c r="F371" s="262"/>
      <c r="G371" s="262"/>
      <c r="H371" s="262"/>
      <c r="I371" s="257">
        <f>data!CE69</f>
        <v>33862537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-12094536</v>
      </c>
      <c r="F372" s="248"/>
      <c r="G372" s="248"/>
      <c r="H372" s="248"/>
      <c r="I372" s="238">
        <f>-data!CE84</f>
        <v>-38236405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0</v>
      </c>
      <c r="D373" s="257">
        <f>data!CC85</f>
        <v>784891</v>
      </c>
      <c r="E373" s="257">
        <f>data!CD85</f>
        <v>-12094536</v>
      </c>
      <c r="F373" s="262"/>
      <c r="G373" s="262"/>
      <c r="H373" s="262"/>
      <c r="I373" s="238">
        <f>data!CE85</f>
        <v>472503789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625102618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900275218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1525377836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207</v>
      </c>
      <c r="E380" s="248"/>
      <c r="F380" s="248"/>
      <c r="G380" s="248"/>
      <c r="H380" s="248"/>
      <c r="I380" s="238">
        <f>data!CE90</f>
        <v>456084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256987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111451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1759889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619.68000000000006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1052</v>
      </c>
    </row>
    <row r="6" spans="1:3" x14ac:dyDescent="0.25">
      <c r="A6" s="11" t="s">
        <v>1053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1054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1055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328">
        <v>7917943</v>
      </c>
      <c r="C47" s="329">
        <v>2399</v>
      </c>
      <c r="D47" s="329">
        <v>2119</v>
      </c>
      <c r="E47" s="329">
        <v>1854296</v>
      </c>
      <c r="F47" s="329">
        <v>268136</v>
      </c>
      <c r="G47" s="329">
        <v>0</v>
      </c>
      <c r="H47" s="329">
        <v>0</v>
      </c>
      <c r="I47" s="329">
        <v>0</v>
      </c>
      <c r="J47" s="329">
        <v>0</v>
      </c>
      <c r="K47" s="329">
        <v>0</v>
      </c>
      <c r="L47" s="329">
        <v>0</v>
      </c>
      <c r="M47" s="329">
        <v>0</v>
      </c>
      <c r="N47" s="329">
        <v>0</v>
      </c>
      <c r="O47" s="329">
        <v>0</v>
      </c>
      <c r="P47" s="329">
        <v>181058</v>
      </c>
      <c r="Q47" s="329">
        <v>98</v>
      </c>
      <c r="R47" s="329">
        <v>0</v>
      </c>
      <c r="S47" s="329">
        <v>0</v>
      </c>
      <c r="T47" s="329">
        <v>1297</v>
      </c>
      <c r="U47" s="329">
        <v>667</v>
      </c>
      <c r="V47" s="329">
        <v>0</v>
      </c>
      <c r="W47" s="329">
        <v>0</v>
      </c>
      <c r="X47" s="329">
        <v>264</v>
      </c>
      <c r="Y47" s="329">
        <v>808</v>
      </c>
      <c r="Z47" s="329">
        <v>362</v>
      </c>
      <c r="AA47" s="329">
        <v>0</v>
      </c>
      <c r="AB47" s="329">
        <v>595</v>
      </c>
      <c r="AC47" s="329">
        <v>913</v>
      </c>
      <c r="AD47" s="329">
        <v>0</v>
      </c>
      <c r="AE47" s="329">
        <v>308</v>
      </c>
      <c r="AF47" s="329">
        <v>0</v>
      </c>
      <c r="AG47" s="329">
        <v>3512</v>
      </c>
      <c r="AH47" s="329">
        <v>0</v>
      </c>
      <c r="AI47" s="329">
        <v>0</v>
      </c>
      <c r="AJ47" s="329">
        <v>5323488</v>
      </c>
      <c r="AK47" s="329">
        <v>0</v>
      </c>
      <c r="AL47" s="329">
        <v>0</v>
      </c>
      <c r="AM47" s="329">
        <v>0</v>
      </c>
      <c r="AN47" s="329">
        <v>0</v>
      </c>
      <c r="AO47" s="329">
        <v>0</v>
      </c>
      <c r="AP47" s="329">
        <v>0</v>
      </c>
      <c r="AQ47" s="329">
        <v>0</v>
      </c>
      <c r="AR47" s="329">
        <v>0</v>
      </c>
      <c r="AS47" s="329">
        <v>0</v>
      </c>
      <c r="AT47" s="329">
        <v>0</v>
      </c>
      <c r="AU47" s="329">
        <v>0</v>
      </c>
      <c r="AV47" s="329">
        <v>0</v>
      </c>
      <c r="AW47" s="329">
        <v>0</v>
      </c>
      <c r="AX47" s="329">
        <v>0</v>
      </c>
      <c r="AY47" s="329">
        <v>1575</v>
      </c>
      <c r="AZ47" s="329">
        <v>0</v>
      </c>
      <c r="BA47" s="329">
        <v>0</v>
      </c>
      <c r="BB47" s="329">
        <v>0</v>
      </c>
      <c r="BC47" s="329">
        <v>0</v>
      </c>
      <c r="BD47" s="329">
        <v>896</v>
      </c>
      <c r="BE47" s="329">
        <v>906</v>
      </c>
      <c r="BF47" s="329">
        <v>1432</v>
      </c>
      <c r="BG47" s="329">
        <v>91</v>
      </c>
      <c r="BH47" s="329">
        <v>0</v>
      </c>
      <c r="BI47" s="329">
        <v>0</v>
      </c>
      <c r="BJ47" s="329">
        <v>271</v>
      </c>
      <c r="BK47" s="329">
        <v>1017</v>
      </c>
      <c r="BL47" s="329">
        <v>566</v>
      </c>
      <c r="BM47" s="329">
        <v>0</v>
      </c>
      <c r="BN47" s="329">
        <v>0</v>
      </c>
      <c r="BO47" s="329">
        <v>270064</v>
      </c>
      <c r="BP47" s="329">
        <v>0</v>
      </c>
      <c r="BQ47" s="329">
        <v>0</v>
      </c>
      <c r="BR47" s="329">
        <v>0</v>
      </c>
      <c r="BS47" s="329">
        <v>50</v>
      </c>
      <c r="BT47" s="329">
        <v>0</v>
      </c>
      <c r="BU47" s="329">
        <v>0</v>
      </c>
      <c r="BV47" s="329">
        <v>72</v>
      </c>
      <c r="BW47" s="329">
        <v>0</v>
      </c>
      <c r="BX47" s="329">
        <v>683</v>
      </c>
      <c r="BY47" s="329">
        <v>0</v>
      </c>
      <c r="BZ47" s="329">
        <v>0</v>
      </c>
      <c r="CA47" s="329">
        <v>0</v>
      </c>
      <c r="CB47" s="329">
        <v>0</v>
      </c>
      <c r="CC47" s="329">
        <v>0</v>
      </c>
      <c r="CD47" s="16"/>
      <c r="CE47" s="25">
        <v>7917943</v>
      </c>
    </row>
    <row r="48" spans="1:83" x14ac:dyDescent="0.25">
      <c r="A48" s="25" t="s">
        <v>231</v>
      </c>
      <c r="B48" s="328">
        <v>54708945</v>
      </c>
      <c r="C48" s="25">
        <v>4232913</v>
      </c>
      <c r="D48" s="25">
        <v>2761252</v>
      </c>
      <c r="E48" s="25">
        <v>7729262</v>
      </c>
      <c r="F48" s="25">
        <v>5062714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2944283</v>
      </c>
      <c r="Q48" s="25">
        <v>496705</v>
      </c>
      <c r="R48" s="25">
        <v>46644</v>
      </c>
      <c r="S48" s="25">
        <v>207193</v>
      </c>
      <c r="T48" s="25">
        <v>1012720</v>
      </c>
      <c r="U48" s="25">
        <v>825430</v>
      </c>
      <c r="V48" s="25">
        <v>0</v>
      </c>
      <c r="W48" s="25">
        <v>176802</v>
      </c>
      <c r="X48" s="25">
        <v>320033</v>
      </c>
      <c r="Y48" s="25">
        <v>1055912</v>
      </c>
      <c r="Z48" s="25">
        <v>829936</v>
      </c>
      <c r="AA48" s="25">
        <v>74166</v>
      </c>
      <c r="AB48" s="25">
        <v>1426611</v>
      </c>
      <c r="AC48" s="25">
        <v>826740</v>
      </c>
      <c r="AD48" s="25">
        <v>0</v>
      </c>
      <c r="AE48" s="25">
        <v>1555137</v>
      </c>
      <c r="AF48" s="25">
        <v>0</v>
      </c>
      <c r="AG48" s="25">
        <v>3579923</v>
      </c>
      <c r="AH48" s="25">
        <v>0</v>
      </c>
      <c r="AI48" s="25">
        <v>682055</v>
      </c>
      <c r="AJ48" s="25">
        <v>5790899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343444</v>
      </c>
      <c r="AW48" s="25">
        <v>0</v>
      </c>
      <c r="AX48" s="25">
        <v>0</v>
      </c>
      <c r="AY48" s="25">
        <v>695017</v>
      </c>
      <c r="AZ48" s="25">
        <v>0</v>
      </c>
      <c r="BA48" s="25">
        <v>0</v>
      </c>
      <c r="BB48" s="25">
        <v>0</v>
      </c>
      <c r="BC48" s="25">
        <v>0</v>
      </c>
      <c r="BD48" s="25">
        <v>1416980</v>
      </c>
      <c r="BE48" s="25">
        <v>478506</v>
      </c>
      <c r="BF48" s="25">
        <v>778457</v>
      </c>
      <c r="BG48" s="25">
        <v>60629</v>
      </c>
      <c r="BH48" s="25">
        <v>0</v>
      </c>
      <c r="BI48" s="25">
        <v>770</v>
      </c>
      <c r="BJ48" s="25">
        <v>1257333</v>
      </c>
      <c r="BK48" s="25">
        <v>3854384</v>
      </c>
      <c r="BL48" s="25">
        <v>529414</v>
      </c>
      <c r="BM48" s="25">
        <v>0</v>
      </c>
      <c r="BN48" s="25">
        <v>388481</v>
      </c>
      <c r="BO48" s="25">
        <v>52554</v>
      </c>
      <c r="BP48" s="25">
        <v>139</v>
      </c>
      <c r="BQ48" s="25">
        <v>0</v>
      </c>
      <c r="BR48" s="25">
        <v>4379</v>
      </c>
      <c r="BS48" s="25">
        <v>35382</v>
      </c>
      <c r="BT48" s="25">
        <v>135317</v>
      </c>
      <c r="BU48" s="25">
        <v>0</v>
      </c>
      <c r="BV48" s="25">
        <v>1431194</v>
      </c>
      <c r="BW48" s="25">
        <v>47493</v>
      </c>
      <c r="BX48" s="25">
        <v>700161</v>
      </c>
      <c r="BY48" s="25">
        <v>861578</v>
      </c>
      <c r="BZ48" s="25">
        <v>0</v>
      </c>
      <c r="CA48" s="25">
        <v>0</v>
      </c>
      <c r="CB48" s="25">
        <v>0</v>
      </c>
      <c r="CC48" s="25">
        <v>0</v>
      </c>
      <c r="CD48" s="25" t="s">
        <v>1056</v>
      </c>
      <c r="CE48" s="25" t="s">
        <v>1056</v>
      </c>
    </row>
    <row r="49" spans="1:83" x14ac:dyDescent="0.25">
      <c r="A49" s="16" t="s">
        <v>232</v>
      </c>
      <c r="B49" s="25">
        <v>62626888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11021825</v>
      </c>
      <c r="C51" s="273">
        <v>197721</v>
      </c>
      <c r="D51" s="273">
        <v>62200</v>
      </c>
      <c r="E51" s="273">
        <v>64790</v>
      </c>
      <c r="F51" s="273">
        <v>379167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1129662</v>
      </c>
      <c r="Q51" s="273">
        <v>0</v>
      </c>
      <c r="R51" s="273">
        <v>100932</v>
      </c>
      <c r="S51" s="273">
        <v>130563</v>
      </c>
      <c r="T51" s="273">
        <v>46716</v>
      </c>
      <c r="U51" s="273">
        <v>116048</v>
      </c>
      <c r="V51" s="273">
        <v>0</v>
      </c>
      <c r="W51" s="273">
        <v>460927</v>
      </c>
      <c r="X51" s="273">
        <v>6957</v>
      </c>
      <c r="Y51" s="273">
        <v>404396</v>
      </c>
      <c r="Z51" s="273">
        <v>714331</v>
      </c>
      <c r="AA51" s="273">
        <v>77587</v>
      </c>
      <c r="AB51" s="273">
        <v>62804</v>
      </c>
      <c r="AC51" s="273">
        <v>171223</v>
      </c>
      <c r="AD51" s="273">
        <v>0</v>
      </c>
      <c r="AE51" s="273">
        <v>15026</v>
      </c>
      <c r="AF51" s="273">
        <v>0</v>
      </c>
      <c r="AG51" s="273">
        <v>62885</v>
      </c>
      <c r="AH51" s="273">
        <v>0</v>
      </c>
      <c r="AI51" s="273">
        <v>78483</v>
      </c>
      <c r="AJ51" s="273">
        <v>361821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552</v>
      </c>
      <c r="AW51" s="273">
        <v>0</v>
      </c>
      <c r="AX51" s="273">
        <v>0</v>
      </c>
      <c r="AY51" s="273">
        <v>60975</v>
      </c>
      <c r="AZ51" s="273">
        <v>0</v>
      </c>
      <c r="BA51" s="273">
        <v>758</v>
      </c>
      <c r="BB51" s="273">
        <v>0</v>
      </c>
      <c r="BC51" s="273">
        <v>0</v>
      </c>
      <c r="BD51" s="273">
        <v>0</v>
      </c>
      <c r="BE51" s="273">
        <v>5974014</v>
      </c>
      <c r="BF51" s="273">
        <v>9233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12697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376</v>
      </c>
      <c r="BV51" s="273">
        <v>3170</v>
      </c>
      <c r="BW51" s="273">
        <v>0</v>
      </c>
      <c r="BX51" s="273">
        <v>0</v>
      </c>
      <c r="BY51" s="273">
        <v>315812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11021826</v>
      </c>
    </row>
    <row r="52" spans="1:83" x14ac:dyDescent="0.25">
      <c r="A52" s="31" t="s">
        <v>234</v>
      </c>
      <c r="B52" s="330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11021825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12998</v>
      </c>
      <c r="D59" s="273">
        <v>17012</v>
      </c>
      <c r="E59" s="273">
        <v>29478</v>
      </c>
      <c r="F59" s="273">
        <v>16918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1">
        <v>874320</v>
      </c>
      <c r="Q59" s="331">
        <v>506520</v>
      </c>
      <c r="R59" s="331">
        <v>1084500</v>
      </c>
      <c r="S59" s="332">
        <v>0</v>
      </c>
      <c r="T59" s="332">
        <v>0</v>
      </c>
      <c r="U59" s="333">
        <v>666719</v>
      </c>
      <c r="V59" s="331">
        <v>0</v>
      </c>
      <c r="W59" s="331">
        <v>96933</v>
      </c>
      <c r="X59" s="331">
        <v>34658</v>
      </c>
      <c r="Y59" s="331">
        <v>102143</v>
      </c>
      <c r="Z59" s="331">
        <v>29116</v>
      </c>
      <c r="AA59" s="331">
        <v>13819</v>
      </c>
      <c r="AB59" s="332">
        <v>0</v>
      </c>
      <c r="AC59" s="331">
        <v>129666</v>
      </c>
      <c r="AD59" s="331">
        <v>0</v>
      </c>
      <c r="AE59" s="331">
        <v>275673</v>
      </c>
      <c r="AF59" s="331">
        <v>0</v>
      </c>
      <c r="AG59" s="331">
        <v>71204</v>
      </c>
      <c r="AH59" s="331">
        <v>0</v>
      </c>
      <c r="AI59" s="331">
        <v>9838</v>
      </c>
      <c r="AJ59" s="331">
        <v>246746</v>
      </c>
      <c r="AK59" s="331">
        <v>0</v>
      </c>
      <c r="AL59" s="331">
        <v>0</v>
      </c>
      <c r="AM59" s="331">
        <v>0</v>
      </c>
      <c r="AN59" s="331">
        <v>0</v>
      </c>
      <c r="AO59" s="331">
        <v>0</v>
      </c>
      <c r="AP59" s="331">
        <v>0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265347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630527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127.69</v>
      </c>
      <c r="D60" s="277">
        <v>102.42</v>
      </c>
      <c r="E60" s="277">
        <v>180.18</v>
      </c>
      <c r="F60" s="277">
        <v>178.36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4">
        <v>97.63</v>
      </c>
      <c r="Q60" s="334">
        <v>15.99</v>
      </c>
      <c r="R60" s="334">
        <v>2.94</v>
      </c>
      <c r="S60" s="278">
        <v>15.69</v>
      </c>
      <c r="T60" s="278">
        <v>42.95</v>
      </c>
      <c r="U60" s="335">
        <v>39.78</v>
      </c>
      <c r="V60" s="334">
        <v>0</v>
      </c>
      <c r="W60" s="334">
        <v>6.96</v>
      </c>
      <c r="X60" s="334">
        <v>12.54</v>
      </c>
      <c r="Y60" s="334">
        <v>48.19</v>
      </c>
      <c r="Z60" s="334">
        <v>28.14</v>
      </c>
      <c r="AA60" s="334">
        <v>2.65</v>
      </c>
      <c r="AB60" s="278">
        <v>53.61</v>
      </c>
      <c r="AC60" s="334">
        <v>35.380000000000003</v>
      </c>
      <c r="AD60" s="334">
        <v>0</v>
      </c>
      <c r="AE60" s="334">
        <v>66.91</v>
      </c>
      <c r="AF60" s="334">
        <v>0</v>
      </c>
      <c r="AG60" s="334">
        <v>128.80000000000001</v>
      </c>
      <c r="AH60" s="334">
        <v>0</v>
      </c>
      <c r="AI60" s="334">
        <v>24.83</v>
      </c>
      <c r="AJ60" s="334">
        <v>183.65</v>
      </c>
      <c r="AK60" s="334">
        <v>0</v>
      </c>
      <c r="AL60" s="334">
        <v>0</v>
      </c>
      <c r="AM60" s="334">
        <v>0</v>
      </c>
      <c r="AN60" s="334">
        <v>0</v>
      </c>
      <c r="AO60" s="334">
        <v>0</v>
      </c>
      <c r="AP60" s="334">
        <v>0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14.7</v>
      </c>
      <c r="AW60" s="278">
        <v>0</v>
      </c>
      <c r="AX60" s="278">
        <v>0</v>
      </c>
      <c r="AY60" s="334">
        <v>55.65</v>
      </c>
      <c r="AZ60" s="334">
        <v>0</v>
      </c>
      <c r="BA60" s="278">
        <v>0</v>
      </c>
      <c r="BB60" s="278">
        <v>0</v>
      </c>
      <c r="BC60" s="278">
        <v>0</v>
      </c>
      <c r="BD60" s="278">
        <v>64.55</v>
      </c>
      <c r="BE60" s="334">
        <v>28.18</v>
      </c>
      <c r="BF60" s="278">
        <v>66.81</v>
      </c>
      <c r="BG60" s="278">
        <v>5.0199999999999996</v>
      </c>
      <c r="BH60" s="278">
        <v>0</v>
      </c>
      <c r="BI60" s="278">
        <v>1.1499999999999999</v>
      </c>
      <c r="BJ60" s="278">
        <v>41.47</v>
      </c>
      <c r="BK60" s="278">
        <v>247.02</v>
      </c>
      <c r="BL60" s="278">
        <v>44.06</v>
      </c>
      <c r="BM60" s="278">
        <v>0</v>
      </c>
      <c r="BN60" s="278">
        <v>3.98</v>
      </c>
      <c r="BO60" s="278">
        <v>6.37</v>
      </c>
      <c r="BP60" s="278">
        <v>0</v>
      </c>
      <c r="BQ60" s="278">
        <v>0</v>
      </c>
      <c r="BR60" s="278">
        <v>0</v>
      </c>
      <c r="BS60" s="278">
        <v>2.0099999999999998</v>
      </c>
      <c r="BT60" s="278">
        <v>6.84</v>
      </c>
      <c r="BU60" s="278">
        <v>0</v>
      </c>
      <c r="BV60" s="278">
        <v>55.65</v>
      </c>
      <c r="BW60" s="278">
        <v>2.81</v>
      </c>
      <c r="BX60" s="278">
        <v>24.99</v>
      </c>
      <c r="BY60" s="278">
        <v>21.71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2088.2600000000002</v>
      </c>
    </row>
    <row r="61" spans="1:83" x14ac:dyDescent="0.25">
      <c r="A61" s="31" t="s">
        <v>262</v>
      </c>
      <c r="B61" s="16"/>
      <c r="C61" s="273">
        <v>19291354</v>
      </c>
      <c r="D61" s="273">
        <v>12584309</v>
      </c>
      <c r="E61" s="273">
        <v>35225839</v>
      </c>
      <c r="F61" s="273">
        <v>23073142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1">
        <v>13418466</v>
      </c>
      <c r="Q61" s="331">
        <v>2263715</v>
      </c>
      <c r="R61" s="331">
        <v>212579</v>
      </c>
      <c r="S61" s="280">
        <v>944274</v>
      </c>
      <c r="T61" s="280">
        <v>4615436</v>
      </c>
      <c r="U61" s="333">
        <v>3761866</v>
      </c>
      <c r="V61" s="331">
        <v>0</v>
      </c>
      <c r="W61" s="331">
        <v>805770</v>
      </c>
      <c r="X61" s="331">
        <v>1458539</v>
      </c>
      <c r="Y61" s="331">
        <v>4812281</v>
      </c>
      <c r="Z61" s="331">
        <v>3782404</v>
      </c>
      <c r="AA61" s="331">
        <v>338011</v>
      </c>
      <c r="AB61" s="281">
        <v>6501730</v>
      </c>
      <c r="AC61" s="331">
        <v>3767838</v>
      </c>
      <c r="AD61" s="331">
        <v>0</v>
      </c>
      <c r="AE61" s="331">
        <v>7087484</v>
      </c>
      <c r="AF61" s="331">
        <v>0</v>
      </c>
      <c r="AG61" s="331">
        <v>16315372</v>
      </c>
      <c r="AH61" s="331">
        <v>0</v>
      </c>
      <c r="AI61" s="331">
        <v>3108444</v>
      </c>
      <c r="AJ61" s="331">
        <v>26391820</v>
      </c>
      <c r="AK61" s="331">
        <v>0</v>
      </c>
      <c r="AL61" s="331">
        <v>0</v>
      </c>
      <c r="AM61" s="331">
        <v>0</v>
      </c>
      <c r="AN61" s="331">
        <v>0</v>
      </c>
      <c r="AO61" s="331">
        <v>0</v>
      </c>
      <c r="AP61" s="331">
        <v>0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1565236</v>
      </c>
      <c r="AW61" s="280">
        <v>0</v>
      </c>
      <c r="AX61" s="280">
        <v>0</v>
      </c>
      <c r="AY61" s="331">
        <v>3167514</v>
      </c>
      <c r="AZ61" s="331">
        <v>0</v>
      </c>
      <c r="BA61" s="280">
        <v>0</v>
      </c>
      <c r="BB61" s="280">
        <v>0</v>
      </c>
      <c r="BC61" s="280">
        <v>0</v>
      </c>
      <c r="BD61" s="280">
        <v>6457837</v>
      </c>
      <c r="BE61" s="331">
        <v>2180776</v>
      </c>
      <c r="BF61" s="280">
        <v>3547790</v>
      </c>
      <c r="BG61" s="280">
        <v>276314</v>
      </c>
      <c r="BH61" s="280">
        <v>0</v>
      </c>
      <c r="BI61" s="280">
        <v>3510</v>
      </c>
      <c r="BJ61" s="280">
        <v>5730251</v>
      </c>
      <c r="BK61" s="280">
        <v>17566222</v>
      </c>
      <c r="BL61" s="280">
        <v>2412788</v>
      </c>
      <c r="BM61" s="280">
        <v>0</v>
      </c>
      <c r="BN61" s="280">
        <v>1770489</v>
      </c>
      <c r="BO61" s="280">
        <v>239511</v>
      </c>
      <c r="BP61" s="280">
        <v>635</v>
      </c>
      <c r="BQ61" s="280">
        <v>0</v>
      </c>
      <c r="BR61" s="280">
        <v>19957</v>
      </c>
      <c r="BS61" s="280">
        <v>161254</v>
      </c>
      <c r="BT61" s="280">
        <v>616704</v>
      </c>
      <c r="BU61" s="280">
        <v>0</v>
      </c>
      <c r="BV61" s="280">
        <v>6522615</v>
      </c>
      <c r="BW61" s="280">
        <v>216447</v>
      </c>
      <c r="BX61" s="280">
        <v>3190961</v>
      </c>
      <c r="BY61" s="280">
        <v>3926613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249334097</v>
      </c>
    </row>
    <row r="62" spans="1:83" x14ac:dyDescent="0.25">
      <c r="A62" s="31" t="s">
        <v>10</v>
      </c>
      <c r="B62" s="16"/>
      <c r="C62" s="25">
        <v>4235312</v>
      </c>
      <c r="D62" s="25">
        <v>2763371</v>
      </c>
      <c r="E62" s="25">
        <v>9583558</v>
      </c>
      <c r="F62" s="25">
        <v>5330850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3125341</v>
      </c>
      <c r="Q62" s="25">
        <v>496803</v>
      </c>
      <c r="R62" s="25">
        <v>46644</v>
      </c>
      <c r="S62" s="25">
        <v>207193</v>
      </c>
      <c r="T62" s="25">
        <v>1014017</v>
      </c>
      <c r="U62" s="25">
        <v>826097</v>
      </c>
      <c r="V62" s="25">
        <v>0</v>
      </c>
      <c r="W62" s="25">
        <v>176802</v>
      </c>
      <c r="X62" s="25">
        <v>320297</v>
      </c>
      <c r="Y62" s="25">
        <v>1056720</v>
      </c>
      <c r="Z62" s="25">
        <v>830298</v>
      </c>
      <c r="AA62" s="25">
        <v>74166</v>
      </c>
      <c r="AB62" s="25">
        <v>1427206</v>
      </c>
      <c r="AC62" s="25">
        <v>827653</v>
      </c>
      <c r="AD62" s="25">
        <v>0</v>
      </c>
      <c r="AE62" s="25">
        <v>1555445</v>
      </c>
      <c r="AF62" s="25">
        <v>0</v>
      </c>
      <c r="AG62" s="25">
        <v>3583435</v>
      </c>
      <c r="AH62" s="25">
        <v>0</v>
      </c>
      <c r="AI62" s="25">
        <v>682055</v>
      </c>
      <c r="AJ62" s="25">
        <v>11114387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343444</v>
      </c>
      <c r="AW62" s="25">
        <v>0</v>
      </c>
      <c r="AX62" s="25">
        <v>0</v>
      </c>
      <c r="AY62" s="25">
        <v>696592</v>
      </c>
      <c r="AZ62" s="25">
        <v>0</v>
      </c>
      <c r="BA62" s="25">
        <v>0</v>
      </c>
      <c r="BB62" s="25">
        <v>0</v>
      </c>
      <c r="BC62" s="25">
        <v>0</v>
      </c>
      <c r="BD62" s="25">
        <v>1417876</v>
      </c>
      <c r="BE62" s="25">
        <v>479412</v>
      </c>
      <c r="BF62" s="25">
        <v>779889</v>
      </c>
      <c r="BG62" s="25">
        <v>60720</v>
      </c>
      <c r="BH62" s="25">
        <v>0</v>
      </c>
      <c r="BI62" s="25">
        <v>770</v>
      </c>
      <c r="BJ62" s="25">
        <v>1257604</v>
      </c>
      <c r="BK62" s="25">
        <v>3855401</v>
      </c>
      <c r="BL62" s="25">
        <v>529980</v>
      </c>
      <c r="BM62" s="25">
        <v>0</v>
      </c>
      <c r="BN62" s="25">
        <v>388481</v>
      </c>
      <c r="BO62" s="25">
        <v>322618</v>
      </c>
      <c r="BP62" s="25">
        <v>139</v>
      </c>
      <c r="BQ62" s="25">
        <v>0</v>
      </c>
      <c r="BR62" s="25">
        <v>4379</v>
      </c>
      <c r="BS62" s="25">
        <v>35432</v>
      </c>
      <c r="BT62" s="25">
        <v>135317</v>
      </c>
      <c r="BU62" s="25">
        <v>0</v>
      </c>
      <c r="BV62" s="25">
        <v>1431266</v>
      </c>
      <c r="BW62" s="25">
        <v>47493</v>
      </c>
      <c r="BX62" s="25">
        <v>700844</v>
      </c>
      <c r="BY62" s="25">
        <v>861578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62626885</v>
      </c>
    </row>
    <row r="63" spans="1:83" x14ac:dyDescent="0.25">
      <c r="A63" s="31" t="s">
        <v>263</v>
      </c>
      <c r="B63" s="16"/>
      <c r="C63" s="273">
        <v>904573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1">
        <v>369994</v>
      </c>
      <c r="Q63" s="331">
        <v>0</v>
      </c>
      <c r="R63" s="331">
        <v>2030687</v>
      </c>
      <c r="S63" s="280">
        <v>0</v>
      </c>
      <c r="T63" s="280">
        <v>4319806</v>
      </c>
      <c r="U63" s="333">
        <v>0</v>
      </c>
      <c r="V63" s="331">
        <v>0</v>
      </c>
      <c r="W63" s="331">
        <v>0</v>
      </c>
      <c r="X63" s="331">
        <v>0</v>
      </c>
      <c r="Y63" s="331">
        <v>182931</v>
      </c>
      <c r="Z63" s="331">
        <v>0</v>
      </c>
      <c r="AA63" s="331">
        <v>0</v>
      </c>
      <c r="AB63" s="281">
        <v>0</v>
      </c>
      <c r="AC63" s="331">
        <v>777611</v>
      </c>
      <c r="AD63" s="331">
        <v>0</v>
      </c>
      <c r="AE63" s="331">
        <v>0</v>
      </c>
      <c r="AF63" s="331">
        <v>0</v>
      </c>
      <c r="AG63" s="331">
        <v>1714675</v>
      </c>
      <c r="AH63" s="331">
        <v>0</v>
      </c>
      <c r="AI63" s="331">
        <v>0</v>
      </c>
      <c r="AJ63" s="331">
        <v>0</v>
      </c>
      <c r="AK63" s="331">
        <v>0</v>
      </c>
      <c r="AL63" s="331">
        <v>0</v>
      </c>
      <c r="AM63" s="331">
        <v>0</v>
      </c>
      <c r="AN63" s="331">
        <v>0</v>
      </c>
      <c r="AO63" s="331">
        <v>0</v>
      </c>
      <c r="AP63" s="331">
        <v>0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3125</v>
      </c>
      <c r="AW63" s="280">
        <v>0</v>
      </c>
      <c r="AX63" s="280">
        <v>0</v>
      </c>
      <c r="AY63" s="331">
        <v>0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265737</v>
      </c>
      <c r="BK63" s="280">
        <v>221070</v>
      </c>
      <c r="BL63" s="280">
        <v>0</v>
      </c>
      <c r="BM63" s="280">
        <v>0</v>
      </c>
      <c r="BN63" s="280">
        <v>645363</v>
      </c>
      <c r="BO63" s="280">
        <v>552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1680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11437804</v>
      </c>
    </row>
    <row r="64" spans="1:83" x14ac:dyDescent="0.25">
      <c r="A64" s="31" t="s">
        <v>264</v>
      </c>
      <c r="B64" s="16"/>
      <c r="C64" s="273">
        <v>2133603</v>
      </c>
      <c r="D64" s="273">
        <v>1045515</v>
      </c>
      <c r="E64" s="273">
        <v>1652999</v>
      </c>
      <c r="F64" s="273">
        <v>2069939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31">
        <v>21159419</v>
      </c>
      <c r="Q64" s="331">
        <v>110088</v>
      </c>
      <c r="R64" s="331">
        <v>482076</v>
      </c>
      <c r="S64" s="280">
        <v>224030</v>
      </c>
      <c r="T64" s="280">
        <v>21597608</v>
      </c>
      <c r="U64" s="333">
        <v>3107085</v>
      </c>
      <c r="V64" s="331">
        <v>0</v>
      </c>
      <c r="W64" s="331">
        <v>125564</v>
      </c>
      <c r="X64" s="331">
        <v>414921</v>
      </c>
      <c r="Y64" s="331">
        <v>381204</v>
      </c>
      <c r="Z64" s="331">
        <v>2495350</v>
      </c>
      <c r="AA64" s="331">
        <v>581997</v>
      </c>
      <c r="AB64" s="281">
        <v>41618241</v>
      </c>
      <c r="AC64" s="331">
        <v>972433</v>
      </c>
      <c r="AD64" s="331">
        <v>0</v>
      </c>
      <c r="AE64" s="331">
        <v>67267</v>
      </c>
      <c r="AF64" s="331">
        <v>0</v>
      </c>
      <c r="AG64" s="331">
        <v>1834344</v>
      </c>
      <c r="AH64" s="331">
        <v>0</v>
      </c>
      <c r="AI64" s="331">
        <v>730076</v>
      </c>
      <c r="AJ64" s="331">
        <v>2078559</v>
      </c>
      <c r="AK64" s="331">
        <v>0</v>
      </c>
      <c r="AL64" s="331">
        <v>0</v>
      </c>
      <c r="AM64" s="331">
        <v>0</v>
      </c>
      <c r="AN64" s="331">
        <v>0</v>
      </c>
      <c r="AO64" s="331">
        <v>0</v>
      </c>
      <c r="AP64" s="331">
        <v>0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78890</v>
      </c>
      <c r="AW64" s="280">
        <v>0</v>
      </c>
      <c r="AX64" s="280">
        <v>0</v>
      </c>
      <c r="AY64" s="331">
        <v>2351214</v>
      </c>
      <c r="AZ64" s="331">
        <v>0</v>
      </c>
      <c r="BA64" s="280">
        <v>17542</v>
      </c>
      <c r="BB64" s="280">
        <v>0</v>
      </c>
      <c r="BC64" s="280">
        <v>0</v>
      </c>
      <c r="BD64" s="280">
        <v>-1143915</v>
      </c>
      <c r="BE64" s="331">
        <v>498337</v>
      </c>
      <c r="BF64" s="280">
        <v>487433</v>
      </c>
      <c r="BG64" s="280">
        <v>18</v>
      </c>
      <c r="BH64" s="280">
        <v>683</v>
      </c>
      <c r="BI64" s="280">
        <v>101</v>
      </c>
      <c r="BJ64" s="280">
        <v>25772</v>
      </c>
      <c r="BK64" s="280">
        <v>54524</v>
      </c>
      <c r="BL64" s="280">
        <v>48773</v>
      </c>
      <c r="BM64" s="280">
        <v>0</v>
      </c>
      <c r="BN64" s="280">
        <v>-1377</v>
      </c>
      <c r="BO64" s="280">
        <v>62959</v>
      </c>
      <c r="BP64" s="280">
        <v>13</v>
      </c>
      <c r="BQ64" s="280">
        <v>0</v>
      </c>
      <c r="BR64" s="280">
        <v>0</v>
      </c>
      <c r="BS64" s="280">
        <v>62615</v>
      </c>
      <c r="BT64" s="280">
        <v>3943</v>
      </c>
      <c r="BU64" s="280">
        <v>1973</v>
      </c>
      <c r="BV64" s="280">
        <v>126</v>
      </c>
      <c r="BW64" s="280">
        <v>-57</v>
      </c>
      <c r="BX64" s="280">
        <v>3149</v>
      </c>
      <c r="BY64" s="280">
        <v>72483</v>
      </c>
      <c r="BZ64" s="280">
        <v>0</v>
      </c>
      <c r="CA64" s="280">
        <v>47</v>
      </c>
      <c r="CB64" s="280">
        <v>0</v>
      </c>
      <c r="CC64" s="280">
        <v>0</v>
      </c>
      <c r="CD64" s="24" t="s">
        <v>247</v>
      </c>
      <c r="CE64" s="25">
        <v>107507564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0</v>
      </c>
      <c r="AH65" s="331">
        <v>0</v>
      </c>
      <c r="AI65" s="331">
        <v>0</v>
      </c>
      <c r="AJ65" s="331">
        <v>0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0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0</v>
      </c>
      <c r="BE65" s="331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273047</v>
      </c>
      <c r="D66" s="273">
        <v>285990</v>
      </c>
      <c r="E66" s="273">
        <v>-8482947</v>
      </c>
      <c r="F66" s="273">
        <v>-1623903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1">
        <v>1842858</v>
      </c>
      <c r="Q66" s="331">
        <v>4750</v>
      </c>
      <c r="R66" s="331">
        <v>0</v>
      </c>
      <c r="S66" s="280">
        <v>1904</v>
      </c>
      <c r="T66" s="280">
        <v>97966</v>
      </c>
      <c r="U66" s="333">
        <v>11159886</v>
      </c>
      <c r="V66" s="331">
        <v>0</v>
      </c>
      <c r="W66" s="331">
        <v>100</v>
      </c>
      <c r="X66" s="331">
        <v>8780</v>
      </c>
      <c r="Y66" s="331">
        <v>20107</v>
      </c>
      <c r="Z66" s="331">
        <v>97327</v>
      </c>
      <c r="AA66" s="331">
        <v>18053</v>
      </c>
      <c r="AB66" s="281">
        <v>3842564</v>
      </c>
      <c r="AC66" s="331">
        <v>953212</v>
      </c>
      <c r="AD66" s="331">
        <v>0</v>
      </c>
      <c r="AE66" s="331">
        <v>17374</v>
      </c>
      <c r="AF66" s="331">
        <v>0</v>
      </c>
      <c r="AG66" s="331">
        <v>332496</v>
      </c>
      <c r="AH66" s="331">
        <v>0</v>
      </c>
      <c r="AI66" s="331">
        <v>207590</v>
      </c>
      <c r="AJ66" s="331">
        <v>316981</v>
      </c>
      <c r="AK66" s="331">
        <v>0</v>
      </c>
      <c r="AL66" s="331">
        <v>0</v>
      </c>
      <c r="AM66" s="331">
        <v>0</v>
      </c>
      <c r="AN66" s="331">
        <v>0</v>
      </c>
      <c r="AO66" s="331">
        <v>0</v>
      </c>
      <c r="AP66" s="331">
        <v>0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3179</v>
      </c>
      <c r="AW66" s="280">
        <v>0</v>
      </c>
      <c r="AX66" s="280">
        <v>0</v>
      </c>
      <c r="AY66" s="331">
        <v>134098</v>
      </c>
      <c r="AZ66" s="331">
        <v>0</v>
      </c>
      <c r="BA66" s="280">
        <v>0</v>
      </c>
      <c r="BB66" s="280">
        <v>0</v>
      </c>
      <c r="BC66" s="280">
        <v>0</v>
      </c>
      <c r="BD66" s="280">
        <v>1419781</v>
      </c>
      <c r="BE66" s="331">
        <v>1470382</v>
      </c>
      <c r="BF66" s="280">
        <v>82142</v>
      </c>
      <c r="BG66" s="280">
        <v>0</v>
      </c>
      <c r="BH66" s="280">
        <v>0</v>
      </c>
      <c r="BI66" s="280">
        <v>0</v>
      </c>
      <c r="BJ66" s="280">
        <v>910774</v>
      </c>
      <c r="BK66" s="280">
        <v>6686501</v>
      </c>
      <c r="BL66" s="280">
        <v>0</v>
      </c>
      <c r="BM66" s="280">
        <v>0</v>
      </c>
      <c r="BN66" s="280">
        <v>10619308</v>
      </c>
      <c r="BO66" s="280">
        <v>18373</v>
      </c>
      <c r="BP66" s="280">
        <v>0</v>
      </c>
      <c r="BQ66" s="280">
        <v>0</v>
      </c>
      <c r="BR66" s="280">
        <v>0</v>
      </c>
      <c r="BS66" s="280">
        <v>22</v>
      </c>
      <c r="BT66" s="280">
        <v>16874</v>
      </c>
      <c r="BU66" s="280">
        <v>0</v>
      </c>
      <c r="BV66" s="280">
        <v>988615</v>
      </c>
      <c r="BW66" s="280">
        <v>4116</v>
      </c>
      <c r="BX66" s="280">
        <v>1253504</v>
      </c>
      <c r="BY66" s="280">
        <v>1272</v>
      </c>
      <c r="BZ66" s="280">
        <v>0</v>
      </c>
      <c r="CA66" s="280">
        <v>0</v>
      </c>
      <c r="CB66" s="280">
        <v>0</v>
      </c>
      <c r="CC66" s="280">
        <v>673938</v>
      </c>
      <c r="CD66" s="24" t="s">
        <v>247</v>
      </c>
      <c r="CE66" s="25">
        <v>33657014</v>
      </c>
    </row>
    <row r="67" spans="1:83" x14ac:dyDescent="0.25">
      <c r="A67" s="31" t="s">
        <v>15</v>
      </c>
      <c r="B67" s="16"/>
      <c r="C67" s="25">
        <v>197721</v>
      </c>
      <c r="D67" s="25">
        <v>62200</v>
      </c>
      <c r="E67" s="25">
        <v>64790</v>
      </c>
      <c r="F67" s="25">
        <v>379167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1129662</v>
      </c>
      <c r="Q67" s="25">
        <v>0</v>
      </c>
      <c r="R67" s="25">
        <v>100932</v>
      </c>
      <c r="S67" s="25">
        <v>130563</v>
      </c>
      <c r="T67" s="25">
        <v>46716</v>
      </c>
      <c r="U67" s="25">
        <v>116048</v>
      </c>
      <c r="V67" s="25">
        <v>0</v>
      </c>
      <c r="W67" s="25">
        <v>460927</v>
      </c>
      <c r="X67" s="25">
        <v>6957</v>
      </c>
      <c r="Y67" s="25">
        <v>404396</v>
      </c>
      <c r="Z67" s="25">
        <v>714331</v>
      </c>
      <c r="AA67" s="25">
        <v>77587</v>
      </c>
      <c r="AB67" s="25">
        <v>62804</v>
      </c>
      <c r="AC67" s="25">
        <v>171223</v>
      </c>
      <c r="AD67" s="25">
        <v>0</v>
      </c>
      <c r="AE67" s="25">
        <v>15026</v>
      </c>
      <c r="AF67" s="25">
        <v>0</v>
      </c>
      <c r="AG67" s="25">
        <v>62885</v>
      </c>
      <c r="AH67" s="25">
        <v>0</v>
      </c>
      <c r="AI67" s="25">
        <v>78483</v>
      </c>
      <c r="AJ67" s="25">
        <v>361821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552</v>
      </c>
      <c r="AW67" s="25">
        <v>0</v>
      </c>
      <c r="AX67" s="25">
        <v>0</v>
      </c>
      <c r="AY67" s="25">
        <v>60975</v>
      </c>
      <c r="AZ67" s="25">
        <v>0</v>
      </c>
      <c r="BA67" s="25">
        <v>758</v>
      </c>
      <c r="BB67" s="25">
        <v>0</v>
      </c>
      <c r="BC67" s="25">
        <v>0</v>
      </c>
      <c r="BD67" s="25">
        <v>0</v>
      </c>
      <c r="BE67" s="25">
        <v>5974014</v>
      </c>
      <c r="BF67" s="25">
        <v>9233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12697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376</v>
      </c>
      <c r="BV67" s="25">
        <v>3170</v>
      </c>
      <c r="BW67" s="25">
        <v>0</v>
      </c>
      <c r="BX67" s="25">
        <v>0</v>
      </c>
      <c r="BY67" s="25">
        <v>315812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11021826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1">
        <v>0</v>
      </c>
      <c r="Q68" s="331">
        <v>0</v>
      </c>
      <c r="R68" s="331">
        <v>0</v>
      </c>
      <c r="S68" s="280">
        <v>0</v>
      </c>
      <c r="T68" s="280">
        <v>0</v>
      </c>
      <c r="U68" s="333">
        <v>0</v>
      </c>
      <c r="V68" s="331">
        <v>0</v>
      </c>
      <c r="W68" s="331">
        <v>0</v>
      </c>
      <c r="X68" s="331">
        <v>0</v>
      </c>
      <c r="Y68" s="331">
        <v>0</v>
      </c>
      <c r="Z68" s="331">
        <v>0</v>
      </c>
      <c r="AA68" s="331">
        <v>0</v>
      </c>
      <c r="AB68" s="281">
        <v>0</v>
      </c>
      <c r="AC68" s="331">
        <v>0</v>
      </c>
      <c r="AD68" s="331">
        <v>0</v>
      </c>
      <c r="AE68" s="331">
        <v>0</v>
      </c>
      <c r="AF68" s="331">
        <v>0</v>
      </c>
      <c r="AG68" s="331">
        <v>0</v>
      </c>
      <c r="AH68" s="331">
        <v>0</v>
      </c>
      <c r="AI68" s="331">
        <v>0</v>
      </c>
      <c r="AJ68" s="331">
        <v>3292911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0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0</v>
      </c>
      <c r="AW68" s="280">
        <v>0</v>
      </c>
      <c r="AX68" s="280">
        <v>0</v>
      </c>
      <c r="AY68" s="331">
        <v>0</v>
      </c>
      <c r="AZ68" s="331">
        <v>0</v>
      </c>
      <c r="BA68" s="280">
        <v>0</v>
      </c>
      <c r="BB68" s="280">
        <v>0</v>
      </c>
      <c r="BC68" s="280">
        <v>0</v>
      </c>
      <c r="BD68" s="280">
        <v>0</v>
      </c>
      <c r="BE68" s="331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3292911</v>
      </c>
    </row>
    <row r="69" spans="1:83" x14ac:dyDescent="0.25">
      <c r="A69" s="31" t="s">
        <v>268</v>
      </c>
      <c r="B69" s="16"/>
      <c r="C69" s="25">
        <v>138302</v>
      </c>
      <c r="D69" s="25">
        <v>46295</v>
      </c>
      <c r="E69" s="25">
        <v>467708</v>
      </c>
      <c r="F69" s="25">
        <v>73692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647868</v>
      </c>
      <c r="Q69" s="25">
        <v>302</v>
      </c>
      <c r="R69" s="25">
        <v>0</v>
      </c>
      <c r="S69" s="25">
        <v>293694</v>
      </c>
      <c r="T69" s="25">
        <v>382476</v>
      </c>
      <c r="U69" s="25">
        <v>32647</v>
      </c>
      <c r="V69" s="25">
        <v>0</v>
      </c>
      <c r="W69" s="25">
        <v>266</v>
      </c>
      <c r="X69" s="25">
        <v>451</v>
      </c>
      <c r="Y69" s="25">
        <v>264440</v>
      </c>
      <c r="Z69" s="25">
        <v>292982</v>
      </c>
      <c r="AA69" s="25">
        <v>14673</v>
      </c>
      <c r="AB69" s="25">
        <v>-392408</v>
      </c>
      <c r="AC69" s="25">
        <v>4001</v>
      </c>
      <c r="AD69" s="25">
        <v>0</v>
      </c>
      <c r="AE69" s="25">
        <v>362848</v>
      </c>
      <c r="AF69" s="25">
        <v>0</v>
      </c>
      <c r="AG69" s="25">
        <v>48108</v>
      </c>
      <c r="AH69" s="25">
        <v>0</v>
      </c>
      <c r="AI69" s="25">
        <v>777</v>
      </c>
      <c r="AJ69" s="25">
        <v>2305771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46652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-790586</v>
      </c>
      <c r="BE69" s="25">
        <v>2233408</v>
      </c>
      <c r="BF69" s="25">
        <v>8976</v>
      </c>
      <c r="BG69" s="25">
        <v>0</v>
      </c>
      <c r="BH69" s="25">
        <v>0</v>
      </c>
      <c r="BI69" s="25">
        <v>10</v>
      </c>
      <c r="BJ69" s="25">
        <v>23716</v>
      </c>
      <c r="BK69" s="25">
        <v>705731</v>
      </c>
      <c r="BL69" s="25">
        <v>12447</v>
      </c>
      <c r="BM69" s="25">
        <v>0</v>
      </c>
      <c r="BN69" s="25">
        <v>18330574</v>
      </c>
      <c r="BO69" s="25">
        <v>2106</v>
      </c>
      <c r="BP69" s="25">
        <v>0</v>
      </c>
      <c r="BQ69" s="25">
        <v>0</v>
      </c>
      <c r="BR69" s="25">
        <v>-672</v>
      </c>
      <c r="BS69" s="25">
        <v>13588</v>
      </c>
      <c r="BT69" s="25">
        <v>3671</v>
      </c>
      <c r="BU69" s="25">
        <v>0</v>
      </c>
      <c r="BV69" s="25">
        <v>5957</v>
      </c>
      <c r="BW69" s="25">
        <v>553</v>
      </c>
      <c r="BX69" s="25">
        <v>21941</v>
      </c>
      <c r="BY69" s="25">
        <v>78628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25681593</v>
      </c>
    </row>
    <row r="70" spans="1:83" x14ac:dyDescent="0.25">
      <c r="A70" s="26" t="s">
        <v>269</v>
      </c>
      <c r="B70" s="336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6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6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3" x14ac:dyDescent="0.25">
      <c r="A73" s="26" t="s">
        <v>272</v>
      </c>
      <c r="B73" s="336"/>
      <c r="C73" s="282">
        <v>0</v>
      </c>
      <c r="D73" s="282">
        <v>0</v>
      </c>
      <c r="E73" s="282">
        <v>275631</v>
      </c>
      <c r="F73" s="282">
        <v>41045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14319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350755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1448757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2130507</v>
      </c>
    </row>
    <row r="74" spans="1:83" x14ac:dyDescent="0.25">
      <c r="A74" s="26" t="s">
        <v>273</v>
      </c>
      <c r="B74" s="336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6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3" x14ac:dyDescent="0.25">
      <c r="A76" s="26" t="s">
        <v>275</v>
      </c>
      <c r="B76" s="337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6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253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25943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132</v>
      </c>
      <c r="AF82" s="282">
        <v>0</v>
      </c>
      <c r="AG82" s="282">
        <v>0</v>
      </c>
      <c r="AH82" s="282">
        <v>0</v>
      </c>
      <c r="AI82" s="282">
        <v>0</v>
      </c>
      <c r="AJ82" s="282">
        <v>72675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2207150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1550</v>
      </c>
      <c r="BL82" s="282">
        <v>0</v>
      </c>
      <c r="BM82" s="282">
        <v>0</v>
      </c>
      <c r="BN82" s="282">
        <v>439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2308142</v>
      </c>
    </row>
    <row r="83" spans="1:84" x14ac:dyDescent="0.25">
      <c r="A83" s="26" t="s">
        <v>282</v>
      </c>
      <c r="B83" s="16"/>
      <c r="C83" s="273">
        <v>138302</v>
      </c>
      <c r="D83" s="273">
        <v>46295</v>
      </c>
      <c r="E83" s="331">
        <v>191824</v>
      </c>
      <c r="F83" s="331">
        <v>32647</v>
      </c>
      <c r="G83" s="273">
        <v>0</v>
      </c>
      <c r="H83" s="273">
        <v>0</v>
      </c>
      <c r="I83" s="331">
        <v>0</v>
      </c>
      <c r="J83" s="331">
        <v>0</v>
      </c>
      <c r="K83" s="331">
        <v>0</v>
      </c>
      <c r="L83" s="331">
        <v>0</v>
      </c>
      <c r="M83" s="273">
        <v>0</v>
      </c>
      <c r="N83" s="273">
        <v>0</v>
      </c>
      <c r="O83" s="273">
        <v>0</v>
      </c>
      <c r="P83" s="331">
        <v>633549</v>
      </c>
      <c r="Q83" s="331">
        <v>302</v>
      </c>
      <c r="R83" s="333">
        <v>0</v>
      </c>
      <c r="S83" s="331">
        <v>293694</v>
      </c>
      <c r="T83" s="273">
        <v>356533</v>
      </c>
      <c r="U83" s="331">
        <v>32647</v>
      </c>
      <c r="V83" s="331">
        <v>0</v>
      </c>
      <c r="W83" s="273">
        <v>266</v>
      </c>
      <c r="X83" s="331">
        <v>451</v>
      </c>
      <c r="Y83" s="331">
        <v>264440</v>
      </c>
      <c r="Z83" s="331">
        <v>292982</v>
      </c>
      <c r="AA83" s="331">
        <v>14673</v>
      </c>
      <c r="AB83" s="331">
        <v>-392408</v>
      </c>
      <c r="AC83" s="331">
        <v>4001</v>
      </c>
      <c r="AD83" s="331">
        <v>0</v>
      </c>
      <c r="AE83" s="331">
        <v>362716</v>
      </c>
      <c r="AF83" s="331">
        <v>0</v>
      </c>
      <c r="AG83" s="331">
        <v>48108</v>
      </c>
      <c r="AH83" s="331">
        <v>0</v>
      </c>
      <c r="AI83" s="331">
        <v>777</v>
      </c>
      <c r="AJ83" s="331">
        <v>1882341</v>
      </c>
      <c r="AK83" s="331">
        <v>0</v>
      </c>
      <c r="AL83" s="331">
        <v>0</v>
      </c>
      <c r="AM83" s="331">
        <v>0</v>
      </c>
      <c r="AN83" s="331">
        <v>0</v>
      </c>
      <c r="AO83" s="273">
        <v>0</v>
      </c>
      <c r="AP83" s="331">
        <v>0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46652</v>
      </c>
      <c r="AW83" s="331">
        <v>0</v>
      </c>
      <c r="AX83" s="331">
        <v>0</v>
      </c>
      <c r="AY83" s="331">
        <v>0</v>
      </c>
      <c r="AZ83" s="331">
        <v>0</v>
      </c>
      <c r="BA83" s="331">
        <v>0</v>
      </c>
      <c r="BB83" s="331">
        <v>0</v>
      </c>
      <c r="BC83" s="331">
        <v>0</v>
      </c>
      <c r="BD83" s="331">
        <v>-790586</v>
      </c>
      <c r="BE83" s="331">
        <v>26258</v>
      </c>
      <c r="BF83" s="331">
        <v>8976</v>
      </c>
      <c r="BG83" s="331">
        <v>0</v>
      </c>
      <c r="BH83" s="333">
        <v>0</v>
      </c>
      <c r="BI83" s="331">
        <v>10</v>
      </c>
      <c r="BJ83" s="331">
        <v>23716</v>
      </c>
      <c r="BK83" s="331">
        <v>704181</v>
      </c>
      <c r="BL83" s="331">
        <v>12447</v>
      </c>
      <c r="BM83" s="331">
        <v>0</v>
      </c>
      <c r="BN83" s="331">
        <v>16881378</v>
      </c>
      <c r="BO83" s="331">
        <v>2106</v>
      </c>
      <c r="BP83" s="331">
        <v>0</v>
      </c>
      <c r="BQ83" s="331">
        <v>0</v>
      </c>
      <c r="BR83" s="331">
        <v>-672</v>
      </c>
      <c r="BS83" s="331">
        <v>13588</v>
      </c>
      <c r="BT83" s="331">
        <v>3671</v>
      </c>
      <c r="BU83" s="331">
        <v>0</v>
      </c>
      <c r="BV83" s="331">
        <v>5957</v>
      </c>
      <c r="BW83" s="331">
        <v>553</v>
      </c>
      <c r="BX83" s="331">
        <v>21941</v>
      </c>
      <c r="BY83" s="331">
        <v>78628</v>
      </c>
      <c r="BZ83" s="331">
        <v>0</v>
      </c>
      <c r="CA83" s="331">
        <v>0</v>
      </c>
      <c r="CB83" s="331">
        <v>0</v>
      </c>
      <c r="CC83" s="331">
        <v>0</v>
      </c>
      <c r="CD83" s="282">
        <v>0</v>
      </c>
      <c r="CE83" s="25">
        <v>21242944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250000</v>
      </c>
      <c r="F84" s="273">
        <v>9460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13550</v>
      </c>
      <c r="Q84" s="273">
        <v>0</v>
      </c>
      <c r="R84" s="273">
        <v>0</v>
      </c>
      <c r="S84" s="273">
        <v>0</v>
      </c>
      <c r="T84" s="273">
        <v>11171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33811308</v>
      </c>
      <c r="AC84" s="273">
        <v>500</v>
      </c>
      <c r="AD84" s="273">
        <v>0</v>
      </c>
      <c r="AE84" s="273">
        <v>150</v>
      </c>
      <c r="AF84" s="273">
        <v>0</v>
      </c>
      <c r="AG84" s="273">
        <v>1795.83</v>
      </c>
      <c r="AH84" s="273">
        <v>0</v>
      </c>
      <c r="AI84" s="273">
        <v>0</v>
      </c>
      <c r="AJ84" s="273">
        <v>677258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1648885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2369373</v>
      </c>
      <c r="BO84" s="273">
        <v>0</v>
      </c>
      <c r="BP84" s="273">
        <v>0</v>
      </c>
      <c r="BQ84" s="273">
        <v>0</v>
      </c>
      <c r="BR84" s="273">
        <v>0</v>
      </c>
      <c r="BS84" s="273">
        <v>80372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38873822.829999998</v>
      </c>
    </row>
    <row r="85" spans="1:84" x14ac:dyDescent="0.25">
      <c r="A85" s="31" t="s">
        <v>284</v>
      </c>
      <c r="B85" s="25"/>
      <c r="C85" s="25">
        <v>27173912</v>
      </c>
      <c r="D85" s="25">
        <v>16787680</v>
      </c>
      <c r="E85" s="25">
        <v>38261947</v>
      </c>
      <c r="F85" s="25">
        <v>29293427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41680058</v>
      </c>
      <c r="Q85" s="25">
        <v>2875658</v>
      </c>
      <c r="R85" s="25">
        <v>2872918</v>
      </c>
      <c r="S85" s="25">
        <v>1801658</v>
      </c>
      <c r="T85" s="25">
        <v>32062854</v>
      </c>
      <c r="U85" s="25">
        <v>19003629</v>
      </c>
      <c r="V85" s="25">
        <v>0</v>
      </c>
      <c r="W85" s="25">
        <v>1569429</v>
      </c>
      <c r="X85" s="25">
        <v>2209945</v>
      </c>
      <c r="Y85" s="25">
        <v>7122079</v>
      </c>
      <c r="Z85" s="25">
        <v>8212692</v>
      </c>
      <c r="AA85" s="25">
        <v>1104487</v>
      </c>
      <c r="AB85" s="25">
        <v>19248829</v>
      </c>
      <c r="AC85" s="25">
        <v>7473471</v>
      </c>
      <c r="AD85" s="25">
        <v>0</v>
      </c>
      <c r="AE85" s="25">
        <v>9105294</v>
      </c>
      <c r="AF85" s="25">
        <v>0</v>
      </c>
      <c r="AG85" s="25">
        <v>23889519.170000002</v>
      </c>
      <c r="AH85" s="25">
        <v>0</v>
      </c>
      <c r="AI85" s="25">
        <v>4807425</v>
      </c>
      <c r="AJ85" s="25">
        <v>45184992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2041078</v>
      </c>
      <c r="AW85" s="25">
        <v>0</v>
      </c>
      <c r="AX85" s="25">
        <v>0</v>
      </c>
      <c r="AY85" s="25">
        <v>4761508</v>
      </c>
      <c r="AZ85" s="25">
        <v>0</v>
      </c>
      <c r="BA85" s="25">
        <v>18300</v>
      </c>
      <c r="BB85" s="25">
        <v>0</v>
      </c>
      <c r="BC85" s="25">
        <v>0</v>
      </c>
      <c r="BD85" s="25">
        <v>7360993</v>
      </c>
      <c r="BE85" s="25">
        <v>12836329</v>
      </c>
      <c r="BF85" s="25">
        <v>4915463</v>
      </c>
      <c r="BG85" s="25">
        <v>337052</v>
      </c>
      <c r="BH85" s="25">
        <v>683</v>
      </c>
      <c r="BI85" s="25">
        <v>4391</v>
      </c>
      <c r="BJ85" s="25">
        <v>8213854</v>
      </c>
      <c r="BK85" s="25">
        <v>29089449</v>
      </c>
      <c r="BL85" s="25">
        <v>3003988</v>
      </c>
      <c r="BM85" s="25">
        <v>0</v>
      </c>
      <c r="BN85" s="25">
        <v>29396162</v>
      </c>
      <c r="BO85" s="25">
        <v>646119</v>
      </c>
      <c r="BP85" s="25">
        <v>787</v>
      </c>
      <c r="BQ85" s="25">
        <v>0</v>
      </c>
      <c r="BR85" s="25">
        <v>23664</v>
      </c>
      <c r="BS85" s="25">
        <v>192539</v>
      </c>
      <c r="BT85" s="25">
        <v>776509</v>
      </c>
      <c r="BU85" s="25">
        <v>2349</v>
      </c>
      <c r="BV85" s="25">
        <v>8951749</v>
      </c>
      <c r="BW85" s="25">
        <v>268552</v>
      </c>
      <c r="BX85" s="25">
        <v>5172079</v>
      </c>
      <c r="BY85" s="25">
        <v>5256386</v>
      </c>
      <c r="BZ85" s="25">
        <v>0</v>
      </c>
      <c r="CA85" s="25">
        <v>47</v>
      </c>
      <c r="CB85" s="25">
        <v>0</v>
      </c>
      <c r="CC85" s="25">
        <v>673938</v>
      </c>
      <c r="CD85" s="25">
        <v>0</v>
      </c>
      <c r="CE85" s="25">
        <v>465685871.17000002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80847653</v>
      </c>
      <c r="D87" s="273">
        <v>68405992</v>
      </c>
      <c r="E87" s="273">
        <v>73860762</v>
      </c>
      <c r="F87" s="273">
        <v>77128277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42038801</v>
      </c>
      <c r="Q87" s="273">
        <v>5779220</v>
      </c>
      <c r="R87" s="273">
        <v>12351342</v>
      </c>
      <c r="S87" s="273">
        <v>0</v>
      </c>
      <c r="T87" s="273">
        <v>1230309</v>
      </c>
      <c r="U87" s="273">
        <v>47282206</v>
      </c>
      <c r="V87" s="273">
        <v>0</v>
      </c>
      <c r="W87" s="273">
        <v>4997956</v>
      </c>
      <c r="X87" s="273">
        <v>18860986</v>
      </c>
      <c r="Y87" s="273">
        <v>7291452</v>
      </c>
      <c r="Z87" s="273">
        <v>15880469</v>
      </c>
      <c r="AA87" s="273">
        <v>722857</v>
      </c>
      <c r="AB87" s="273">
        <v>61848559</v>
      </c>
      <c r="AC87" s="273">
        <v>35254197</v>
      </c>
      <c r="AD87" s="273">
        <v>0</v>
      </c>
      <c r="AE87" s="273">
        <v>10753074</v>
      </c>
      <c r="AF87" s="273">
        <v>0</v>
      </c>
      <c r="AG87" s="273">
        <v>46686247</v>
      </c>
      <c r="AH87" s="273">
        <v>0</v>
      </c>
      <c r="AI87" s="273">
        <v>700461</v>
      </c>
      <c r="AJ87" s="273">
        <v>23515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1136848</v>
      </c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>
        <v>3628</v>
      </c>
      <c r="BZ87" s="24"/>
      <c r="CA87" s="24"/>
      <c r="CB87" s="24" t="s">
        <v>247</v>
      </c>
      <c r="CC87" s="24" t="s">
        <v>247</v>
      </c>
      <c r="CD87" s="24" t="s">
        <v>247</v>
      </c>
      <c r="CE87" s="25">
        <v>613084811</v>
      </c>
    </row>
    <row r="88" spans="1:84" x14ac:dyDescent="0.25">
      <c r="A88" s="21" t="s">
        <v>287</v>
      </c>
      <c r="B88" s="16"/>
      <c r="C88" s="273">
        <v>704386</v>
      </c>
      <c r="D88" s="273">
        <v>3790815</v>
      </c>
      <c r="E88" s="273">
        <v>31801218</v>
      </c>
      <c r="F88" s="273">
        <v>4735068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112742405</v>
      </c>
      <c r="Q88" s="273">
        <v>13473230</v>
      </c>
      <c r="R88" s="273">
        <v>25468736</v>
      </c>
      <c r="S88" s="273">
        <v>0</v>
      </c>
      <c r="T88" s="273">
        <v>96926196</v>
      </c>
      <c r="U88" s="273">
        <v>48322980</v>
      </c>
      <c r="V88" s="273">
        <v>0</v>
      </c>
      <c r="W88" s="273">
        <v>20972506</v>
      </c>
      <c r="X88" s="273">
        <v>63782999</v>
      </c>
      <c r="Y88" s="273">
        <v>35498055</v>
      </c>
      <c r="Z88" s="273">
        <v>40299507</v>
      </c>
      <c r="AA88" s="273">
        <v>8551629</v>
      </c>
      <c r="AB88" s="273">
        <v>44133954</v>
      </c>
      <c r="AC88" s="273">
        <v>24245890</v>
      </c>
      <c r="AD88" s="273">
        <v>0</v>
      </c>
      <c r="AE88" s="273">
        <v>15167252</v>
      </c>
      <c r="AF88" s="273">
        <v>0</v>
      </c>
      <c r="AG88" s="273">
        <v>179921618</v>
      </c>
      <c r="AH88" s="273">
        <v>0</v>
      </c>
      <c r="AI88" s="273">
        <v>12791750</v>
      </c>
      <c r="AJ88" s="273">
        <v>50977341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2958413</v>
      </c>
      <c r="AW88" s="24"/>
      <c r="AX88" s="24"/>
      <c r="AY88" s="24">
        <v>10998</v>
      </c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>
        <v>872598</v>
      </c>
      <c r="BZ88" s="24"/>
      <c r="CA88" s="24"/>
      <c r="CB88" s="24" t="s">
        <v>247</v>
      </c>
      <c r="CC88" s="24" t="s">
        <v>247</v>
      </c>
      <c r="CD88" s="24" t="s">
        <v>247</v>
      </c>
      <c r="CE88" s="25">
        <v>838149544</v>
      </c>
    </row>
    <row r="89" spans="1:84" x14ac:dyDescent="0.25">
      <c r="A89" s="21" t="s">
        <v>288</v>
      </c>
      <c r="B89" s="16"/>
      <c r="C89" s="25">
        <v>81552039</v>
      </c>
      <c r="D89" s="25">
        <v>72196807</v>
      </c>
      <c r="E89" s="25">
        <v>105661980</v>
      </c>
      <c r="F89" s="25">
        <v>81863345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154781206</v>
      </c>
      <c r="Q89" s="25">
        <v>19252450</v>
      </c>
      <c r="R89" s="25">
        <v>37820078</v>
      </c>
      <c r="S89" s="25">
        <v>0</v>
      </c>
      <c r="T89" s="25">
        <v>98156505</v>
      </c>
      <c r="U89" s="25">
        <v>95605186</v>
      </c>
      <c r="V89" s="25">
        <v>0</v>
      </c>
      <c r="W89" s="25">
        <v>25970462</v>
      </c>
      <c r="X89" s="25">
        <v>82643985</v>
      </c>
      <c r="Y89" s="25">
        <v>42789507</v>
      </c>
      <c r="Z89" s="25">
        <v>56179976</v>
      </c>
      <c r="AA89" s="25">
        <v>9274486</v>
      </c>
      <c r="AB89" s="25">
        <v>105982513</v>
      </c>
      <c r="AC89" s="25">
        <v>59500087</v>
      </c>
      <c r="AD89" s="25">
        <v>0</v>
      </c>
      <c r="AE89" s="25">
        <v>25920326</v>
      </c>
      <c r="AF89" s="25">
        <v>0</v>
      </c>
      <c r="AG89" s="25">
        <v>226607865</v>
      </c>
      <c r="AH89" s="25">
        <v>0</v>
      </c>
      <c r="AI89" s="25">
        <v>13492211</v>
      </c>
      <c r="AJ89" s="25">
        <v>51000856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4095261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1450347131</v>
      </c>
    </row>
    <row r="90" spans="1:84" x14ac:dyDescent="0.25">
      <c r="A90" s="31" t="s">
        <v>289</v>
      </c>
      <c r="B90" s="25"/>
      <c r="C90" s="273">
        <v>37006</v>
      </c>
      <c r="D90" s="273">
        <v>44853</v>
      </c>
      <c r="E90" s="273">
        <v>60565</v>
      </c>
      <c r="F90" s="273">
        <v>49474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53250</v>
      </c>
      <c r="Q90" s="273">
        <v>8299</v>
      </c>
      <c r="R90" s="273">
        <v>811</v>
      </c>
      <c r="S90" s="273">
        <v>11225</v>
      </c>
      <c r="T90" s="273">
        <v>7528</v>
      </c>
      <c r="U90" s="273">
        <v>8690</v>
      </c>
      <c r="V90" s="273">
        <v>0</v>
      </c>
      <c r="W90" s="273">
        <v>1199</v>
      </c>
      <c r="X90" s="273">
        <v>2705</v>
      </c>
      <c r="Y90" s="273">
        <v>22944</v>
      </c>
      <c r="Z90" s="273">
        <v>19538</v>
      </c>
      <c r="AA90" s="273">
        <v>856</v>
      </c>
      <c r="AB90" s="273">
        <v>7931</v>
      </c>
      <c r="AC90" s="273">
        <v>3102</v>
      </c>
      <c r="AD90" s="273">
        <v>0</v>
      </c>
      <c r="AE90" s="273">
        <v>13419</v>
      </c>
      <c r="AF90" s="273">
        <v>0</v>
      </c>
      <c r="AG90" s="273">
        <v>27326</v>
      </c>
      <c r="AH90" s="273">
        <v>0</v>
      </c>
      <c r="AI90" s="273">
        <v>18359</v>
      </c>
      <c r="AJ90" s="273">
        <v>38063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10344</v>
      </c>
      <c r="AW90" s="273">
        <v>0</v>
      </c>
      <c r="AX90" s="273">
        <v>0</v>
      </c>
      <c r="AY90" s="273">
        <v>21752</v>
      </c>
      <c r="AZ90" s="273">
        <v>0</v>
      </c>
      <c r="BA90" s="273">
        <v>3599</v>
      </c>
      <c r="BB90" s="273">
        <v>0</v>
      </c>
      <c r="BC90" s="273">
        <v>0</v>
      </c>
      <c r="BD90" s="273">
        <v>0</v>
      </c>
      <c r="BE90" s="273">
        <v>59005</v>
      </c>
      <c r="BF90" s="273">
        <v>4065</v>
      </c>
      <c r="BG90" s="273">
        <v>4069</v>
      </c>
      <c r="BH90" s="273">
        <v>1182</v>
      </c>
      <c r="BI90" s="273">
        <v>0</v>
      </c>
      <c r="BJ90" s="273">
        <v>0</v>
      </c>
      <c r="BK90" s="273">
        <v>698</v>
      </c>
      <c r="BL90" s="273">
        <v>2953</v>
      </c>
      <c r="BM90" s="273">
        <v>0</v>
      </c>
      <c r="BN90" s="273">
        <v>1429</v>
      </c>
      <c r="BO90" s="273">
        <v>333</v>
      </c>
      <c r="BP90" s="273">
        <v>0</v>
      </c>
      <c r="BQ90" s="273">
        <v>0</v>
      </c>
      <c r="BR90" s="273">
        <v>110</v>
      </c>
      <c r="BS90" s="273">
        <v>76313</v>
      </c>
      <c r="BT90" s="273">
        <v>1255</v>
      </c>
      <c r="BU90" s="273">
        <v>0</v>
      </c>
      <c r="BV90" s="273">
        <v>2620</v>
      </c>
      <c r="BW90" s="273">
        <v>1036</v>
      </c>
      <c r="BX90" s="273">
        <v>239</v>
      </c>
      <c r="BY90" s="273">
        <v>2090</v>
      </c>
      <c r="BZ90" s="273">
        <v>0</v>
      </c>
      <c r="CA90" s="273">
        <v>85</v>
      </c>
      <c r="CB90" s="273">
        <v>0</v>
      </c>
      <c r="CC90" s="273">
        <v>207</v>
      </c>
      <c r="CD90" s="224" t="s">
        <v>247</v>
      </c>
      <c r="CE90" s="25">
        <v>630527</v>
      </c>
      <c r="CF90" s="25">
        <v>0</v>
      </c>
    </row>
    <row r="91" spans="1:84" x14ac:dyDescent="0.25">
      <c r="A91" s="21" t="s">
        <v>290</v>
      </c>
      <c r="B91" s="16"/>
      <c r="C91" s="273">
        <v>27402</v>
      </c>
      <c r="D91" s="273">
        <v>69950</v>
      </c>
      <c r="E91" s="273">
        <v>88079</v>
      </c>
      <c r="F91" s="273">
        <v>50169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940</v>
      </c>
      <c r="U91" s="273">
        <v>0</v>
      </c>
      <c r="V91" s="273">
        <v>0</v>
      </c>
      <c r="W91" s="273">
        <v>0</v>
      </c>
      <c r="X91" s="273">
        <v>0</v>
      </c>
      <c r="Y91" s="273">
        <v>161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21583</v>
      </c>
      <c r="AH91" s="273">
        <v>0</v>
      </c>
      <c r="AI91" s="273">
        <v>7063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265347</v>
      </c>
      <c r="CF91" s="25">
        <v>0</v>
      </c>
    </row>
    <row r="92" spans="1:84" x14ac:dyDescent="0.25">
      <c r="A92" s="21" t="s">
        <v>291</v>
      </c>
      <c r="B92" s="16"/>
      <c r="C92" s="273">
        <v>13428</v>
      </c>
      <c r="D92" s="273">
        <v>11406</v>
      </c>
      <c r="E92" s="273">
        <v>18259</v>
      </c>
      <c r="F92" s="273">
        <v>18591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2677</v>
      </c>
      <c r="Q92" s="273">
        <v>798</v>
      </c>
      <c r="R92" s="273">
        <v>16</v>
      </c>
      <c r="S92" s="273">
        <v>727</v>
      </c>
      <c r="T92" s="273">
        <v>367</v>
      </c>
      <c r="U92" s="273">
        <v>760</v>
      </c>
      <c r="V92" s="273">
        <v>0</v>
      </c>
      <c r="W92" s="273">
        <v>88</v>
      </c>
      <c r="X92" s="273">
        <v>261</v>
      </c>
      <c r="Y92" s="273">
        <v>874</v>
      </c>
      <c r="Z92" s="273">
        <v>1062</v>
      </c>
      <c r="AA92" s="273">
        <v>183</v>
      </c>
      <c r="AB92" s="273">
        <v>839</v>
      </c>
      <c r="AC92" s="273">
        <v>364</v>
      </c>
      <c r="AD92" s="273">
        <v>0</v>
      </c>
      <c r="AE92" s="273">
        <v>1505</v>
      </c>
      <c r="AF92" s="273">
        <v>21723</v>
      </c>
      <c r="AG92" s="273">
        <v>0</v>
      </c>
      <c r="AH92" s="273">
        <v>0</v>
      </c>
      <c r="AI92" s="273">
        <v>5931</v>
      </c>
      <c r="AJ92" s="273">
        <v>2873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300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5767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5</v>
      </c>
      <c r="BI92" s="273">
        <v>0</v>
      </c>
      <c r="BJ92" s="24" t="s">
        <v>247</v>
      </c>
      <c r="BK92" s="273">
        <v>0</v>
      </c>
      <c r="BL92" s="273">
        <v>44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75</v>
      </c>
      <c r="BT92" s="273">
        <v>15</v>
      </c>
      <c r="BU92" s="273">
        <v>15</v>
      </c>
      <c r="BV92" s="273">
        <v>364</v>
      </c>
      <c r="BW92" s="273">
        <v>30</v>
      </c>
      <c r="BX92" s="273">
        <v>50</v>
      </c>
      <c r="BY92" s="273">
        <v>15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109412</v>
      </c>
      <c r="CF92" s="16"/>
    </row>
    <row r="93" spans="1:84" x14ac:dyDescent="0.25">
      <c r="A93" s="21" t="s">
        <v>292</v>
      </c>
      <c r="B93" s="16"/>
      <c r="C93" s="273">
        <v>184548</v>
      </c>
      <c r="D93" s="273">
        <v>192748</v>
      </c>
      <c r="E93" s="273">
        <v>299914</v>
      </c>
      <c r="F93" s="273">
        <v>279191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156840</v>
      </c>
      <c r="Q93" s="273">
        <v>25856</v>
      </c>
      <c r="R93" s="273">
        <v>0</v>
      </c>
      <c r="S93" s="273">
        <v>0</v>
      </c>
      <c r="T93" s="273">
        <v>20921</v>
      </c>
      <c r="U93" s="273">
        <v>163</v>
      </c>
      <c r="V93" s="273">
        <v>0</v>
      </c>
      <c r="W93" s="273">
        <v>0</v>
      </c>
      <c r="X93" s="273">
        <v>0</v>
      </c>
      <c r="Y93" s="273">
        <v>148660</v>
      </c>
      <c r="Z93" s="273">
        <v>19134</v>
      </c>
      <c r="AA93" s="273">
        <v>0</v>
      </c>
      <c r="AB93" s="273">
        <v>0</v>
      </c>
      <c r="AC93" s="273">
        <v>12658</v>
      </c>
      <c r="AD93" s="273">
        <v>0</v>
      </c>
      <c r="AE93" s="273">
        <v>14388</v>
      </c>
      <c r="AF93" s="273">
        <v>0</v>
      </c>
      <c r="AG93" s="273">
        <v>314375</v>
      </c>
      <c r="AH93" s="273">
        <v>0</v>
      </c>
      <c r="AI93" s="273">
        <v>76289</v>
      </c>
      <c r="AJ93" s="273">
        <v>28986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1955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1776626</v>
      </c>
      <c r="CF93" s="25">
        <v>0</v>
      </c>
    </row>
    <row r="94" spans="1:84" x14ac:dyDescent="0.25">
      <c r="A94" s="21" t="s">
        <v>293</v>
      </c>
      <c r="B94" s="16"/>
      <c r="C94" s="277">
        <v>100.38</v>
      </c>
      <c r="D94" s="277">
        <v>69.37</v>
      </c>
      <c r="E94" s="277">
        <v>114.05</v>
      </c>
      <c r="F94" s="277">
        <v>103.91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4">
        <v>43.73</v>
      </c>
      <c r="Q94" s="334">
        <v>14.47</v>
      </c>
      <c r="R94" s="334">
        <v>0</v>
      </c>
      <c r="S94" s="278">
        <v>0</v>
      </c>
      <c r="T94" s="278">
        <v>19.739999999999998</v>
      </c>
      <c r="U94" s="335">
        <v>0.01</v>
      </c>
      <c r="V94" s="334">
        <v>0</v>
      </c>
      <c r="W94" s="334">
        <v>0</v>
      </c>
      <c r="X94" s="334">
        <v>0</v>
      </c>
      <c r="Y94" s="334">
        <v>1.35</v>
      </c>
      <c r="Z94" s="334">
        <v>9.51</v>
      </c>
      <c r="AA94" s="334">
        <v>0</v>
      </c>
      <c r="AB94" s="278">
        <v>0</v>
      </c>
      <c r="AC94" s="334">
        <v>0.01</v>
      </c>
      <c r="AD94" s="334">
        <v>0</v>
      </c>
      <c r="AE94" s="334">
        <v>0</v>
      </c>
      <c r="AF94" s="334">
        <v>0</v>
      </c>
      <c r="AG94" s="334">
        <v>81.81</v>
      </c>
      <c r="AH94" s="334">
        <v>0</v>
      </c>
      <c r="AI94" s="334">
        <v>21.81</v>
      </c>
      <c r="AJ94" s="334">
        <v>18.489999999999998</v>
      </c>
      <c r="AK94" s="334">
        <v>0</v>
      </c>
      <c r="AL94" s="334">
        <v>0</v>
      </c>
      <c r="AM94" s="334">
        <v>0</v>
      </c>
      <c r="AN94" s="334">
        <v>0</v>
      </c>
      <c r="AO94" s="334">
        <v>0</v>
      </c>
      <c r="AP94" s="334">
        <v>0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5.35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603.99000000000012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98686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86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86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1058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1059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13020</v>
      </c>
      <c r="D127" s="295">
        <v>68660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3395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54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124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34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212</v>
      </c>
    </row>
    <row r="144" spans="1:5" x14ac:dyDescent="0.25">
      <c r="A144" s="16" t="s">
        <v>348</v>
      </c>
      <c r="B144" s="35" t="s">
        <v>299</v>
      </c>
      <c r="C144" s="292">
        <v>220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4762</v>
      </c>
      <c r="C154" s="295">
        <v>3145</v>
      </c>
      <c r="D154" s="295">
        <v>4891</v>
      </c>
      <c r="E154" s="25">
        <v>12798</v>
      </c>
    </row>
    <row r="155" spans="1:6" x14ac:dyDescent="0.25">
      <c r="A155" s="16" t="s">
        <v>241</v>
      </c>
      <c r="B155" s="295">
        <v>34071</v>
      </c>
      <c r="C155" s="295">
        <v>15301</v>
      </c>
      <c r="D155" s="295">
        <v>18555</v>
      </c>
      <c r="E155" s="25">
        <v>67927</v>
      </c>
    </row>
    <row r="156" spans="1:6" x14ac:dyDescent="0.25">
      <c r="A156" s="16" t="s">
        <v>355</v>
      </c>
      <c r="B156" s="295">
        <v>146870</v>
      </c>
      <c r="C156" s="295">
        <v>81313</v>
      </c>
      <c r="D156" s="295">
        <v>134090</v>
      </c>
      <c r="E156" s="25">
        <v>362273</v>
      </c>
    </row>
    <row r="157" spans="1:6" x14ac:dyDescent="0.25">
      <c r="A157" s="16" t="s">
        <v>286</v>
      </c>
      <c r="B157" s="295">
        <v>302554618</v>
      </c>
      <c r="C157" s="295">
        <v>135467988</v>
      </c>
      <c r="D157" s="295">
        <v>175062204</v>
      </c>
      <c r="E157" s="25">
        <v>613084810</v>
      </c>
      <c r="F157" s="14"/>
    </row>
    <row r="158" spans="1:6" x14ac:dyDescent="0.25">
      <c r="A158" s="16" t="s">
        <v>287</v>
      </c>
      <c r="B158" s="295">
        <v>344710216</v>
      </c>
      <c r="C158" s="295">
        <v>165917266</v>
      </c>
      <c r="D158" s="295">
        <v>327522062</v>
      </c>
      <c r="E158" s="25">
        <v>838149544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15592267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700548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2055839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31417020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12480279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0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380935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62626888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3292911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1079774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4372685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1655529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474978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2130507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49642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16502900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16552542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10473157</v>
      </c>
      <c r="C211" s="292">
        <v>0</v>
      </c>
      <c r="D211" s="295">
        <v>0</v>
      </c>
      <c r="E211" s="25">
        <v>10473157</v>
      </c>
    </row>
    <row r="212" spans="1:5" x14ac:dyDescent="0.25">
      <c r="A212" s="16" t="s">
        <v>390</v>
      </c>
      <c r="B212" s="295">
        <v>0</v>
      </c>
      <c r="C212" s="292">
        <v>0</v>
      </c>
      <c r="D212" s="295">
        <v>0</v>
      </c>
      <c r="E212" s="25">
        <v>0</v>
      </c>
    </row>
    <row r="213" spans="1:5" x14ac:dyDescent="0.25">
      <c r="A213" s="16" t="s">
        <v>391</v>
      </c>
      <c r="B213" s="295">
        <v>249625451</v>
      </c>
      <c r="C213" s="292">
        <v>4307870</v>
      </c>
      <c r="D213" s="295">
        <v>798269</v>
      </c>
      <c r="E213" s="25">
        <v>253135052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394</v>
      </c>
      <c r="B216" s="295">
        <v>85996163</v>
      </c>
      <c r="C216" s="292">
        <v>9642296</v>
      </c>
      <c r="D216" s="295">
        <v>4565547</v>
      </c>
      <c r="E216" s="25">
        <v>91072912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5">
        <v>3942238</v>
      </c>
      <c r="C219" s="292">
        <v>11920232</v>
      </c>
      <c r="D219" s="295">
        <v>12151800</v>
      </c>
      <c r="E219" s="25">
        <v>3710670</v>
      </c>
    </row>
    <row r="220" spans="1:5" x14ac:dyDescent="0.25">
      <c r="A220" s="16" t="s">
        <v>229</v>
      </c>
      <c r="B220" s="25">
        <v>350037009</v>
      </c>
      <c r="C220" s="225">
        <v>25870398</v>
      </c>
      <c r="D220" s="25">
        <v>17515616</v>
      </c>
      <c r="E220" s="25">
        <v>358391791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5">
        <v>134374</v>
      </c>
      <c r="C225" s="292">
        <v>0</v>
      </c>
      <c r="D225" s="295">
        <v>0</v>
      </c>
      <c r="E225" s="25">
        <v>134374</v>
      </c>
    </row>
    <row r="226" spans="1:5" x14ac:dyDescent="0.25">
      <c r="A226" s="16" t="s">
        <v>391</v>
      </c>
      <c r="B226" s="295">
        <v>143790498</v>
      </c>
      <c r="C226" s="292">
        <v>7455815</v>
      </c>
      <c r="D226" s="295">
        <v>0</v>
      </c>
      <c r="E226" s="25">
        <v>151246313</v>
      </c>
    </row>
    <row r="227" spans="1:5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393</v>
      </c>
      <c r="B228" s="295">
        <v>0</v>
      </c>
      <c r="C228" s="292">
        <v>0</v>
      </c>
      <c r="D228" s="295">
        <v>0</v>
      </c>
      <c r="E228" s="25">
        <v>0</v>
      </c>
    </row>
    <row r="229" spans="1:5" x14ac:dyDescent="0.25">
      <c r="A229" s="16" t="s">
        <v>394</v>
      </c>
      <c r="B229" s="295">
        <v>72750735</v>
      </c>
      <c r="C229" s="292">
        <v>4995209</v>
      </c>
      <c r="D229" s="295">
        <v>4558048</v>
      </c>
      <c r="E229" s="25">
        <v>73187896</v>
      </c>
    </row>
    <row r="230" spans="1:5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396</v>
      </c>
      <c r="B231" s="295">
        <v>0</v>
      </c>
      <c r="C231" s="292">
        <v>28160</v>
      </c>
      <c r="D231" s="295">
        <v>0</v>
      </c>
      <c r="E231" s="25">
        <v>28160</v>
      </c>
    </row>
    <row r="232" spans="1:5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216675607</v>
      </c>
      <c r="C233" s="225">
        <v>12479184</v>
      </c>
      <c r="D233" s="25">
        <v>4558048</v>
      </c>
      <c r="E233" s="25">
        <v>224596743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399</v>
      </c>
      <c r="B235" s="30"/>
      <c r="C235" s="30"/>
      <c r="D235" s="30"/>
      <c r="E235" s="30"/>
    </row>
    <row r="236" spans="1:5" x14ac:dyDescent="0.25">
      <c r="A236" s="30"/>
      <c r="B236" s="340" t="s">
        <v>400</v>
      </c>
      <c r="C236" s="340"/>
      <c r="D236" s="30"/>
      <c r="E236" s="30"/>
    </row>
    <row r="237" spans="1:5" x14ac:dyDescent="0.25">
      <c r="A237" s="43" t="s">
        <v>400</v>
      </c>
      <c r="B237" s="30"/>
      <c r="C237" s="292">
        <v>15812418</v>
      </c>
      <c r="D237" s="32">
        <v>15812418</v>
      </c>
      <c r="E237" s="30"/>
    </row>
    <row r="238" spans="1:5" x14ac:dyDescent="0.25">
      <c r="A238" s="34" t="s">
        <v>401</v>
      </c>
      <c r="B238" s="34"/>
      <c r="C238" s="34"/>
      <c r="D238" s="34"/>
      <c r="E238" s="34"/>
    </row>
    <row r="239" spans="1:5" x14ac:dyDescent="0.25">
      <c r="A239" s="16" t="s">
        <v>402</v>
      </c>
      <c r="B239" s="35" t="s">
        <v>299</v>
      </c>
      <c r="C239" s="292">
        <v>480159825</v>
      </c>
      <c r="D239" s="16"/>
      <c r="E239" s="16"/>
    </row>
    <row r="240" spans="1:5" x14ac:dyDescent="0.25">
      <c r="A240" s="16" t="s">
        <v>403</v>
      </c>
      <c r="B240" s="35" t="s">
        <v>299</v>
      </c>
      <c r="C240" s="292">
        <v>244256227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210567033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934983085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8740801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11949568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20690369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971485872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40000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221417000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150799000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2951000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4498000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461000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78568000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10474000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253135000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386000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91073000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3325000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358393000</v>
      </c>
      <c r="E291" s="16"/>
    </row>
    <row r="292" spans="1:5" x14ac:dyDescent="0.25">
      <c r="A292" s="16" t="s">
        <v>439</v>
      </c>
      <c r="B292" s="35" t="s">
        <v>299</v>
      </c>
      <c r="C292" s="292">
        <v>224597000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133796000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3203000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437446000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440649000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451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452</v>
      </c>
      <c r="B308" s="16"/>
      <c r="C308" s="22"/>
      <c r="D308" s="25">
        <v>653013000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453</v>
      </c>
      <c r="B312" s="30"/>
      <c r="C312" s="30"/>
      <c r="D312" s="30"/>
      <c r="E312" s="30"/>
    </row>
    <row r="313" spans="1:5" x14ac:dyDescent="0.25">
      <c r="A313" s="34" t="s">
        <v>454</v>
      </c>
      <c r="B313" s="34"/>
      <c r="C313" s="34"/>
      <c r="D313" s="34"/>
      <c r="E313" s="34"/>
    </row>
    <row r="314" spans="1:5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456</v>
      </c>
      <c r="B315" s="35" t="s">
        <v>299</v>
      </c>
      <c r="C315" s="292">
        <v>11764000</v>
      </c>
      <c r="D315" s="16"/>
      <c r="E315" s="16"/>
    </row>
    <row r="316" spans="1:5" x14ac:dyDescent="0.25">
      <c r="A316" s="16" t="s">
        <v>457</v>
      </c>
      <c r="B316" s="35" t="s">
        <v>299</v>
      </c>
      <c r="C316" s="292">
        <v>24114000</v>
      </c>
      <c r="D316" s="16"/>
      <c r="E316" s="16"/>
    </row>
    <row r="317" spans="1:5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5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460</v>
      </c>
      <c r="B319" s="35" t="s">
        <v>299</v>
      </c>
      <c r="C319" s="292">
        <v>-519000</v>
      </c>
      <c r="D319" s="16"/>
      <c r="E319" s="16"/>
    </row>
    <row r="320" spans="1:5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3000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35362000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0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617651000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653013000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653013000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613084810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838149544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1451234354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15812418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934983085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20690370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971485873</v>
      </c>
      <c r="E366" s="16"/>
    </row>
    <row r="367" spans="1:5" x14ac:dyDescent="0.25">
      <c r="A367" s="16" t="s">
        <v>499</v>
      </c>
      <c r="B367" s="16"/>
      <c r="C367" s="22"/>
      <c r="D367" s="25">
        <v>479748481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10661892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1623259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26588672</v>
      </c>
      <c r="D380" s="25">
        <v>0</v>
      </c>
      <c r="E380" s="204" t="s">
        <v>1060</v>
      </c>
      <c r="F380" s="47"/>
    </row>
    <row r="381" spans="1:6" x14ac:dyDescent="0.25">
      <c r="A381" s="48" t="s">
        <v>513</v>
      </c>
      <c r="B381" s="35"/>
      <c r="C381" s="35"/>
      <c r="D381" s="25">
        <v>38873823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38873823</v>
      </c>
      <c r="E383" s="16"/>
    </row>
    <row r="384" spans="1:6" x14ac:dyDescent="0.25">
      <c r="A384" s="16" t="s">
        <v>516</v>
      </c>
      <c r="B384" s="16"/>
      <c r="C384" s="22"/>
      <c r="D384" s="25">
        <v>518622304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222027419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62626888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11437804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107507564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2308142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33657014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11021825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4372685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2130507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27306682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2121000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7291249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9579008</v>
      </c>
      <c r="D414" s="25">
        <v>0</v>
      </c>
      <c r="E414" s="204" t="s">
        <v>1060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46297939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503387787</v>
      </c>
      <c r="E416" s="25"/>
    </row>
    <row r="417" spans="1:13" x14ac:dyDescent="0.25">
      <c r="A417" s="25" t="s">
        <v>530</v>
      </c>
      <c r="B417" s="16"/>
      <c r="C417" s="22"/>
      <c r="D417" s="25">
        <v>15234517</v>
      </c>
      <c r="E417" s="25"/>
    </row>
    <row r="418" spans="1:13" x14ac:dyDescent="0.25">
      <c r="A418" s="25" t="s">
        <v>531</v>
      </c>
      <c r="B418" s="16"/>
      <c r="C418" s="294">
        <v>-1126528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-1126528</v>
      </c>
      <c r="E420" s="25"/>
    </row>
    <row r="421" spans="1:13" x14ac:dyDescent="0.25">
      <c r="A421" s="25" t="s">
        <v>534</v>
      </c>
      <c r="B421" s="16"/>
      <c r="C421" s="22"/>
      <c r="D421" s="25">
        <v>14107989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14107989</v>
      </c>
      <c r="E424" s="16"/>
    </row>
    <row r="426" spans="1:13" ht="29.1" customHeight="1" x14ac:dyDescent="0.25">
      <c r="A426" s="342" t="s">
        <v>538</v>
      </c>
      <c r="B426" s="342"/>
      <c r="C426" s="342"/>
      <c r="D426" s="342"/>
      <c r="E426" s="342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571522</v>
      </c>
      <c r="E612" s="219">
        <f>SUM(C624:D647)+SUM(C668:D713)</f>
        <v>426935944.4202143</v>
      </c>
      <c r="F612" s="219">
        <f>CE64-(AX64+BD64+BE64+BG64+BJ64+BN64+BP64+BQ64+CB64+CC64+CD64)</f>
        <v>108128716</v>
      </c>
      <c r="G612" s="217">
        <f>CE91-(AX91+AY91+BD91+BE91+BG91+BJ91+BN91+BP91+BQ91+CB91+CC91+CD91)</f>
        <v>265347</v>
      </c>
      <c r="H612" s="222">
        <f>CE60-(AX60+AY60+AZ60+BD60+BE60+BG60+BJ60+BN60+BO60+BP60+BQ60+BR60+CB60+CC60+CD60)</f>
        <v>1883.0400000000002</v>
      </c>
      <c r="I612" s="217">
        <f>CE92-(AX92+AY92+AZ92+BD92+BE92+BF92+BG92+BJ92+BN92+BO92+BP92+BQ92+BR92+CB92+CC92+CD92)</f>
        <v>109412</v>
      </c>
      <c r="J612" s="217">
        <f>CE93-(AX93+AY93+AZ93+BA93+BD93+BE93+BF93+BG93+BJ93+BN93+BO93+BP93+BQ93+BR93+CB93+CC93+CD93)</f>
        <v>1776626</v>
      </c>
      <c r="K612" s="217">
        <f>CE89-(AW89+AX89+AY89+AZ89+BA89+BB89+BC89+BD89+BE89+BF89+BG89+BH89+BI89+BJ89+BK89+BL89+BM89+BN89+BO89+BP89+BQ89+BR89+BS89+BT89+BU89+BV89+BW89+BX89+CB89+CC89+CD89)</f>
        <v>1450347131</v>
      </c>
      <c r="L612" s="223">
        <f>CE94-(AW94+AX94+AY94+AZ94+BA94+BB94+BC94+BD94+BE94+BF94+BG94+BH94+BI94+BJ94+BK94+BL94+BM94+BN94+BO94+BP94+BQ94+BR94+BS94+BT94+BU94+BV94+BW94+BX94+BY94+BZ94+CA94+CB94+CC94+CD94)</f>
        <v>603.99000000000012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12836329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12836329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8213854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337052</v>
      </c>
      <c r="D618" s="217">
        <f>(D615/D612)*BG90</f>
        <v>91389.34756842257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29396162</v>
      </c>
      <c r="D619" s="217">
        <f>(D615/D612)*BN90</f>
        <v>32095.202181193377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673938</v>
      </c>
      <c r="D620" s="217">
        <f>(D615/D612)*CC90</f>
        <v>4649.200036044107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787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38749926.749785654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7360993</v>
      </c>
      <c r="D624" s="217">
        <f>(D615/D612)*BD90</f>
        <v>0</v>
      </c>
      <c r="E624" s="219">
        <f>(E623/E612)*SUM(C624:D624)</f>
        <v>668104.76673038746</v>
      </c>
      <c r="F624" s="219">
        <f>SUM(C624:E624)</f>
        <v>8029097.7667303877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4761508</v>
      </c>
      <c r="D625" s="217">
        <f>(D615/D612)*AY90</f>
        <v>488547.82214507932</v>
      </c>
      <c r="E625" s="219">
        <f>(E623/E612)*SUM(C625:D625)</f>
        <v>476510.07416740526</v>
      </c>
      <c r="F625" s="219">
        <f>(F624/F612)*AY64</f>
        <v>174589.39470348676</v>
      </c>
      <c r="G625" s="217">
        <f>SUM(C625:F625)</f>
        <v>5901155.2910159715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23664</v>
      </c>
      <c r="D626" s="217">
        <f>(D615/D612)*BR90</f>
        <v>2470.5893911345497</v>
      </c>
      <c r="E626" s="219">
        <f>(E623/E612)*SUM(C626:D626)</f>
        <v>2372.0500411776516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646119</v>
      </c>
      <c r="D627" s="217">
        <f>(D615/D612)*BO90</f>
        <v>7479.1478840709551</v>
      </c>
      <c r="E627" s="219">
        <f>(E623/E612)*SUM(C627:D627)</f>
        <v>59322.436270147322</v>
      </c>
      <c r="F627" s="219">
        <f>(F624/F612)*BO64</f>
        <v>4675.0205217971743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746102.24410832766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4915463</v>
      </c>
      <c r="D629" s="217">
        <f>(D615/D612)*BF90</f>
        <v>91299.507954199493</v>
      </c>
      <c r="E629" s="219">
        <f>(E623/E612)*SUM(C629:D629)</f>
        <v>454428.07749595609</v>
      </c>
      <c r="F629" s="219">
        <f>(F624/F612)*BF64</f>
        <v>36194.337235362094</v>
      </c>
      <c r="G629" s="217">
        <f>(G625/G612)*BF91</f>
        <v>0</v>
      </c>
      <c r="H629" s="219">
        <f>(H628/H612)*BF60</f>
        <v>26471.604920170241</v>
      </c>
      <c r="I629" s="217">
        <f>SUM(C629:H629)</f>
        <v>5523856.5276056882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18300</v>
      </c>
      <c r="D630" s="217">
        <f>(D615/D612)*BA90</f>
        <v>80833.192897211309</v>
      </c>
      <c r="E630" s="219">
        <f>(E623/E612)*SUM(C630:D630)</f>
        <v>8997.6119683621309</v>
      </c>
      <c r="F630" s="219">
        <f>(F624/F612)*BA64</f>
        <v>1302.5812035350948</v>
      </c>
      <c r="G630" s="217">
        <f>(G625/G612)*BA91</f>
        <v>0</v>
      </c>
      <c r="H630" s="219">
        <f>(H628/H612)*BA60</f>
        <v>0</v>
      </c>
      <c r="I630" s="217">
        <f>(I629/I612)*BA92</f>
        <v>291157.09972125548</v>
      </c>
      <c r="J630" s="217">
        <f>SUM(C630:I630)</f>
        <v>400590.48579036404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4391</v>
      </c>
      <c r="D634" s="217">
        <f>(D615/D612)*BI90</f>
        <v>0</v>
      </c>
      <c r="E634" s="219">
        <f>(E623/E612)*SUM(C634:D634)</f>
        <v>398.53971206237139</v>
      </c>
      <c r="F634" s="219">
        <f>(F624/F612)*BI64</f>
        <v>7.4997549627775957</v>
      </c>
      <c r="G634" s="217">
        <f>(G625/G612)*BI91</f>
        <v>0</v>
      </c>
      <c r="H634" s="219">
        <f>(H628/H612)*BI60</f>
        <v>455.65552549312633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29089449</v>
      </c>
      <c r="D635" s="217">
        <f>(D615/D612)*BK90</f>
        <v>15677.012681926506</v>
      </c>
      <c r="E635" s="219">
        <f>(E623/E612)*SUM(C635:D635)</f>
        <v>2641664.4364912985</v>
      </c>
      <c r="F635" s="219">
        <f>(F624/F612)*BK64</f>
        <v>4048.6795999057981</v>
      </c>
      <c r="G635" s="217">
        <f>(G625/G612)*BK91</f>
        <v>0</v>
      </c>
      <c r="H635" s="219">
        <f>(H628/H612)*BK60</f>
        <v>97874.806875923547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683</v>
      </c>
      <c r="D636" s="217">
        <f>(D615/D612)*BH90</f>
        <v>26547.606002918525</v>
      </c>
      <c r="E636" s="219">
        <f>(E623/E612)*SUM(C636:D636)</f>
        <v>2471.5276419237143</v>
      </c>
      <c r="F636" s="219">
        <f>(F624/F612)*BH64</f>
        <v>50.716164748288101</v>
      </c>
      <c r="G636" s="217">
        <f>(G625/G612)*BH91</f>
        <v>0</v>
      </c>
      <c r="H636" s="219">
        <f>(H628/H612)*BH60</f>
        <v>0</v>
      </c>
      <c r="I636" s="217">
        <f>(I629/I612)*BH92</f>
        <v>252.43376081260226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3003988</v>
      </c>
      <c r="D637" s="217">
        <f>(D615/D612)*BL90</f>
        <v>66324.095200184776</v>
      </c>
      <c r="E637" s="219">
        <f>(E623/E612)*SUM(C637:D637)</f>
        <v>278670.30251940282</v>
      </c>
      <c r="F637" s="219">
        <f>(F624/F612)*BL64</f>
        <v>3621.6390970252642</v>
      </c>
      <c r="G637" s="217">
        <f>(G625/G612)*BL91</f>
        <v>0</v>
      </c>
      <c r="H637" s="219">
        <f>(H628/H612)*BL60</f>
        <v>17457.549959327956</v>
      </c>
      <c r="I637" s="217">
        <f>(I629/I612)*BL92</f>
        <v>2221.4170951509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192539</v>
      </c>
      <c r="D639" s="217">
        <f>(D615/D612)*BS90</f>
        <v>1713982.6200513716</v>
      </c>
      <c r="E639" s="219">
        <f>(E623/E612)*SUM(C639:D639)</f>
        <v>173041.35219675687</v>
      </c>
      <c r="F639" s="219">
        <f>(F624/F612)*BS64</f>
        <v>4649.4768019239518</v>
      </c>
      <c r="G639" s="217">
        <f>(G625/G612)*BS91</f>
        <v>0</v>
      </c>
      <c r="H639" s="219">
        <f>(H628/H612)*BS60</f>
        <v>796.4066141227687</v>
      </c>
      <c r="I639" s="217">
        <f>(I629/I612)*BS92</f>
        <v>3786.5064121890341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776509</v>
      </c>
      <c r="D640" s="217">
        <f>(D615/D612)*BT90</f>
        <v>28187.178962489634</v>
      </c>
      <c r="E640" s="219">
        <f>(E623/E612)*SUM(C640:D640)</f>
        <v>73036.525497927825</v>
      </c>
      <c r="F640" s="219">
        <f>(F624/F612)*BT64</f>
        <v>292.78746354685205</v>
      </c>
      <c r="G640" s="217">
        <f>(G625/G612)*BT91</f>
        <v>0</v>
      </c>
      <c r="H640" s="219">
        <f>(H628/H612)*BT60</f>
        <v>2710.1598211938995</v>
      </c>
      <c r="I640" s="217">
        <f>(I629/I612)*BT92</f>
        <v>757.30128243780678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2349</v>
      </c>
      <c r="D641" s="217">
        <f>(D615/D612)*BU90</f>
        <v>0</v>
      </c>
      <c r="E641" s="219">
        <f>(E623/E612)*SUM(C641:D641)</f>
        <v>213.20195482452979</v>
      </c>
      <c r="F641" s="219">
        <f>(F624/F612)*BU64</f>
        <v>146.50511427287324</v>
      </c>
      <c r="G641" s="217">
        <f>(G625/G612)*BU91</f>
        <v>0</v>
      </c>
      <c r="H641" s="219">
        <f>(H628/H612)*BU60</f>
        <v>0</v>
      </c>
      <c r="I641" s="217">
        <f>(I629/I612)*BU92</f>
        <v>757.30128243780678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8951749</v>
      </c>
      <c r="D642" s="217">
        <f>(D615/D612)*BV90</f>
        <v>58844.947316113823</v>
      </c>
      <c r="E642" s="219">
        <f>(E623/E612)*SUM(C642:D642)</f>
        <v>817827.2642391962</v>
      </c>
      <c r="F642" s="219">
        <f>(F624/F612)*BV64</f>
        <v>9.35612995356413</v>
      </c>
      <c r="G642" s="217">
        <f>(G625/G612)*BV91</f>
        <v>0</v>
      </c>
      <c r="H642" s="219">
        <f>(H628/H612)*BV60</f>
        <v>22049.765211906506</v>
      </c>
      <c r="I642" s="217">
        <f>(I629/I612)*BV92</f>
        <v>18377.177787157445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268552</v>
      </c>
      <c r="D643" s="217">
        <f>(D615/D612)*BW90</f>
        <v>23268.460083776303</v>
      </c>
      <c r="E643" s="219">
        <f>(E623/E612)*SUM(C643:D643)</f>
        <v>26486.459151832601</v>
      </c>
      <c r="F643" s="219">
        <f>(F624/F612)*BW64</f>
        <v>-4.2325349789932964</v>
      </c>
      <c r="G643" s="217">
        <f>(G625/G612)*BW91</f>
        <v>0</v>
      </c>
      <c r="H643" s="219">
        <f>(H628/H612)*BW60</f>
        <v>1113.3843709875523</v>
      </c>
      <c r="I643" s="217">
        <f>(I629/I612)*BW92</f>
        <v>1514.6025648756136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5172079</v>
      </c>
      <c r="D644" s="217">
        <f>(D615/D612)*BX90</f>
        <v>5367.9169498287038</v>
      </c>
      <c r="E644" s="219">
        <f>(E623/E612)*SUM(C644:D644)</f>
        <v>469919.88237289852</v>
      </c>
      <c r="F644" s="219">
        <f>(F624/F612)*BX64</f>
        <v>233.82899383947176</v>
      </c>
      <c r="G644" s="217">
        <f>(G625/G612)*BX91</f>
        <v>0</v>
      </c>
      <c r="H644" s="219">
        <f>(H628/H612)*BX60</f>
        <v>9901.5926800636771</v>
      </c>
      <c r="I644" s="217">
        <f>(I629/I612)*BX92</f>
        <v>2524.3376081260226</v>
      </c>
      <c r="J644" s="217">
        <f>(J630/J612)*BX93</f>
        <v>0</v>
      </c>
      <c r="K644" s="219">
        <f>SUM(C631:J644)</f>
        <v>54079823.984464169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5256386</v>
      </c>
      <c r="D645" s="217">
        <f>(D615/D612)*BY90</f>
        <v>46941.19843155644</v>
      </c>
      <c r="E645" s="219">
        <f>(E623/E612)*SUM(C645:D645)</f>
        <v>481345.13656011276</v>
      </c>
      <c r="F645" s="219">
        <f>(F624/F612)*BY64</f>
        <v>5382.2251382872128</v>
      </c>
      <c r="G645" s="217">
        <f>(G625/G612)*BY91</f>
        <v>0</v>
      </c>
      <c r="H645" s="219">
        <f>(H628/H612)*BY60</f>
        <v>8601.9838769180642</v>
      </c>
      <c r="I645" s="217">
        <f>(I629/I612)*BY92</f>
        <v>757.30128243780678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47</v>
      </c>
      <c r="D647" s="217">
        <f>(D615/D612)*CA90</f>
        <v>1909.0918022403339</v>
      </c>
      <c r="E647" s="219">
        <f>(E623/E612)*SUM(C647:D647)</f>
        <v>177.54048363298287</v>
      </c>
      <c r="F647" s="219">
        <f>(F624/F612)*CA64</f>
        <v>3.4899849826786831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5801550.9675601684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121902890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27173912</v>
      </c>
      <c r="D668" s="217">
        <f>(D615/D612)*C90</f>
        <v>831151.19098477403</v>
      </c>
      <c r="E668" s="219">
        <f>(E623/E612)*SUM(C668:D668)</f>
        <v>2541819.5901670661</v>
      </c>
      <c r="F668" s="219">
        <f>(F624/F612)*C64</f>
        <v>158430.68997868482</v>
      </c>
      <c r="G668" s="217">
        <f>(G625/G612)*C91</f>
        <v>609403.75163246482</v>
      </c>
      <c r="H668" s="219">
        <f>(H628/H612)*C60</f>
        <v>50593.612217580267</v>
      </c>
      <c r="I668" s="217">
        <f>(I629/I612)*C92</f>
        <v>677936.10803832463</v>
      </c>
      <c r="J668" s="217">
        <f>(J630/J612)*C93</f>
        <v>41611.55638363961</v>
      </c>
      <c r="K668" s="217">
        <f>(K644/K612)*C89</f>
        <v>3040871.9543253658</v>
      </c>
      <c r="L668" s="217">
        <f>(L647/L612)*C94</f>
        <v>964187.62913904141</v>
      </c>
      <c r="M668" s="202">
        <f t="shared" ref="M668:M713" si="0">ROUND(SUM(D668:L668),0)</f>
        <v>8916006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16787680</v>
      </c>
      <c r="D669" s="217">
        <f>(D615/D612)*D90</f>
        <v>1007394.0541868905</v>
      </c>
      <c r="E669" s="219">
        <f>(E623/E612)*SUM(C669:D669)</f>
        <v>1615131.7899531359</v>
      </c>
      <c r="F669" s="219">
        <f>(F624/F612)*D64</f>
        <v>77634.715939687303</v>
      </c>
      <c r="G669" s="217">
        <f>(G625/G612)*D91</f>
        <v>1555645.296937848</v>
      </c>
      <c r="H669" s="219">
        <f>(H628/H612)*D60</f>
        <v>40581.077322613921</v>
      </c>
      <c r="I669" s="217">
        <f>(I629/I612)*D92</f>
        <v>575851.89516570827</v>
      </c>
      <c r="J669" s="217">
        <f>(J630/J612)*D93</f>
        <v>43460.477869355222</v>
      </c>
      <c r="K669" s="217">
        <f>(K644/K612)*D89</f>
        <v>2692038.7066979557</v>
      </c>
      <c r="L669" s="217">
        <f>(L647/L612)*D94</f>
        <v>666324.92362398189</v>
      </c>
      <c r="M669" s="202">
        <f t="shared" si="0"/>
        <v>8274063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38261947</v>
      </c>
      <c r="D670" s="217">
        <f>(D615/D612)*E90</f>
        <v>1360284.0588551273</v>
      </c>
      <c r="E670" s="219">
        <f>(E623/E612)*SUM(C670:D670)</f>
        <v>3596226.9545581574</v>
      </c>
      <c r="F670" s="219">
        <f>(F624/F612)*E64</f>
        <v>122743.44013580597</v>
      </c>
      <c r="G670" s="217">
        <f>(G625/G612)*E91</f>
        <v>1958823.1895495171</v>
      </c>
      <c r="H670" s="219">
        <f>(H628/H612)*E60</f>
        <v>71391.315289870879</v>
      </c>
      <c r="I670" s="217">
        <f>(I629/I612)*E92</f>
        <v>921837.60773546097</v>
      </c>
      <c r="J670" s="217">
        <f>(J630/J612)*E93</f>
        <v>67624.077861818543</v>
      </c>
      <c r="K670" s="217">
        <f>(K644/K612)*E89</f>
        <v>3939871.4680878511</v>
      </c>
      <c r="L670" s="217">
        <f>(L647/L612)*E94</f>
        <v>1095493.1171877631</v>
      </c>
      <c r="M670" s="202">
        <f t="shared" si="0"/>
        <v>13134295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29293427</v>
      </c>
      <c r="D671" s="217">
        <f>(D615/D612)*F90</f>
        <v>1111181.2685180975</v>
      </c>
      <c r="E671" s="219">
        <f>(E623/E612)*SUM(C671:D671)</f>
        <v>2759609.1607161011</v>
      </c>
      <c r="F671" s="219">
        <f>(F624/F612)*F64</f>
        <v>153703.31968214747</v>
      </c>
      <c r="G671" s="217">
        <f>(G625/G612)*F91</f>
        <v>1115727.932838812</v>
      </c>
      <c r="H671" s="219">
        <f>(H628/H612)*F60</f>
        <v>70670.190893003499</v>
      </c>
      <c r="I671" s="217">
        <f>(I629/I612)*F92</f>
        <v>938599.20945341769</v>
      </c>
      <c r="J671" s="217">
        <f>(J630/J612)*F93</f>
        <v>62951.492502247253</v>
      </c>
      <c r="K671" s="217">
        <f>(K644/K612)*F89</f>
        <v>3052479.7779459767</v>
      </c>
      <c r="L671" s="217">
        <f>(L647/L612)*F94</f>
        <v>998094.60593582178</v>
      </c>
      <c r="M671" s="202">
        <f t="shared" si="0"/>
        <v>10263017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41680058</v>
      </c>
      <c r="D681" s="217">
        <f>(D615/D612)*P90</f>
        <v>1195989.8643446798</v>
      </c>
      <c r="E681" s="219">
        <f>(E623/E612)*SUM(C681:D681)</f>
        <v>3891552.6691478891</v>
      </c>
      <c r="F681" s="219">
        <f>(F624/F612)*P64</f>
        <v>1571192.6500469362</v>
      </c>
      <c r="G681" s="217">
        <f>(G625/G612)*P91</f>
        <v>0</v>
      </c>
      <c r="H681" s="219">
        <f>(H628/H612)*P60</f>
        <v>38683.173003386022</v>
      </c>
      <c r="I681" s="217">
        <f>(I629/I612)*P92</f>
        <v>135153.03553906726</v>
      </c>
      <c r="J681" s="217">
        <f>(J630/J612)*P93</f>
        <v>35364.005587760563</v>
      </c>
      <c r="K681" s="217">
        <f>(K644/K612)*P89</f>
        <v>5771404.7883224236</v>
      </c>
      <c r="L681" s="217">
        <f>(L647/L612)*P94</f>
        <v>420043.08649382624</v>
      </c>
      <c r="M681" s="202">
        <f t="shared" si="0"/>
        <v>13059383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2875658</v>
      </c>
      <c r="D682" s="217">
        <f>(D615/D612)*Q90</f>
        <v>186394.73960932388</v>
      </c>
      <c r="E682" s="219">
        <f>(E623/E612)*SUM(C682:D682)</f>
        <v>277920.65979587688</v>
      </c>
      <c r="F682" s="219">
        <f>(F624/F612)*Q64</f>
        <v>8174.5843994283168</v>
      </c>
      <c r="G682" s="217">
        <f>(G625/G612)*Q91</f>
        <v>0</v>
      </c>
      <c r="H682" s="219">
        <f>(H628/H612)*Q60</f>
        <v>6335.5929153348616</v>
      </c>
      <c r="I682" s="217">
        <f>(I629/I612)*Q92</f>
        <v>40288.428225691321</v>
      </c>
      <c r="J682" s="217">
        <f>(J630/J612)*Q93</f>
        <v>5829.9651139832768</v>
      </c>
      <c r="K682" s="217">
        <f>(K644/K612)*Q89</f>
        <v>717875.80022433761</v>
      </c>
      <c r="L682" s="217">
        <f>(L647/L612)*Q94</f>
        <v>138989.78873921029</v>
      </c>
      <c r="M682" s="202">
        <f t="shared" si="0"/>
        <v>1381810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2872918</v>
      </c>
      <c r="D683" s="217">
        <f>(D615/D612)*R90</f>
        <v>18214.981783728363</v>
      </c>
      <c r="E683" s="219">
        <f>(E623/E612)*SUM(C683:D683)</f>
        <v>262407.49398636131</v>
      </c>
      <c r="F683" s="219">
        <f>(F624/F612)*R64</f>
        <v>35796.553202336356</v>
      </c>
      <c r="G683" s="217">
        <f>(G625/G612)*R91</f>
        <v>0</v>
      </c>
      <c r="H683" s="219">
        <f>(H628/H612)*R60</f>
        <v>1164.8932564780796</v>
      </c>
      <c r="I683" s="217">
        <f>(I629/I612)*R92</f>
        <v>807.78803460032725</v>
      </c>
      <c r="J683" s="217">
        <f>(J630/J612)*R93</f>
        <v>0</v>
      </c>
      <c r="K683" s="217">
        <f>(K644/K612)*R89</f>
        <v>1410216.2976035187</v>
      </c>
      <c r="L683" s="217">
        <f>(L647/L612)*R94</f>
        <v>0</v>
      </c>
      <c r="M683" s="202">
        <f t="shared" si="0"/>
        <v>1728608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1801658</v>
      </c>
      <c r="D684" s="217">
        <f>(D615/D612)*S90</f>
        <v>252112.4174135029</v>
      </c>
      <c r="E684" s="219">
        <f>(E623/E612)*SUM(C684:D684)</f>
        <v>186406.07396907167</v>
      </c>
      <c r="F684" s="219">
        <f>(F624/F612)*S64</f>
        <v>16635.347567436285</v>
      </c>
      <c r="G684" s="217">
        <f>(G625/G612)*S91</f>
        <v>0</v>
      </c>
      <c r="H684" s="219">
        <f>(H628/H612)*S60</f>
        <v>6216.7262565105675</v>
      </c>
      <c r="I684" s="217">
        <f>(I629/I612)*S92</f>
        <v>36703.86882215237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0"/>
        <v>498074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32062854</v>
      </c>
      <c r="D685" s="217">
        <f>(D615/D612)*T90</f>
        <v>169078.15396782628</v>
      </c>
      <c r="E685" s="219">
        <f>(E623/E612)*SUM(C685:D685)</f>
        <v>2925462.3001266746</v>
      </c>
      <c r="F685" s="219">
        <f>(F624/F612)*T64</f>
        <v>1603730.3740804465</v>
      </c>
      <c r="G685" s="217">
        <f>(G625/G612)*T91</f>
        <v>20905.026148986093</v>
      </c>
      <c r="H685" s="219">
        <f>(H628/H612)*T60</f>
        <v>17017.74332167807</v>
      </c>
      <c r="I685" s="217">
        <f>(I629/I612)*T92</f>
        <v>18528.638043645005</v>
      </c>
      <c r="J685" s="217">
        <f>(J630/J612)*T93</f>
        <v>4717.2300491044298</v>
      </c>
      <c r="K685" s="217">
        <f>(K644/K612)*T89</f>
        <v>3660011.041405078</v>
      </c>
      <c r="L685" s="217">
        <f>(L647/L612)*T94</f>
        <v>189610.11953780311</v>
      </c>
      <c r="M685" s="202">
        <f t="shared" si="0"/>
        <v>8609061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19003629</v>
      </c>
      <c r="D686" s="217">
        <f>(D615/D612)*U90</f>
        <v>195176.56189962942</v>
      </c>
      <c r="E686" s="219">
        <f>(E623/E612)*SUM(C686:D686)</f>
        <v>1742538.4742839746</v>
      </c>
      <c r="F686" s="219">
        <f>(F624/F612)*U64</f>
        <v>230716.59552991908</v>
      </c>
      <c r="G686" s="217">
        <f>(G625/G612)*U91</f>
        <v>0</v>
      </c>
      <c r="H686" s="219">
        <f>(H628/H612)*U60</f>
        <v>15761.718960101363</v>
      </c>
      <c r="I686" s="217">
        <f>(I629/I612)*U92</f>
        <v>38369.931643515542</v>
      </c>
      <c r="J686" s="217">
        <f>(J630/J612)*U93</f>
        <v>36.752951484346923</v>
      </c>
      <c r="K686" s="217">
        <f>(K644/K612)*U89</f>
        <v>3564878.7248036815</v>
      </c>
      <c r="L686" s="217">
        <f>(L647/L612)*U94</f>
        <v>96.053758631105936</v>
      </c>
      <c r="M686" s="202">
        <f t="shared" si="0"/>
        <v>5787575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0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1569429</v>
      </c>
      <c r="D688" s="217">
        <f>(D615/D612)*W90</f>
        <v>26929.42436336659</v>
      </c>
      <c r="E688" s="219">
        <f>(E623/E612)*SUM(C688:D688)</f>
        <v>144890.05392715029</v>
      </c>
      <c r="F688" s="219">
        <f>(F624/F612)*W64</f>
        <v>9323.7547737248115</v>
      </c>
      <c r="G688" s="217">
        <f>(G625/G612)*W91</f>
        <v>0</v>
      </c>
      <c r="H688" s="219">
        <f>(H628/H612)*W60</f>
        <v>2757.706484723617</v>
      </c>
      <c r="I688" s="217">
        <f>(I629/I612)*W92</f>
        <v>4442.8341903017999</v>
      </c>
      <c r="J688" s="217">
        <f>(J630/J612)*W93</f>
        <v>0</v>
      </c>
      <c r="K688" s="217">
        <f>(K644/K612)*W89</f>
        <v>968373.69739673391</v>
      </c>
      <c r="L688" s="217">
        <f>(L647/L612)*W94</f>
        <v>0</v>
      </c>
      <c r="M688" s="202">
        <f t="shared" si="0"/>
        <v>1156717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2209945</v>
      </c>
      <c r="D689" s="217">
        <f>(D615/D612)*X90</f>
        <v>60754.039118354151</v>
      </c>
      <c r="E689" s="219">
        <f>(E623/E612)*SUM(C689:D689)</f>
        <v>206095.13578468055</v>
      </c>
      <c r="F689" s="219">
        <f>(F624/F612)*X64</f>
        <v>30809.958702085572</v>
      </c>
      <c r="G689" s="217">
        <f>(G625/G612)*X91</f>
        <v>0</v>
      </c>
      <c r="H689" s="219">
        <f>(H628/H612)*X60</f>
        <v>4968.6263388554826</v>
      </c>
      <c r="I689" s="217">
        <f>(I629/I612)*X92</f>
        <v>13177.042314417838</v>
      </c>
      <c r="J689" s="217">
        <f>(J630/J612)*X93</f>
        <v>0</v>
      </c>
      <c r="K689" s="217">
        <f>(K644/K612)*X89</f>
        <v>3081587.8948187451</v>
      </c>
      <c r="L689" s="217">
        <f>(L647/L612)*X94</f>
        <v>0</v>
      </c>
      <c r="M689" s="202">
        <f t="shared" si="0"/>
        <v>3397393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7122079</v>
      </c>
      <c r="D690" s="217">
        <f>(D615/D612)*Y90</f>
        <v>515320.02718355553</v>
      </c>
      <c r="E690" s="219">
        <f>(E623/E612)*SUM(C690:D690)</f>
        <v>693192.16788867442</v>
      </c>
      <c r="F690" s="219">
        <f>(F624/F612)*Y64</f>
        <v>28306.30287951159</v>
      </c>
      <c r="G690" s="217">
        <f>(G625/G612)*Y91</f>
        <v>3580.5417127518735</v>
      </c>
      <c r="H690" s="219">
        <f>(H628/H612)*Y60</f>
        <v>19093.9476291424</v>
      </c>
      <c r="I690" s="217">
        <f>(I629/I612)*Y92</f>
        <v>44125.421390042873</v>
      </c>
      <c r="J690" s="217">
        <f>(J630/J612)*Y93</f>
        <v>33519.593666644258</v>
      </c>
      <c r="K690" s="217">
        <f>(K644/K612)*Y89</f>
        <v>1595513.8997286004</v>
      </c>
      <c r="L690" s="217">
        <f>(L647/L612)*Y94</f>
        <v>12967.257415199303</v>
      </c>
      <c r="M690" s="202">
        <f t="shared" si="0"/>
        <v>2945619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8212692</v>
      </c>
      <c r="D691" s="217">
        <f>(D615/D612)*Z90</f>
        <v>438821.59567260754</v>
      </c>
      <c r="E691" s="219">
        <f>(E623/E612)*SUM(C691:D691)</f>
        <v>785236.10506104585</v>
      </c>
      <c r="F691" s="219">
        <f>(F624/F612)*Z64</f>
        <v>185292.21333036706</v>
      </c>
      <c r="G691" s="217">
        <f>(G625/G612)*Z91</f>
        <v>0</v>
      </c>
      <c r="H691" s="219">
        <f>(H628/H612)*Z60</f>
        <v>11149.692597718762</v>
      </c>
      <c r="I691" s="217">
        <f>(I629/I612)*Z92</f>
        <v>53616.930796596724</v>
      </c>
      <c r="J691" s="217">
        <f>(J630/J612)*Z93</f>
        <v>4314.3004521564053</v>
      </c>
      <c r="K691" s="217">
        <f>(K644/K612)*Z89</f>
        <v>2094811.0618432499</v>
      </c>
      <c r="L691" s="217">
        <f>(L647/L612)*Z94</f>
        <v>91347.124458181745</v>
      </c>
      <c r="M691" s="202">
        <f t="shared" si="0"/>
        <v>3664589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1104487</v>
      </c>
      <c r="D692" s="217">
        <f>(D615/D612)*AA90</f>
        <v>19225.67744373795</v>
      </c>
      <c r="E692" s="219">
        <f>(E623/E612)*SUM(C692:D692)</f>
        <v>101991.37483699925</v>
      </c>
      <c r="F692" s="219">
        <f>(F624/F612)*AA64</f>
        <v>43216.187020511607</v>
      </c>
      <c r="G692" s="217">
        <f>(G625/G612)*AA91</f>
        <v>0</v>
      </c>
      <c r="H692" s="219">
        <f>(H628/H612)*AA60</f>
        <v>1049.9888196145955</v>
      </c>
      <c r="I692" s="217">
        <f>(I629/I612)*AA92</f>
        <v>9239.0756457412426</v>
      </c>
      <c r="J692" s="217">
        <f>(J630/J612)*AA93</f>
        <v>0</v>
      </c>
      <c r="K692" s="217">
        <f>(K644/K612)*AA89</f>
        <v>345822.43085526337</v>
      </c>
      <c r="L692" s="217">
        <f>(L647/L612)*AA94</f>
        <v>0</v>
      </c>
      <c r="M692" s="202">
        <f t="shared" si="0"/>
        <v>520545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19248829</v>
      </c>
      <c r="D693" s="217">
        <f>(D615/D612)*AB90</f>
        <v>178129.49510080102</v>
      </c>
      <c r="E693" s="219">
        <f>(E623/E612)*SUM(C693:D693)</f>
        <v>1763246.2866966778</v>
      </c>
      <c r="F693" s="219">
        <f>(F624/F612)*AB64</f>
        <v>3090362.4701170693</v>
      </c>
      <c r="G693" s="217">
        <f>(G625/G612)*AB91</f>
        <v>0</v>
      </c>
      <c r="H693" s="219">
        <f>(H628/H612)*AB60</f>
        <v>21241.471931901309</v>
      </c>
      <c r="I693" s="217">
        <f>(I629/I612)*AB92</f>
        <v>42358.385064354661</v>
      </c>
      <c r="J693" s="217">
        <f>(J630/J612)*AB93</f>
        <v>0</v>
      </c>
      <c r="K693" s="217">
        <f>(K644/K612)*AB89</f>
        <v>3951823.3435049178</v>
      </c>
      <c r="L693" s="217">
        <f>(L647/L612)*AB94</f>
        <v>0</v>
      </c>
      <c r="M693" s="202">
        <f t="shared" si="0"/>
        <v>9047161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7473471</v>
      </c>
      <c r="D694" s="217">
        <f>(D615/D612)*AC90</f>
        <v>69670.620829994295</v>
      </c>
      <c r="E694" s="219">
        <f>(E623/E612)*SUM(C694:D694)</f>
        <v>684637.09624488163</v>
      </c>
      <c r="F694" s="219">
        <f>(F624/F612)*AC64</f>
        <v>72208.01205662085</v>
      </c>
      <c r="G694" s="217">
        <f>(G625/G612)*AC91</f>
        <v>0</v>
      </c>
      <c r="H694" s="219">
        <f>(H628/H612)*AC60</f>
        <v>14018.341297345054</v>
      </c>
      <c r="I694" s="217">
        <f>(I629/I612)*AC92</f>
        <v>18377.177787157445</v>
      </c>
      <c r="J694" s="217">
        <f>(J630/J612)*AC93</f>
        <v>2854.1034349010024</v>
      </c>
      <c r="K694" s="217">
        <f>(K644/K612)*AC89</f>
        <v>2218609.712973814</v>
      </c>
      <c r="L694" s="217">
        <f>(L647/L612)*AC94</f>
        <v>96.053758631105936</v>
      </c>
      <c r="M694" s="202">
        <f t="shared" si="0"/>
        <v>3080471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9105294</v>
      </c>
      <c r="D696" s="217">
        <f>(D615/D612)*AE90</f>
        <v>301389.4458148593</v>
      </c>
      <c r="E696" s="219">
        <f>(E623/E612)*SUM(C696:D696)</f>
        <v>853777.47937985184</v>
      </c>
      <c r="F696" s="219">
        <f>(F624/F612)*AE64</f>
        <v>4994.9110602095107</v>
      </c>
      <c r="G696" s="217">
        <f>(G625/G612)*AE91</f>
        <v>0</v>
      </c>
      <c r="H696" s="219">
        <f>(H628/H612)*AE60</f>
        <v>26511.227139778333</v>
      </c>
      <c r="I696" s="217">
        <f>(I629/I612)*AE92</f>
        <v>75982.562004593288</v>
      </c>
      <c r="J696" s="217">
        <f>(J630/J612)*AE93</f>
        <v>3244.1807727410032</v>
      </c>
      <c r="K696" s="217">
        <f>(K644/K612)*AE89</f>
        <v>966504.25111223257</v>
      </c>
      <c r="L696" s="217">
        <f>(L647/L612)*AE94</f>
        <v>0</v>
      </c>
      <c r="M696" s="202">
        <f t="shared" si="0"/>
        <v>2232404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1096723.7172264317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1096724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23889519.170000002</v>
      </c>
      <c r="D698" s="217">
        <f>(D615/D612)*AG90</f>
        <v>613739.32456493366</v>
      </c>
      <c r="E698" s="219">
        <f>(E623/E612)*SUM(C698:D698)</f>
        <v>2223985.7857011533</v>
      </c>
      <c r="F698" s="219">
        <f>(F624/F612)*AG64</f>
        <v>136209.21304397332</v>
      </c>
      <c r="G698" s="217">
        <f>(G625/G612)*AG91</f>
        <v>479992.74401443283</v>
      </c>
      <c r="H698" s="219">
        <f>(H628/H612)*AG60</f>
        <v>51033.418855230164</v>
      </c>
      <c r="I698" s="217">
        <f>(I629/I612)*AG92</f>
        <v>0</v>
      </c>
      <c r="J698" s="217">
        <f>(J630/J612)*AG93</f>
        <v>70884.718545347016</v>
      </c>
      <c r="K698" s="217">
        <f>(K644/K612)*AG89</f>
        <v>8449641.6001082286</v>
      </c>
      <c r="L698" s="217">
        <f>(L647/L612)*AG94</f>
        <v>785815.79936107772</v>
      </c>
      <c r="M698" s="202">
        <f t="shared" si="0"/>
        <v>12811303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4807425</v>
      </c>
      <c r="D700" s="217">
        <f>(D615/D612)*AI90</f>
        <v>412341.36938035634</v>
      </c>
      <c r="E700" s="219">
        <f>(E623/E612)*SUM(C700:D700)</f>
        <v>473760.91684939584</v>
      </c>
      <c r="F700" s="219">
        <f>(F624/F612)*AI64</f>
        <v>54211.793110938772</v>
      </c>
      <c r="G700" s="217">
        <f>(G625/G612)*AI91</f>
        <v>157076.80818115827</v>
      </c>
      <c r="H700" s="219">
        <f>(H628/H612)*AI60</f>
        <v>9838.1971286907192</v>
      </c>
      <c r="I700" s="217">
        <f>(I629/I612)*AI92</f>
        <v>299436.92707590881</v>
      </c>
      <c r="J700" s="217">
        <f>(J630/J612)*AI93</f>
        <v>17201.508685824188</v>
      </c>
      <c r="K700" s="217">
        <f>(K644/K612)*AI89</f>
        <v>503090.86731406185</v>
      </c>
      <c r="L700" s="217">
        <f>(L647/L612)*AI94</f>
        <v>209493.24757444204</v>
      </c>
      <c r="M700" s="202">
        <f t="shared" si="0"/>
        <v>2136452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45184992</v>
      </c>
      <c r="D701" s="217">
        <f>(D615/D612)*AJ90</f>
        <v>854891.30904322152</v>
      </c>
      <c r="E701" s="219">
        <f>(E623/E612)*SUM(C701:D701)</f>
        <v>4178711.41821254</v>
      </c>
      <c r="F701" s="219">
        <f>(F624/F612)*AJ64</f>
        <v>154343.39777897066</v>
      </c>
      <c r="G701" s="217">
        <f>(G625/G612)*AJ91</f>
        <v>0</v>
      </c>
      <c r="H701" s="219">
        <f>(H628/H612)*AJ60</f>
        <v>72766.206310271882</v>
      </c>
      <c r="I701" s="217">
        <f>(I629/I612)*AJ92</f>
        <v>145048.43896292127</v>
      </c>
      <c r="J701" s="217">
        <f>(J630/J612)*AJ93</f>
        <v>6535.7119737747234</v>
      </c>
      <c r="K701" s="217">
        <f>(K644/K612)*AJ89</f>
        <v>1901694.605784002</v>
      </c>
      <c r="L701" s="217">
        <f>(L647/L612)*AJ94</f>
        <v>177603.39970891486</v>
      </c>
      <c r="M701" s="202">
        <f t="shared" si="0"/>
        <v>7491594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15146.025648756136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15146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2041078</v>
      </c>
      <c r="D713" s="217">
        <f>(D615/D612)*AV90</f>
        <v>232325.24238087074</v>
      </c>
      <c r="E713" s="219">
        <f>(E623/E612)*SUM(C713:D713)</f>
        <v>206340.57700299102</v>
      </c>
      <c r="F713" s="219">
        <f>(F624/F612)*AV64</f>
        <v>5857.9769209259857</v>
      </c>
      <c r="G713" s="217">
        <f>(G625/G612)*AV91</f>
        <v>0</v>
      </c>
      <c r="H713" s="219">
        <f>(H628/H612)*AV60</f>
        <v>5824.4662823903982</v>
      </c>
      <c r="I713" s="217">
        <f>(I629/I612)*AV92</f>
        <v>0</v>
      </c>
      <c r="J713" s="217">
        <f>(J630/J612)*AV93</f>
        <v>440.80993958219779</v>
      </c>
      <c r="K713" s="217">
        <f>(K644/K612)*AV89</f>
        <v>152702.05960812888</v>
      </c>
      <c r="L713" s="217">
        <f>(L647/L612)*AV94</f>
        <v>51388.760867641671</v>
      </c>
      <c r="M713" s="202">
        <f t="shared" si="0"/>
        <v>654880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465685871.17000002</v>
      </c>
      <c r="D715" s="202">
        <f>SUM(D616:D647)+SUM(D668:D713)</f>
        <v>12836329</v>
      </c>
      <c r="E715" s="202">
        <f>SUM(E624:E647)+SUM(E668:E713)</f>
        <v>38749926.749785662</v>
      </c>
      <c r="F715" s="202">
        <f>SUM(F625:F648)+SUM(F668:F713)</f>
        <v>8029097.7667303886</v>
      </c>
      <c r="G715" s="202">
        <f>SUM(G626:G647)+SUM(G668:G713)</f>
        <v>5901155.2910159705</v>
      </c>
      <c r="H715" s="202">
        <f>SUM(H629:H647)+SUM(H668:H713)</f>
        <v>746102.24410832743</v>
      </c>
      <c r="I715" s="202">
        <f>SUM(I630:I647)+SUM(I668:I713)</f>
        <v>5523856.5276056854</v>
      </c>
      <c r="J715" s="202">
        <f>SUM(J631:J647)+SUM(J668:J713)</f>
        <v>400590.48579036398</v>
      </c>
      <c r="K715" s="202">
        <f>SUM(K668:K713)</f>
        <v>54079823.984464169</v>
      </c>
      <c r="L715" s="202">
        <f>SUM(L668:L713)</f>
        <v>5801550.9675601684</v>
      </c>
      <c r="M715" s="202">
        <f>SUM(M668:M713)</f>
        <v>121902890</v>
      </c>
      <c r="N715" s="211" t="s">
        <v>693</v>
      </c>
    </row>
    <row r="716" spans="1:14" s="202" customFormat="1" ht="12.6" customHeight="1" x14ac:dyDescent="0.2">
      <c r="C716" s="214">
        <f>CE85</f>
        <v>465685871.17000002</v>
      </c>
      <c r="D716" s="202">
        <f>D615</f>
        <v>12836329</v>
      </c>
      <c r="E716" s="202">
        <f>E623</f>
        <v>38749926.749785654</v>
      </c>
      <c r="F716" s="202">
        <f>F624</f>
        <v>8029097.7667303877</v>
      </c>
      <c r="G716" s="202">
        <f>G625</f>
        <v>5901155.2910159715</v>
      </c>
      <c r="H716" s="202">
        <f>H628</f>
        <v>746102.24410832766</v>
      </c>
      <c r="I716" s="202">
        <f>I629</f>
        <v>5523856.5276056882</v>
      </c>
      <c r="J716" s="202">
        <f>J630</f>
        <v>400590.48579036404</v>
      </c>
      <c r="K716" s="202">
        <f>K644</f>
        <v>54079823.984464169</v>
      </c>
      <c r="L716" s="202">
        <f>L647</f>
        <v>5801550.9675601684</v>
      </c>
      <c r="M716" s="202">
        <f>C648</f>
        <v>121902890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1061</v>
      </c>
      <c r="B1" s="11" t="s">
        <v>1062</v>
      </c>
      <c r="C1" s="11" t="s">
        <v>1063</v>
      </c>
      <c r="D1" s="11" t="s">
        <v>1064</v>
      </c>
      <c r="E1" s="11" t="s">
        <v>1065</v>
      </c>
      <c r="F1" s="11" t="s">
        <v>1066</v>
      </c>
      <c r="G1" s="11" t="s">
        <v>1067</v>
      </c>
      <c r="H1" s="11" t="s">
        <v>1068</v>
      </c>
      <c r="I1" s="11" t="s">
        <v>1069</v>
      </c>
      <c r="J1" s="11" t="s">
        <v>1070</v>
      </c>
      <c r="K1" s="11" t="s">
        <v>1071</v>
      </c>
      <c r="L1" s="11" t="s">
        <v>1072</v>
      </c>
      <c r="M1" s="11" t="s">
        <v>1073</v>
      </c>
      <c r="N1" s="11" t="s">
        <v>1074</v>
      </c>
    </row>
    <row r="2" spans="1:14" x14ac:dyDescent="0.25">
      <c r="A2" s="11" t="str">
        <f>MONTH(data!C96) &amp; "-" &amp; DAY(data!C96)</f>
        <v>3-31</v>
      </c>
      <c r="B2" s="201" t="str">
        <f>RIGHT(data!C97, 3)</f>
        <v>208</v>
      </c>
      <c r="C2" s="11" t="str">
        <f>SUBSTITUTE(LEFT(data!C98,49),",","")</f>
        <v>Legacy Salmon Creek Medical Center</v>
      </c>
      <c r="D2" s="11" t="str">
        <f>LEFT(data!C99, 49)</f>
        <v>2211 NE 139th Street</v>
      </c>
      <c r="E2" s="11" t="str">
        <f>LEFT(data!C100, 100)</f>
        <v>Vancouver</v>
      </c>
      <c r="F2" s="11" t="str">
        <f>LEFT(data!C101, 2)</f>
        <v>WA</v>
      </c>
      <c r="G2" s="11" t="str">
        <f>LEFT(data!C102, 100)</f>
        <v>98686</v>
      </c>
      <c r="H2" s="11" t="str">
        <f>LEFT(data!C103, 100)</f>
        <v>Clark</v>
      </c>
      <c r="I2" s="11" t="str">
        <f>LEFT(data!C104, 49)</f>
        <v/>
      </c>
      <c r="J2" s="11" t="str">
        <f>LEFT(data!C105, 49)</f>
        <v/>
      </c>
      <c r="K2" s="11" t="str">
        <f>LEFT(data!C107, 49)</f>
        <v>360-487-1000</v>
      </c>
      <c r="L2" s="11" t="str">
        <f>LEFT(data!C108, 49)</f>
        <v>360-487-3459</v>
      </c>
      <c r="M2" s="11" t="str">
        <f>LEFT(data!C109, 49)</f>
        <v>tara spink</v>
      </c>
      <c r="N2" s="11" t="str">
        <f>LEFT(data!C110, 49)</f>
        <v>tspink@lhs.org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1075</v>
      </c>
      <c r="B1" s="12" t="s">
        <v>1076</v>
      </c>
      <c r="C1" s="12" t="s">
        <v>1077</v>
      </c>
      <c r="D1" s="12" t="s">
        <v>1078</v>
      </c>
      <c r="E1" s="12" t="s">
        <v>1079</v>
      </c>
      <c r="F1" s="12" t="s">
        <v>1080</v>
      </c>
      <c r="G1" s="12" t="s">
        <v>1081</v>
      </c>
      <c r="H1" s="12" t="s">
        <v>1082</v>
      </c>
      <c r="I1" s="12" t="s">
        <v>1083</v>
      </c>
      <c r="J1" s="12" t="s">
        <v>1084</v>
      </c>
      <c r="K1" s="12" t="s">
        <v>1085</v>
      </c>
      <c r="L1" s="12" t="s">
        <v>1086</v>
      </c>
      <c r="M1" s="12" t="s">
        <v>1087</v>
      </c>
      <c r="N1" s="12" t="s">
        <v>1088</v>
      </c>
      <c r="O1" s="12" t="s">
        <v>1089</v>
      </c>
      <c r="P1" s="12" t="s">
        <v>1090</v>
      </c>
      <c r="Q1" s="12" t="s">
        <v>1091</v>
      </c>
      <c r="R1" s="12" t="s">
        <v>1092</v>
      </c>
      <c r="S1" s="12" t="s">
        <v>1093</v>
      </c>
      <c r="T1" s="12" t="s">
        <v>1094</v>
      </c>
      <c r="U1" s="12" t="s">
        <v>1095</v>
      </c>
      <c r="V1" s="12" t="s">
        <v>1096</v>
      </c>
      <c r="W1" s="12" t="s">
        <v>1097</v>
      </c>
      <c r="X1" s="12" t="s">
        <v>1098</v>
      </c>
      <c r="Y1" s="12" t="s">
        <v>1099</v>
      </c>
      <c r="Z1" s="12" t="s">
        <v>1100</v>
      </c>
      <c r="AA1" s="12" t="s">
        <v>1101</v>
      </c>
      <c r="AB1" s="12" t="s">
        <v>1102</v>
      </c>
      <c r="AC1" s="12" t="s">
        <v>1103</v>
      </c>
      <c r="AD1" s="12" t="s">
        <v>1104</v>
      </c>
      <c r="AE1" s="12" t="s">
        <v>1105</v>
      </c>
      <c r="AF1" s="12" t="s">
        <v>1106</v>
      </c>
      <c r="AG1" s="12" t="s">
        <v>1107</v>
      </c>
      <c r="AH1" s="12" t="s">
        <v>1108</v>
      </c>
      <c r="AI1" s="12" t="s">
        <v>1109</v>
      </c>
      <c r="AJ1" s="12" t="s">
        <v>1110</v>
      </c>
      <c r="AK1" s="12" t="s">
        <v>1111</v>
      </c>
      <c r="AL1" s="12" t="s">
        <v>1112</v>
      </c>
      <c r="AM1" s="12" t="s">
        <v>1113</v>
      </c>
      <c r="AN1" s="12" t="s">
        <v>1114</v>
      </c>
      <c r="AO1" s="12" t="s">
        <v>1115</v>
      </c>
      <c r="AP1" s="12" t="s">
        <v>1116</v>
      </c>
      <c r="AQ1" s="12" t="s">
        <v>1117</v>
      </c>
      <c r="AR1" s="12" t="s">
        <v>1118</v>
      </c>
      <c r="AS1" s="12" t="s">
        <v>1119</v>
      </c>
      <c r="AT1" s="12" t="s">
        <v>1120</v>
      </c>
      <c r="AU1" s="12" t="s">
        <v>1121</v>
      </c>
      <c r="AV1" s="12" t="s">
        <v>1122</v>
      </c>
      <c r="AW1" s="12" t="s">
        <v>1123</v>
      </c>
      <c r="AX1" s="12" t="s">
        <v>1124</v>
      </c>
      <c r="AY1" s="12" t="s">
        <v>1125</v>
      </c>
      <c r="AZ1" s="12" t="s">
        <v>1126</v>
      </c>
      <c r="BA1" s="12" t="s">
        <v>1127</v>
      </c>
      <c r="BB1" s="12" t="s">
        <v>1128</v>
      </c>
      <c r="BC1" s="12" t="s">
        <v>1129</v>
      </c>
      <c r="BD1" s="12" t="s">
        <v>1130</v>
      </c>
      <c r="BE1" s="12" t="s">
        <v>1131</v>
      </c>
      <c r="BF1" s="12" t="s">
        <v>1132</v>
      </c>
      <c r="BG1" s="12" t="s">
        <v>1133</v>
      </c>
      <c r="BH1" s="12" t="s">
        <v>1134</v>
      </c>
      <c r="BI1" s="12" t="s">
        <v>1135</v>
      </c>
      <c r="BJ1" s="12" t="s">
        <v>1136</v>
      </c>
      <c r="BK1" s="12" t="s">
        <v>1137</v>
      </c>
      <c r="BL1" s="12" t="s">
        <v>1138</v>
      </c>
      <c r="BM1" s="12" t="s">
        <v>1139</v>
      </c>
      <c r="BN1" s="12" t="s">
        <v>1140</v>
      </c>
      <c r="BO1" s="12" t="s">
        <v>1141</v>
      </c>
      <c r="BP1" s="12" t="s">
        <v>1142</v>
      </c>
      <c r="BQ1" s="12" t="s">
        <v>1143</v>
      </c>
      <c r="BR1" s="12" t="s">
        <v>1144</v>
      </c>
      <c r="BS1" s="12" t="s">
        <v>1145</v>
      </c>
      <c r="BT1" s="12" t="s">
        <v>1146</v>
      </c>
      <c r="BU1" s="12" t="s">
        <v>1147</v>
      </c>
      <c r="BV1" s="12" t="s">
        <v>1148</v>
      </c>
      <c r="BW1" s="12" t="s">
        <v>1149</v>
      </c>
      <c r="BX1" s="12" t="s">
        <v>1150</v>
      </c>
      <c r="BY1" s="12" t="s">
        <v>1151</v>
      </c>
      <c r="BZ1" s="12" t="s">
        <v>1152</v>
      </c>
      <c r="CA1" s="12" t="s">
        <v>1153</v>
      </c>
      <c r="CB1" s="12" t="s">
        <v>1154</v>
      </c>
      <c r="CC1" s="12" t="s">
        <v>1155</v>
      </c>
      <c r="CD1" s="12" t="s">
        <v>1156</v>
      </c>
      <c r="CE1" s="12" t="s">
        <v>1157</v>
      </c>
      <c r="CF1" s="12" t="s">
        <v>1158</v>
      </c>
    </row>
    <row r="2" spans="1:84" s="169" customFormat="1" ht="12.6" customHeight="1" x14ac:dyDescent="0.25">
      <c r="A2" s="12" t="str">
        <f>RIGHT(data!C97,3)</f>
        <v>208</v>
      </c>
      <c r="B2" s="200" t="str">
        <f>RIGHT(data!C96,4)</f>
        <v>2024</v>
      </c>
      <c r="C2" s="12" t="s">
        <v>1159</v>
      </c>
      <c r="D2" s="199">
        <f>ROUND(N(data!C181),0)</f>
        <v>16497477</v>
      </c>
      <c r="E2" s="199">
        <f>ROUND(N(data!C182),0)</f>
        <v>927576</v>
      </c>
      <c r="F2" s="199">
        <f>ROUND(N(data!C183),0)</f>
        <v>2143253</v>
      </c>
      <c r="G2" s="199">
        <f>ROUND(N(data!C184),0)</f>
        <v>31926779</v>
      </c>
      <c r="H2" s="199">
        <f>ROUND(N(data!C185),0)</f>
        <v>0</v>
      </c>
      <c r="I2" s="199">
        <f>ROUND(N(data!C186),0)</f>
        <v>13874912</v>
      </c>
      <c r="J2" s="199">
        <f>ROUND(N(data!C187)+N(data!C188),0)</f>
        <v>319245</v>
      </c>
      <c r="K2" s="199">
        <f>ROUND(N(data!C191),0)</f>
        <v>3456629</v>
      </c>
      <c r="L2" s="199">
        <f>ROUND(N(data!C192),0)</f>
        <v>1495757</v>
      </c>
      <c r="M2" s="199">
        <f>ROUND(N(data!C195),0)</f>
        <v>4836039</v>
      </c>
      <c r="N2" s="199">
        <f>ROUND(N(data!C196),0)</f>
        <v>657656</v>
      </c>
      <c r="O2" s="199">
        <f>ROUND(N(data!C199),0)</f>
        <v>14940</v>
      </c>
      <c r="P2" s="199">
        <f>ROUND(N(data!C200),0)</f>
        <v>20162879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10473158</v>
      </c>
      <c r="U2" s="199">
        <f>ROUND(N(data!C211),0)</f>
        <v>0</v>
      </c>
      <c r="V2" s="199">
        <f>ROUND(N(data!D211),0)</f>
        <v>0</v>
      </c>
      <c r="W2" s="199">
        <f>ROUND(N(data!B212),0)</f>
        <v>0</v>
      </c>
      <c r="X2" s="199">
        <f>ROUND(N(data!C212),0)</f>
        <v>0</v>
      </c>
      <c r="Y2" s="199">
        <f>ROUND(N(data!D212),0)</f>
        <v>0</v>
      </c>
      <c r="Z2" s="199">
        <f>ROUND(N(data!B213),0)</f>
        <v>253135053</v>
      </c>
      <c r="AA2" s="199">
        <f>ROUND(N(data!C213),0)</f>
        <v>2255477</v>
      </c>
      <c r="AB2" s="199">
        <f>ROUND(N(data!D213),0)</f>
        <v>76571</v>
      </c>
      <c r="AC2" s="199">
        <f>ROUND(N(data!B214),0)</f>
        <v>91072911</v>
      </c>
      <c r="AD2" s="199">
        <f>ROUND(N(data!C214),0)</f>
        <v>3370243</v>
      </c>
      <c r="AE2" s="199">
        <f>ROUND(N(data!D214),0)</f>
        <v>2216632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0</v>
      </c>
      <c r="AJ2" s="199">
        <f>ROUND(N(data!C216),0)</f>
        <v>0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3710668</v>
      </c>
      <c r="AS2" s="199">
        <f>ROUND(N(data!C219),0)</f>
        <v>5109844</v>
      </c>
      <c r="AT2" s="199">
        <f>ROUND(N(data!D219),0)</f>
        <v>4779420</v>
      </c>
      <c r="AU2" s="199">
        <v>0</v>
      </c>
      <c r="AV2" s="199">
        <v>0</v>
      </c>
      <c r="AW2" s="199">
        <v>0</v>
      </c>
      <c r="AX2" s="199">
        <f>ROUND(N(data!B225),0)</f>
        <v>162533</v>
      </c>
      <c r="AY2" s="199">
        <f>ROUND(N(data!C225),0)</f>
        <v>28162</v>
      </c>
      <c r="AZ2" s="199">
        <f>ROUND(N(data!D225),0)</f>
        <v>0</v>
      </c>
      <c r="BA2" s="199">
        <f>ROUND(N(data!B226),0)</f>
        <v>151246312</v>
      </c>
      <c r="BB2" s="199">
        <f>ROUND(N(data!C226),0)</f>
        <v>7581974</v>
      </c>
      <c r="BC2" s="199">
        <f>ROUND(N(data!D226),0)</f>
        <v>76571</v>
      </c>
      <c r="BD2" s="199">
        <f>ROUND(N(data!B227),0)</f>
        <v>73187897</v>
      </c>
      <c r="BE2" s="199">
        <f>ROUND(N(data!C227),0)</f>
        <v>5290446</v>
      </c>
      <c r="BF2" s="199">
        <f>ROUND(N(data!D227),0)</f>
        <v>2195301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0</v>
      </c>
      <c r="BK2" s="199">
        <f>ROUND(N(data!C229),0)</f>
        <v>0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495168740</v>
      </c>
      <c r="BW2" s="199">
        <f>ROUND(N(data!C240),0)</f>
        <v>244575874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234703771</v>
      </c>
      <c r="CB2" s="199">
        <f>ROUND(N(data!C247),0)</f>
        <v>0</v>
      </c>
      <c r="CC2" s="199">
        <f>ROUND(N(data!C249),0)</f>
        <v>9917615</v>
      </c>
      <c r="CD2" s="199">
        <f>ROUND(N(data!C250),0)</f>
        <v>14283388</v>
      </c>
      <c r="CE2" s="199">
        <f>ROUND(N(data!C254)+N(data!C255),0)</f>
        <v>0</v>
      </c>
      <c r="CF2" s="199">
        <f>ROUND(N(data!D237),0)</f>
        <v>19967528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1160</v>
      </c>
      <c r="B1" s="12" t="s">
        <v>1161</v>
      </c>
      <c r="C1" s="12" t="s">
        <v>1162</v>
      </c>
      <c r="D1" s="10" t="s">
        <v>1163</v>
      </c>
      <c r="E1" s="10" t="s">
        <v>1164</v>
      </c>
      <c r="F1" s="10" t="s">
        <v>1165</v>
      </c>
      <c r="G1" s="10" t="s">
        <v>1166</v>
      </c>
      <c r="H1" s="10" t="s">
        <v>1167</v>
      </c>
      <c r="I1" s="10" t="s">
        <v>1168</v>
      </c>
      <c r="J1" s="10" t="s">
        <v>1169</v>
      </c>
      <c r="K1" s="10" t="s">
        <v>1170</v>
      </c>
      <c r="L1" s="10" t="s">
        <v>1171</v>
      </c>
      <c r="M1" s="10" t="s">
        <v>1172</v>
      </c>
      <c r="N1" s="10" t="s">
        <v>1173</v>
      </c>
      <c r="O1" s="10" t="s">
        <v>1174</v>
      </c>
      <c r="P1" s="10" t="s">
        <v>1175</v>
      </c>
      <c r="Q1" s="10" t="s">
        <v>1176</v>
      </c>
      <c r="R1" s="10" t="s">
        <v>1177</v>
      </c>
      <c r="S1" s="10" t="s">
        <v>1178</v>
      </c>
      <c r="T1" s="10" t="s">
        <v>1179</v>
      </c>
      <c r="U1" s="10" t="s">
        <v>1180</v>
      </c>
      <c r="V1" s="10" t="s">
        <v>1181</v>
      </c>
      <c r="W1" s="10" t="s">
        <v>1182</v>
      </c>
      <c r="X1" s="10" t="s">
        <v>1183</v>
      </c>
      <c r="Y1" s="10" t="s">
        <v>1184</v>
      </c>
      <c r="Z1" s="10" t="s">
        <v>1185</v>
      </c>
      <c r="AA1" s="10" t="s">
        <v>1186</v>
      </c>
      <c r="AB1" s="10" t="s">
        <v>1187</v>
      </c>
      <c r="AC1" s="10" t="s">
        <v>1188</v>
      </c>
      <c r="AD1" s="10" t="s">
        <v>1189</v>
      </c>
      <c r="AE1" s="10" t="s">
        <v>1190</v>
      </c>
      <c r="AF1" s="10" t="s">
        <v>1191</v>
      </c>
      <c r="AG1" s="10" t="s">
        <v>1192</v>
      </c>
      <c r="AH1" s="10" t="s">
        <v>1193</v>
      </c>
      <c r="AI1" s="10" t="s">
        <v>1194</v>
      </c>
      <c r="AJ1" s="10" t="s">
        <v>1195</v>
      </c>
      <c r="AK1" s="10" t="s">
        <v>1196</v>
      </c>
      <c r="AL1" s="10" t="s">
        <v>1197</v>
      </c>
      <c r="AM1" s="10" t="s">
        <v>1198</v>
      </c>
      <c r="AN1" s="10" t="s">
        <v>1199</v>
      </c>
      <c r="AO1" s="10" t="s">
        <v>1200</v>
      </c>
      <c r="AP1" s="10" t="s">
        <v>1201</v>
      </c>
      <c r="AQ1" s="10" t="s">
        <v>1202</v>
      </c>
      <c r="AR1" s="10" t="s">
        <v>1203</v>
      </c>
      <c r="AS1" s="10" t="s">
        <v>1204</v>
      </c>
      <c r="AT1" s="10" t="s">
        <v>1205</v>
      </c>
      <c r="AU1" s="10" t="s">
        <v>1206</v>
      </c>
      <c r="AV1" s="10" t="s">
        <v>1207</v>
      </c>
      <c r="AW1" s="10" t="s">
        <v>1208</v>
      </c>
      <c r="AX1" s="10" t="s">
        <v>1209</v>
      </c>
      <c r="AY1" s="10" t="s">
        <v>1210</v>
      </c>
      <c r="AZ1" s="10" t="s">
        <v>1211</v>
      </c>
      <c r="BA1" s="10" t="s">
        <v>1212</v>
      </c>
      <c r="BB1" s="10" t="s">
        <v>1213</v>
      </c>
      <c r="BC1" s="10" t="s">
        <v>1214</v>
      </c>
      <c r="BD1" s="10" t="s">
        <v>1215</v>
      </c>
      <c r="BE1" s="10" t="s">
        <v>1216</v>
      </c>
      <c r="BF1" s="10" t="s">
        <v>1217</v>
      </c>
      <c r="BG1" s="10" t="s">
        <v>1218</v>
      </c>
      <c r="BH1" s="10" t="s">
        <v>1219</v>
      </c>
      <c r="BI1" s="10" t="s">
        <v>1220</v>
      </c>
      <c r="BJ1" s="10" t="s">
        <v>1221</v>
      </c>
      <c r="BK1" s="10" t="s">
        <v>1222</v>
      </c>
      <c r="BL1" s="10" t="s">
        <v>1223</v>
      </c>
      <c r="BM1" s="10" t="s">
        <v>1224</v>
      </c>
      <c r="BN1" s="10" t="s">
        <v>1225</v>
      </c>
      <c r="BO1" s="10" t="s">
        <v>1226</v>
      </c>
      <c r="BP1" s="10" t="s">
        <v>1227</v>
      </c>
      <c r="BQ1" s="10" t="s">
        <v>1228</v>
      </c>
      <c r="BR1" s="10" t="s">
        <v>1229</v>
      </c>
      <c r="BS1" s="10" t="s">
        <v>1230</v>
      </c>
    </row>
    <row r="2" spans="1:87" s="169" customFormat="1" ht="12.6" customHeight="1" x14ac:dyDescent="0.25">
      <c r="A2" s="12" t="str">
        <f>RIGHT(data!C97,3)</f>
        <v>208</v>
      </c>
      <c r="B2" s="12" t="str">
        <f>RIGHT(data!C96,4)</f>
        <v>2024</v>
      </c>
      <c r="C2" s="12" t="s">
        <v>1159</v>
      </c>
      <c r="D2" s="198">
        <f>ROUND(N(data!C127),0)</f>
        <v>13258</v>
      </c>
      <c r="E2" s="198">
        <f>ROUND(N(data!C128),0)</f>
        <v>0</v>
      </c>
      <c r="F2" s="198">
        <f>ROUND(N(data!C129),0)</f>
        <v>0</v>
      </c>
      <c r="G2" s="198">
        <f>ROUND(N(data!C130),0)</f>
        <v>3408</v>
      </c>
      <c r="H2" s="198">
        <f>ROUND(N(data!D127),0)</f>
        <v>65593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54</v>
      </c>
      <c r="M2" s="198">
        <f>ROUND(N(data!C133),0)</f>
        <v>0</v>
      </c>
      <c r="N2" s="198">
        <f>ROUND(N(data!C134),0)</f>
        <v>124</v>
      </c>
      <c r="O2" s="198">
        <f>ROUND(N(data!C135),0)</f>
        <v>0</v>
      </c>
      <c r="P2" s="198">
        <f>ROUND(N(data!C136),0)</f>
        <v>34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220</v>
      </c>
      <c r="X2" s="198">
        <f>ROUND(N(data!C145),0)</f>
        <v>0</v>
      </c>
      <c r="Y2" s="198">
        <f>ROUND(N(data!B154),0)</f>
        <v>4625</v>
      </c>
      <c r="Z2" s="198">
        <f>ROUND(N(data!B155),0)</f>
        <v>30324</v>
      </c>
      <c r="AA2" s="198">
        <f>ROUND(N(data!B156),0)</f>
        <v>151398</v>
      </c>
      <c r="AB2" s="198">
        <f>ROUND(N(data!B157),0)</f>
        <v>294483315</v>
      </c>
      <c r="AC2" s="198">
        <f>ROUND(N(data!B158),0)</f>
        <v>378324675</v>
      </c>
      <c r="AD2" s="198">
        <f>ROUND(N(data!C154),0)</f>
        <v>3272</v>
      </c>
      <c r="AE2" s="198">
        <f>ROUND(N(data!C155),0)</f>
        <v>14859</v>
      </c>
      <c r="AF2" s="198">
        <f>ROUND(N(data!C156),0)</f>
        <v>78823</v>
      </c>
      <c r="AG2" s="198">
        <f>ROUND(N(data!C157),0)</f>
        <v>138398747</v>
      </c>
      <c r="AH2" s="198">
        <f>ROUND(N(data!C158),0)</f>
        <v>167266592</v>
      </c>
      <c r="AI2" s="198">
        <f>ROUND(N(data!D154),0)</f>
        <v>5075</v>
      </c>
      <c r="AJ2" s="198">
        <f>ROUND(N(data!D155),0)</f>
        <v>19425</v>
      </c>
      <c r="AK2" s="198">
        <f>ROUND(N(data!D156),0)</f>
        <v>138846</v>
      </c>
      <c r="AL2" s="198">
        <f>ROUND(N(data!D157),0)</f>
        <v>192220549</v>
      </c>
      <c r="AM2" s="198">
        <f>ROUND(N(data!D158),0)</f>
        <v>354683951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1231</v>
      </c>
      <c r="B1" s="12" t="s">
        <v>1232</v>
      </c>
      <c r="C1" s="12" t="s">
        <v>1233</v>
      </c>
      <c r="D1" s="10" t="s">
        <v>1234</v>
      </c>
      <c r="E1" s="10" t="s">
        <v>1235</v>
      </c>
      <c r="F1" s="10" t="s">
        <v>1236</v>
      </c>
      <c r="G1" s="10" t="s">
        <v>1237</v>
      </c>
      <c r="H1" s="10" t="s">
        <v>1238</v>
      </c>
      <c r="I1" s="10" t="s">
        <v>1239</v>
      </c>
      <c r="J1" s="10" t="s">
        <v>1240</v>
      </c>
      <c r="K1" s="10" t="s">
        <v>1241</v>
      </c>
      <c r="L1" s="10" t="s">
        <v>1242</v>
      </c>
      <c r="M1" s="10" t="s">
        <v>1243</v>
      </c>
      <c r="N1" s="10" t="s">
        <v>1244</v>
      </c>
      <c r="O1" s="10" t="s">
        <v>1245</v>
      </c>
      <c r="P1" s="10" t="s">
        <v>1246</v>
      </c>
      <c r="Q1" s="10" t="s">
        <v>1247</v>
      </c>
      <c r="R1" s="10" t="s">
        <v>1248</v>
      </c>
      <c r="S1" s="10" t="s">
        <v>1249</v>
      </c>
      <c r="T1" s="10" t="s">
        <v>1250</v>
      </c>
      <c r="U1" s="10" t="s">
        <v>1251</v>
      </c>
      <c r="V1" s="10" t="s">
        <v>1252</v>
      </c>
      <c r="W1" s="10" t="s">
        <v>1253</v>
      </c>
      <c r="X1" s="10" t="s">
        <v>1254</v>
      </c>
      <c r="Y1" s="10" t="s">
        <v>1255</v>
      </c>
      <c r="Z1" s="10" t="s">
        <v>1256</v>
      </c>
      <c r="AA1" s="10" t="s">
        <v>1257</v>
      </c>
      <c r="AB1" s="10" t="s">
        <v>1258</v>
      </c>
      <c r="AC1" s="10" t="s">
        <v>1259</v>
      </c>
      <c r="AD1" s="10" t="s">
        <v>1260</v>
      </c>
      <c r="AE1" s="10" t="s">
        <v>1261</v>
      </c>
      <c r="AF1" s="10" t="s">
        <v>1262</v>
      </c>
      <c r="AG1" s="10" t="s">
        <v>1263</v>
      </c>
      <c r="AH1" s="10" t="s">
        <v>1264</v>
      </c>
      <c r="AI1" s="10" t="s">
        <v>1265</v>
      </c>
      <c r="AJ1" s="10" t="s">
        <v>1266</v>
      </c>
      <c r="AK1" s="10" t="s">
        <v>1267</v>
      </c>
      <c r="AL1" s="10" t="s">
        <v>1268</v>
      </c>
      <c r="AM1" s="10" t="s">
        <v>1269</v>
      </c>
      <c r="AN1" s="10" t="s">
        <v>1270</v>
      </c>
      <c r="AO1" s="10" t="s">
        <v>1271</v>
      </c>
      <c r="AP1" s="10" t="s">
        <v>1272</v>
      </c>
      <c r="AQ1" s="10" t="s">
        <v>1273</v>
      </c>
      <c r="AR1" s="10" t="s">
        <v>1274</v>
      </c>
      <c r="AS1" s="10" t="s">
        <v>1275</v>
      </c>
      <c r="AT1" s="10" t="s">
        <v>1276</v>
      </c>
      <c r="AU1" s="10" t="s">
        <v>1277</v>
      </c>
      <c r="AV1" s="10" t="s">
        <v>1278</v>
      </c>
      <c r="AW1" s="10" t="s">
        <v>1279</v>
      </c>
      <c r="AX1" s="10" t="s">
        <v>1280</v>
      </c>
      <c r="AY1" s="10" t="s">
        <v>1281</v>
      </c>
      <c r="AZ1" s="10" t="s">
        <v>1282</v>
      </c>
      <c r="BA1" s="10" t="s">
        <v>1283</v>
      </c>
      <c r="BB1" s="10" t="s">
        <v>1284</v>
      </c>
      <c r="BC1" s="10" t="s">
        <v>1285</v>
      </c>
      <c r="BD1" s="10" t="s">
        <v>1286</v>
      </c>
      <c r="BE1" s="10" t="s">
        <v>1287</v>
      </c>
      <c r="BF1" s="10" t="s">
        <v>1288</v>
      </c>
      <c r="BG1" s="10" t="s">
        <v>1289</v>
      </c>
      <c r="BH1" s="10" t="s">
        <v>1290</v>
      </c>
      <c r="BI1" s="10" t="s">
        <v>1291</v>
      </c>
      <c r="BJ1" s="10" t="s">
        <v>1292</v>
      </c>
      <c r="BK1" s="10" t="s">
        <v>1293</v>
      </c>
      <c r="BL1" s="10" t="s">
        <v>1294</v>
      </c>
      <c r="BM1" s="10" t="s">
        <v>1295</v>
      </c>
      <c r="BN1" s="10" t="s">
        <v>1296</v>
      </c>
      <c r="BO1" s="10" t="s">
        <v>1297</v>
      </c>
      <c r="BP1" s="10" t="s">
        <v>1298</v>
      </c>
      <c r="BQ1" s="10" t="s">
        <v>1299</v>
      </c>
      <c r="BR1" s="10" t="s">
        <v>1300</v>
      </c>
      <c r="BS1" s="10" t="s">
        <v>1301</v>
      </c>
      <c r="BT1" s="10" t="s">
        <v>1302</v>
      </c>
      <c r="BU1" s="10" t="s">
        <v>1303</v>
      </c>
      <c r="BV1" s="10" t="s">
        <v>1304</v>
      </c>
      <c r="BW1" s="10" t="s">
        <v>1305</v>
      </c>
      <c r="BX1" s="10" t="s">
        <v>1306</v>
      </c>
      <c r="BY1" s="10" t="s">
        <v>1307</v>
      </c>
      <c r="BZ1" s="10" t="s">
        <v>1308</v>
      </c>
      <c r="CA1" s="10" t="s">
        <v>1309</v>
      </c>
      <c r="CB1" s="10" t="s">
        <v>1310</v>
      </c>
      <c r="CC1" s="10" t="s">
        <v>1311</v>
      </c>
      <c r="CD1" s="10" t="s">
        <v>1312</v>
      </c>
      <c r="CE1" s="10" t="s">
        <v>1313</v>
      </c>
      <c r="CF1" s="10" t="s">
        <v>1314</v>
      </c>
      <c r="CG1" s="10" t="s">
        <v>1315</v>
      </c>
      <c r="CH1" s="10" t="s">
        <v>1316</v>
      </c>
      <c r="CI1" s="10" t="s">
        <v>1317</v>
      </c>
      <c r="CJ1" s="10" t="s">
        <v>1318</v>
      </c>
      <c r="CK1" s="10" t="s">
        <v>1319</v>
      </c>
      <c r="CL1" s="10" t="s">
        <v>1320</v>
      </c>
      <c r="CM1" s="10" t="s">
        <v>1321</v>
      </c>
      <c r="CN1" s="10" t="s">
        <v>1322</v>
      </c>
      <c r="CO1" s="10" t="s">
        <v>1323</v>
      </c>
      <c r="CP1" s="10" t="s">
        <v>1324</v>
      </c>
      <c r="CQ1" s="197" t="s">
        <v>1325</v>
      </c>
      <c r="CR1" s="197" t="s">
        <v>1326</v>
      </c>
      <c r="CS1" s="197" t="s">
        <v>1327</v>
      </c>
      <c r="CT1" s="197" t="s">
        <v>1328</v>
      </c>
      <c r="CU1" s="197" t="s">
        <v>1329</v>
      </c>
      <c r="CV1" s="197" t="s">
        <v>1330</v>
      </c>
      <c r="CW1" s="197" t="s">
        <v>1331</v>
      </c>
      <c r="CX1" s="197" t="s">
        <v>1332</v>
      </c>
      <c r="CY1" s="197" t="s">
        <v>1333</v>
      </c>
      <c r="CZ1" s="197" t="s">
        <v>1334</v>
      </c>
      <c r="DA1" s="197" t="s">
        <v>1335</v>
      </c>
      <c r="DB1" s="197" t="s">
        <v>1336</v>
      </c>
      <c r="DC1" s="197" t="s">
        <v>1337</v>
      </c>
      <c r="DD1" s="197" t="s">
        <v>1338</v>
      </c>
      <c r="DE1" s="10" t="s">
        <v>1339</v>
      </c>
      <c r="DF1" s="10" t="s">
        <v>1340</v>
      </c>
      <c r="DG1" s="10" t="s">
        <v>1341</v>
      </c>
      <c r="DH1" s="10" t="s">
        <v>1342</v>
      </c>
    </row>
    <row r="2" spans="1:112" s="169" customFormat="1" ht="12.6" customHeight="1" x14ac:dyDescent="0.25">
      <c r="A2" s="199" t="str">
        <f>RIGHT(data!C97,3)</f>
        <v>208</v>
      </c>
      <c r="B2" s="200" t="str">
        <f>RIGHT(data!C96,4)</f>
        <v>2024</v>
      </c>
      <c r="C2" s="12" t="s">
        <v>1159</v>
      </c>
      <c r="D2" s="198">
        <f>ROUND(N(data!C181),0)</f>
        <v>16497477</v>
      </c>
      <c r="E2" s="198">
        <f>ROUND(N(data!C267),0)</f>
        <v>0</v>
      </c>
      <c r="F2" s="198">
        <f>ROUND(N(data!C268),0)</f>
        <v>277739000</v>
      </c>
      <c r="G2" s="198">
        <f>ROUND(N(data!C269),0)</f>
        <v>199279000</v>
      </c>
      <c r="H2" s="198">
        <f>ROUND(N(data!C270),0)</f>
        <v>0</v>
      </c>
      <c r="I2" s="198">
        <f>ROUND(N(data!C271),0)</f>
        <v>10222000</v>
      </c>
      <c r="J2" s="198">
        <f>ROUND(N(data!C272),0)</f>
        <v>0</v>
      </c>
      <c r="K2" s="198">
        <f>ROUND(N(data!C273),0)</f>
        <v>4226000</v>
      </c>
      <c r="L2" s="198">
        <f>ROUND(N(data!C274),0)</f>
        <v>361000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10472000</v>
      </c>
      <c r="R2" s="198">
        <f>ROUND(N(data!C284),0)</f>
        <v>0</v>
      </c>
      <c r="S2" s="198">
        <f>ROUND(N(data!C285),0)</f>
        <v>255314000</v>
      </c>
      <c r="T2" s="198">
        <f>ROUND(N(data!C286),0)</f>
        <v>0</v>
      </c>
      <c r="U2" s="198">
        <f>ROUND(N(data!C287),0)</f>
        <v>0</v>
      </c>
      <c r="V2" s="198">
        <f>ROUND(N(data!C288),0)</f>
        <v>92227000</v>
      </c>
      <c r="W2" s="198">
        <f>ROUND(N(data!C289),0)</f>
        <v>0</v>
      </c>
      <c r="X2" s="198">
        <f>ROUND(N(data!C290),0)</f>
        <v>4041000</v>
      </c>
      <c r="Y2" s="198">
        <f>ROUND(N(data!C291),0)</f>
        <v>0</v>
      </c>
      <c r="Z2" s="198">
        <f>ROUND(N(data!C292),0)</f>
        <v>235225000</v>
      </c>
      <c r="AA2" s="198">
        <f>ROUND(N(data!C295),0)</f>
        <v>3203000</v>
      </c>
      <c r="AB2" s="198">
        <f>ROUND(N(data!C296),0)</f>
        <v>0</v>
      </c>
      <c r="AC2" s="198">
        <f>ROUND(N(data!C297),0)</f>
        <v>0</v>
      </c>
      <c r="AD2" s="198">
        <f>ROUND(N(data!C298),0)</f>
        <v>463968000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11607000</v>
      </c>
      <c r="AK2" s="198">
        <f>ROUND(N(data!C316),0)</f>
        <v>20891000</v>
      </c>
      <c r="AL2" s="198">
        <f>ROUND(N(data!C317),0)</f>
        <v>0</v>
      </c>
      <c r="AM2" s="198">
        <f>ROUND(N(data!C318),0)</f>
        <v>0</v>
      </c>
      <c r="AN2" s="198">
        <f>ROUND(N(data!C319),0)</f>
        <v>-1691000</v>
      </c>
      <c r="AO2" s="198">
        <f>ROUND(N(data!C320),0)</f>
        <v>0</v>
      </c>
      <c r="AP2" s="198">
        <f>ROUND(N(data!C321),0)</f>
        <v>0</v>
      </c>
      <c r="AQ2" s="198">
        <f>ROUND(N(data!C322),0)</f>
        <v>6013000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650767000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2076.77</v>
      </c>
      <c r="BL2" s="198">
        <f>ROUND(N(data!C358),0)</f>
        <v>625102611</v>
      </c>
      <c r="BM2" s="198">
        <f>ROUND(N(data!C359),0)</f>
        <v>900275218</v>
      </c>
      <c r="BN2" s="198">
        <f>ROUND(N(data!C363),0)</f>
        <v>974448386</v>
      </c>
      <c r="BO2" s="198">
        <f>ROUND(N(data!C364),0)</f>
        <v>24201003</v>
      </c>
      <c r="BP2" s="198">
        <f>ROUND(N(data!C365),0)</f>
        <v>0</v>
      </c>
      <c r="BQ2" s="198">
        <f>ROUND(N(data!D381),0)</f>
        <v>38236405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9030042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1697600</v>
      </c>
      <c r="CB2" s="198">
        <f>ROUND(N(data!C380),0)</f>
        <v>27508763</v>
      </c>
      <c r="CC2" s="198">
        <f>ROUND(N(data!C382),0)</f>
        <v>0</v>
      </c>
      <c r="CD2" s="198">
        <f>ROUND(N(data!C389),0)</f>
        <v>211785120</v>
      </c>
      <c r="CE2" s="198">
        <f>ROUND(N(data!C390),0)</f>
        <v>65689242</v>
      </c>
      <c r="CF2" s="198">
        <f>ROUND(N(data!C391),0)</f>
        <v>17912204</v>
      </c>
      <c r="CG2" s="198">
        <f>ROUND(N(data!C392),0)</f>
        <v>100062185</v>
      </c>
      <c r="CH2" s="198">
        <f>ROUND(N(data!C393),0)</f>
        <v>2385142</v>
      </c>
      <c r="CI2" s="198">
        <f>ROUND(N(data!C394),0)</f>
        <v>35605442</v>
      </c>
      <c r="CJ2" s="198">
        <f>ROUND(N(data!C395),0)</f>
        <v>11597225</v>
      </c>
      <c r="CK2" s="198">
        <f>ROUND(N(data!C396),0)</f>
        <v>4952385</v>
      </c>
      <c r="CL2" s="198">
        <f>ROUND(N(data!C397),0)</f>
        <v>5493695</v>
      </c>
      <c r="CM2" s="198">
        <f>ROUND(N(data!C398),0)</f>
        <v>0</v>
      </c>
      <c r="CN2" s="198">
        <f>ROUND(N(data!C399),0)</f>
        <v>0</v>
      </c>
      <c r="CO2" s="198">
        <f>ROUND(N(data!C362),0)</f>
        <v>19967528</v>
      </c>
      <c r="CP2" s="198">
        <f>ROUND(N(data!D415),0)</f>
        <v>55259414</v>
      </c>
      <c r="CQ2" s="52">
        <f>ROUND(N(data!C401),0)</f>
        <v>0</v>
      </c>
      <c r="CR2" s="52">
        <f>ROUND(N(data!C402),0)</f>
        <v>31841095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2387004</v>
      </c>
      <c r="CZ2" s="52">
        <f>ROUND(N(data!C410),0)</f>
        <v>0</v>
      </c>
      <c r="DA2" s="52">
        <f>ROUND(N(data!C411),0)</f>
        <v>0</v>
      </c>
      <c r="DB2" s="52">
        <f>ROUND(N(data!C412),0)</f>
        <v>7828310</v>
      </c>
      <c r="DC2" s="52">
        <f>ROUND(N(data!C413),0)</f>
        <v>0</v>
      </c>
      <c r="DD2" s="52">
        <f>ROUND(N(data!C414),0)</f>
        <v>13203005</v>
      </c>
      <c r="DE2" s="52">
        <f>ROUND(N(data!C419),0)</f>
        <v>0</v>
      </c>
      <c r="DF2" s="198">
        <f>ROUND(N(data!D420),0)</f>
        <v>-1129328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1343</v>
      </c>
      <c r="B1" s="12" t="s">
        <v>1344</v>
      </c>
      <c r="C1" s="10" t="s">
        <v>1345</v>
      </c>
      <c r="D1" s="12" t="s">
        <v>1346</v>
      </c>
      <c r="E1" s="10" t="s">
        <v>1347</v>
      </c>
      <c r="F1" s="10" t="s">
        <v>1348</v>
      </c>
      <c r="G1" s="10" t="s">
        <v>1349</v>
      </c>
      <c r="H1" s="10" t="s">
        <v>1350</v>
      </c>
      <c r="I1" s="10" t="s">
        <v>1351</v>
      </c>
      <c r="J1" s="10" t="s">
        <v>1352</v>
      </c>
      <c r="K1" s="10" t="s">
        <v>1353</v>
      </c>
      <c r="L1" s="10" t="s">
        <v>1354</v>
      </c>
      <c r="M1" s="10" t="s">
        <v>1355</v>
      </c>
      <c r="N1" s="10" t="s">
        <v>1356</v>
      </c>
      <c r="O1" s="10" t="s">
        <v>1357</v>
      </c>
      <c r="P1" s="10" t="s">
        <v>1325</v>
      </c>
      <c r="Q1" s="10" t="s">
        <v>1326</v>
      </c>
      <c r="R1" s="10" t="s">
        <v>1327</v>
      </c>
      <c r="S1" s="10" t="s">
        <v>1328</v>
      </c>
      <c r="T1" s="10" t="s">
        <v>1329</v>
      </c>
      <c r="U1" s="10" t="s">
        <v>1330</v>
      </c>
      <c r="V1" s="10" t="s">
        <v>1331</v>
      </c>
      <c r="W1" s="10" t="s">
        <v>1332</v>
      </c>
      <c r="X1" s="10" t="s">
        <v>1333</v>
      </c>
      <c r="Y1" s="10" t="s">
        <v>1334</v>
      </c>
      <c r="Z1" s="10" t="s">
        <v>1335</v>
      </c>
      <c r="AA1" s="10" t="s">
        <v>1336</v>
      </c>
      <c r="AB1" s="10" t="s">
        <v>1337</v>
      </c>
      <c r="AC1" s="10" t="s">
        <v>1338</v>
      </c>
      <c r="AD1" s="10" t="s">
        <v>1358</v>
      </c>
      <c r="AE1" s="10" t="s">
        <v>1359</v>
      </c>
      <c r="AF1" s="10" t="s">
        <v>1360</v>
      </c>
      <c r="AG1" s="10" t="s">
        <v>1361</v>
      </c>
      <c r="AH1" s="10" t="s">
        <v>1362</v>
      </c>
      <c r="AI1" s="10" t="s">
        <v>1363</v>
      </c>
      <c r="AJ1" s="10" t="s">
        <v>1364</v>
      </c>
      <c r="AK1" s="10" t="s">
        <v>1365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208</v>
      </c>
      <c r="B2" s="200" t="str">
        <f>RIGHT(data!$C$96,4)</f>
        <v>2024</v>
      </c>
      <c r="C2" s="12" t="str">
        <f>data!C$55</f>
        <v>6010</v>
      </c>
      <c r="D2" s="12" t="s">
        <v>1159</v>
      </c>
      <c r="E2" s="198">
        <f>ROUND(N(data!C59), 0)</f>
        <v>12725</v>
      </c>
      <c r="F2" s="271">
        <f>ROUND(N(data!C60), 2)</f>
        <v>123.18</v>
      </c>
      <c r="G2" s="198">
        <f>ROUND(N(data!C61), 0)</f>
        <v>17733742</v>
      </c>
      <c r="H2" s="198">
        <f>ROUND(N(data!C62), 0)</f>
        <v>4203296</v>
      </c>
      <c r="I2" s="198">
        <f>ROUND(N(data!C63), 0)</f>
        <v>862689</v>
      </c>
      <c r="J2" s="198">
        <f>ROUND(N(data!C64), 0)</f>
        <v>2111944</v>
      </c>
      <c r="K2" s="198">
        <f>ROUND(N(data!C65), 0)</f>
        <v>0</v>
      </c>
      <c r="L2" s="198">
        <f>ROUND(N(data!C66), 0)</f>
        <v>-333014</v>
      </c>
      <c r="M2" s="198">
        <f>ROUND(N(data!C67), 0)</f>
        <v>189497</v>
      </c>
      <c r="N2" s="198">
        <f>ROUND(N(data!C68), 0)</f>
        <v>0</v>
      </c>
      <c r="O2" s="198">
        <f>ROUND(N(data!C69), 0)</f>
        <v>173706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173706</v>
      </c>
      <c r="AD2" s="198">
        <f>ROUND(N(data!C84), 0)</f>
        <v>0</v>
      </c>
      <c r="AE2" s="198">
        <f>ROUND(N(data!C89), 0)</f>
        <v>84932273</v>
      </c>
      <c r="AF2" s="198">
        <f>ROUND(N(data!C87), 0)</f>
        <v>84032566</v>
      </c>
      <c r="AG2" s="198">
        <f>ROUND(N(data!C90), 0)</f>
        <v>37006</v>
      </c>
      <c r="AH2" s="198">
        <f>ROUND(N(data!C91), 0)</f>
        <v>27226</v>
      </c>
      <c r="AI2" s="198">
        <f>ROUND(N(data!C92), 0)</f>
        <v>14524</v>
      </c>
      <c r="AJ2" s="198">
        <f>ROUND(N(data!C93), 0)</f>
        <v>154357</v>
      </c>
      <c r="AK2" s="271">
        <f>ROUND(N(data!C94), 2)</f>
        <v>101.65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208</v>
      </c>
      <c r="B3" s="200" t="str">
        <f>RIGHT(data!$C$96,4)</f>
        <v>2024</v>
      </c>
      <c r="C3" s="12" t="str">
        <f>data!D$55</f>
        <v>6030</v>
      </c>
      <c r="D3" s="12" t="s">
        <v>1159</v>
      </c>
      <c r="E3" s="198">
        <f>ROUND(N(data!D59), 0)</f>
        <v>16639</v>
      </c>
      <c r="F3" s="271">
        <f>ROUND(N(data!D60), 2)</f>
        <v>102.14</v>
      </c>
      <c r="G3" s="198">
        <f>ROUND(N(data!D61), 0)</f>
        <v>12103771</v>
      </c>
      <c r="H3" s="198">
        <f>ROUND(N(data!D62), 0)</f>
        <v>2860365</v>
      </c>
      <c r="I3" s="198">
        <f>ROUND(N(data!D63), 0)</f>
        <v>0</v>
      </c>
      <c r="J3" s="198">
        <f>ROUND(N(data!D64), 0)</f>
        <v>1082635</v>
      </c>
      <c r="K3" s="198">
        <f>ROUND(N(data!D65), 0)</f>
        <v>0</v>
      </c>
      <c r="L3" s="198">
        <f>ROUND(N(data!D66), 0)</f>
        <v>289982</v>
      </c>
      <c r="M3" s="198">
        <f>ROUND(N(data!D67), 0)</f>
        <v>57822</v>
      </c>
      <c r="N3" s="198">
        <f>ROUND(N(data!D68), 0)</f>
        <v>0</v>
      </c>
      <c r="O3" s="198">
        <f>ROUND(N(data!D69), 0)</f>
        <v>94893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94893</v>
      </c>
      <c r="AD3" s="198">
        <f>ROUND(N(data!D84), 0)</f>
        <v>0</v>
      </c>
      <c r="AE3" s="198">
        <f>ROUND(N(data!D89), 0)</f>
        <v>70977133</v>
      </c>
      <c r="AF3" s="198">
        <f>ROUND(N(data!D87), 0)</f>
        <v>66036512</v>
      </c>
      <c r="AG3" s="198">
        <f>ROUND(N(data!D90), 0)</f>
        <v>44853</v>
      </c>
      <c r="AH3" s="198">
        <f>ROUND(N(data!D91), 0)</f>
        <v>65203</v>
      </c>
      <c r="AI3" s="198">
        <f>ROUND(N(data!D92), 0)</f>
        <v>12337</v>
      </c>
      <c r="AJ3" s="198">
        <f>ROUND(N(data!D93), 0)</f>
        <v>187519</v>
      </c>
      <c r="AK3" s="271">
        <f>ROUND(N(data!D94), 2)</f>
        <v>71.48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208</v>
      </c>
      <c r="B4" s="200" t="str">
        <f>RIGHT(data!$C$96,4)</f>
        <v>2024</v>
      </c>
      <c r="C4" s="12" t="str">
        <f>data!E$55</f>
        <v>6070</v>
      </c>
      <c r="D4" s="12" t="s">
        <v>1159</v>
      </c>
      <c r="E4" s="198">
        <f>ROUND(N(data!E59), 0)</f>
        <v>28579</v>
      </c>
      <c r="F4" s="271">
        <f>ROUND(N(data!E60), 2)</f>
        <v>208.4</v>
      </c>
      <c r="G4" s="198">
        <f>ROUND(N(data!E61), 0)</f>
        <v>32735981</v>
      </c>
      <c r="H4" s="198">
        <f>ROUND(N(data!E62), 0)</f>
        <v>9711401</v>
      </c>
      <c r="I4" s="198">
        <f>ROUND(N(data!E63), 0)</f>
        <v>0</v>
      </c>
      <c r="J4" s="198">
        <f>ROUND(N(data!E64), 0)</f>
        <v>1549359</v>
      </c>
      <c r="K4" s="198">
        <f>ROUND(N(data!E65), 0)</f>
        <v>265</v>
      </c>
      <c r="L4" s="198">
        <f>ROUND(N(data!E66), 0)</f>
        <v>-8581306</v>
      </c>
      <c r="M4" s="198">
        <f>ROUND(N(data!E67), 0)</f>
        <v>63087</v>
      </c>
      <c r="N4" s="198">
        <f>ROUND(N(data!E68), 0)</f>
        <v>0</v>
      </c>
      <c r="O4" s="198">
        <f>ROUND(N(data!E69), 0)</f>
        <v>1400556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922604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265</v>
      </c>
      <c r="AC4" s="198">
        <f>ROUND(N(data!E83), 0)</f>
        <v>477687</v>
      </c>
      <c r="AD4" s="198">
        <f>ROUND(N(data!E84), 0)</f>
        <v>29258</v>
      </c>
      <c r="AE4" s="198">
        <f>ROUND(N(data!E89), 0)</f>
        <v>105349267</v>
      </c>
      <c r="AF4" s="198">
        <f>ROUND(N(data!E87), 0)</f>
        <v>68713608</v>
      </c>
      <c r="AG4" s="198">
        <f>ROUND(N(data!E90), 0)</f>
        <v>60565</v>
      </c>
      <c r="AH4" s="198">
        <f>ROUND(N(data!E91), 0)</f>
        <v>83982</v>
      </c>
      <c r="AI4" s="198">
        <f>ROUND(N(data!E92), 0)</f>
        <v>19750</v>
      </c>
      <c r="AJ4" s="198">
        <f>ROUND(N(data!E93), 0)</f>
        <v>315486</v>
      </c>
      <c r="AK4" s="271">
        <f>ROUND(N(data!E94), 2)</f>
        <v>124.46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208</v>
      </c>
      <c r="B5" s="200" t="str">
        <f>RIGHT(data!$C$96,4)</f>
        <v>2024</v>
      </c>
      <c r="C5" s="12" t="str">
        <f>data!F$55</f>
        <v>6100</v>
      </c>
      <c r="D5" s="12" t="s">
        <v>1159</v>
      </c>
      <c r="E5" s="198">
        <f>ROUND(N(data!F59), 0)</f>
        <v>14818</v>
      </c>
      <c r="F5" s="271">
        <f>ROUND(N(data!F60), 2)</f>
        <v>151.13</v>
      </c>
      <c r="G5" s="198">
        <f>ROUND(N(data!F61), 0)</f>
        <v>21646553</v>
      </c>
      <c r="H5" s="198">
        <f>ROUND(N(data!F62), 0)</f>
        <v>5372413</v>
      </c>
      <c r="I5" s="198">
        <f>ROUND(N(data!F63), 0)</f>
        <v>1026411</v>
      </c>
      <c r="J5" s="198">
        <f>ROUND(N(data!F64), 0)</f>
        <v>2086826</v>
      </c>
      <c r="K5" s="198">
        <f>ROUND(N(data!F65), 0)</f>
        <v>0</v>
      </c>
      <c r="L5" s="198">
        <f>ROUND(N(data!F66), 0)</f>
        <v>-1547367</v>
      </c>
      <c r="M5" s="198">
        <f>ROUND(N(data!F67), 0)</f>
        <v>373846</v>
      </c>
      <c r="N5" s="198">
        <f>ROUND(N(data!F68), 0)</f>
        <v>0</v>
      </c>
      <c r="O5" s="198">
        <f>ROUND(N(data!F69), 0)</f>
        <v>181500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137375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44125</v>
      </c>
      <c r="AD5" s="198">
        <f>ROUND(N(data!F84), 0)</f>
        <v>450</v>
      </c>
      <c r="AE5" s="198">
        <f>ROUND(N(data!F89), 0)</f>
        <v>91065050</v>
      </c>
      <c r="AF5" s="198">
        <f>ROUND(N(data!F87), 0)</f>
        <v>85462381</v>
      </c>
      <c r="AG5" s="198">
        <f>ROUND(N(data!F90), 0)</f>
        <v>47997</v>
      </c>
      <c r="AH5" s="198">
        <f>ROUND(N(data!F91), 0)</f>
        <v>51325</v>
      </c>
      <c r="AI5" s="198">
        <f>ROUND(N(data!F92), 0)</f>
        <v>20109</v>
      </c>
      <c r="AJ5" s="198">
        <f>ROUND(N(data!F93), 0)</f>
        <v>292319</v>
      </c>
      <c r="AK5" s="271">
        <f>ROUND(N(data!F94), 2)</f>
        <v>109.97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208</v>
      </c>
      <c r="B6" s="200" t="str">
        <f>RIGHT(data!$C$96,4)</f>
        <v>2024</v>
      </c>
      <c r="C6" s="12" t="str">
        <f>data!G$55</f>
        <v>6120</v>
      </c>
      <c r="D6" s="12" t="s">
        <v>1159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208</v>
      </c>
      <c r="B7" s="200" t="str">
        <f>RIGHT(data!$C$96,4)</f>
        <v>2024</v>
      </c>
      <c r="C7" s="12" t="str">
        <f>data!H$55</f>
        <v>6140</v>
      </c>
      <c r="D7" s="12" t="s">
        <v>1159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208</v>
      </c>
      <c r="B8" s="200" t="str">
        <f>RIGHT(data!$C$96,4)</f>
        <v>2024</v>
      </c>
      <c r="C8" s="12" t="str">
        <f>data!I$55</f>
        <v>6150</v>
      </c>
      <c r="D8" s="12" t="s">
        <v>1159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208</v>
      </c>
      <c r="B9" s="200" t="str">
        <f>RIGHT(data!$C$96,4)</f>
        <v>2024</v>
      </c>
      <c r="C9" s="12" t="str">
        <f>data!J$55</f>
        <v>6170</v>
      </c>
      <c r="D9" s="12" t="s">
        <v>1159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208</v>
      </c>
      <c r="B10" s="200" t="str">
        <f>RIGHT(data!$C$96,4)</f>
        <v>2024</v>
      </c>
      <c r="C10" s="12" t="str">
        <f>data!K$55</f>
        <v>6200</v>
      </c>
      <c r="D10" s="12" t="s">
        <v>1159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208</v>
      </c>
      <c r="B11" s="200" t="str">
        <f>RIGHT(data!$C$96,4)</f>
        <v>2024</v>
      </c>
      <c r="C11" s="12" t="str">
        <f>data!L$55</f>
        <v>6210</v>
      </c>
      <c r="D11" s="12" t="s">
        <v>1159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208</v>
      </c>
      <c r="B12" s="200" t="str">
        <f>RIGHT(data!$C$96,4)</f>
        <v>2024</v>
      </c>
      <c r="C12" s="12" t="str">
        <f>data!M$55</f>
        <v>6330</v>
      </c>
      <c r="D12" s="12" t="s">
        <v>1159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208</v>
      </c>
      <c r="B13" s="200" t="str">
        <f>RIGHT(data!$C$96,4)</f>
        <v>2024</v>
      </c>
      <c r="C13" s="12" t="str">
        <f>data!N$55</f>
        <v>6400</v>
      </c>
      <c r="D13" s="12" t="s">
        <v>1159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208</v>
      </c>
      <c r="B14" s="200" t="str">
        <f>RIGHT(data!$C$96,4)</f>
        <v>2024</v>
      </c>
      <c r="C14" s="12" t="str">
        <f>data!O$55</f>
        <v>7010</v>
      </c>
      <c r="D14" s="12" t="s">
        <v>1159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208</v>
      </c>
      <c r="B15" s="200" t="str">
        <f>RIGHT(data!$C$96,4)</f>
        <v>2024</v>
      </c>
      <c r="C15" s="12" t="str">
        <f>data!P$55</f>
        <v>7020</v>
      </c>
      <c r="D15" s="12" t="s">
        <v>1159</v>
      </c>
      <c r="E15" s="198">
        <f>ROUND(N(data!P59), 0)</f>
        <v>879540</v>
      </c>
      <c r="F15" s="271">
        <f>ROUND(N(data!P60), 2)</f>
        <v>100.88</v>
      </c>
      <c r="G15" s="198">
        <f>ROUND(N(data!P61), 0)</f>
        <v>14141949</v>
      </c>
      <c r="H15" s="198">
        <f>ROUND(N(data!P62), 0)</f>
        <v>3551349</v>
      </c>
      <c r="I15" s="198">
        <f>ROUND(N(data!P63), 0)</f>
        <v>425066</v>
      </c>
      <c r="J15" s="198">
        <f>ROUND(N(data!P64), 0)</f>
        <v>21997188</v>
      </c>
      <c r="K15" s="198">
        <f>ROUND(N(data!P65), 0)</f>
        <v>0</v>
      </c>
      <c r="L15" s="198">
        <f>ROUND(N(data!P66), 0)</f>
        <v>2421146</v>
      </c>
      <c r="M15" s="198">
        <f>ROUND(N(data!P67), 0)</f>
        <v>1072473</v>
      </c>
      <c r="N15" s="198">
        <f>ROUND(N(data!P68), 0)</f>
        <v>0</v>
      </c>
      <c r="O15" s="198">
        <f>ROUND(N(data!P69), 0)</f>
        <v>1167510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47925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1119585</v>
      </c>
      <c r="AD15" s="198">
        <f>ROUND(N(data!P84), 0)</f>
        <v>19145</v>
      </c>
      <c r="AE15" s="198">
        <f>ROUND(N(data!P89), 0)</f>
        <v>168637596</v>
      </c>
      <c r="AF15" s="198">
        <f>ROUND(N(data!P87), 0)</f>
        <v>45281642</v>
      </c>
      <c r="AG15" s="198">
        <f>ROUND(N(data!P90), 0)</f>
        <v>51216</v>
      </c>
      <c r="AH15" s="198">
        <f>ROUND(N(data!P91), 0)</f>
        <v>0</v>
      </c>
      <c r="AI15" s="198">
        <f>ROUND(N(data!P92), 0)</f>
        <v>2757</v>
      </c>
      <c r="AJ15" s="198">
        <f>ROUND(N(data!P93), 0)</f>
        <v>149569</v>
      </c>
      <c r="AK15" s="271">
        <f>ROUND(N(data!P94), 2)</f>
        <v>43.9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208</v>
      </c>
      <c r="B16" s="200" t="str">
        <f>RIGHT(data!$C$96,4)</f>
        <v>2024</v>
      </c>
      <c r="C16" s="12" t="str">
        <f>data!Q$55</f>
        <v>7030</v>
      </c>
      <c r="D16" s="12" t="s">
        <v>1159</v>
      </c>
      <c r="E16" s="198">
        <f>ROUND(N(data!Q59), 0)</f>
        <v>492660</v>
      </c>
      <c r="F16" s="271">
        <f>ROUND(N(data!Q60), 2)</f>
        <v>15.58</v>
      </c>
      <c r="G16" s="198">
        <f>ROUND(N(data!Q61), 0)</f>
        <v>2291828</v>
      </c>
      <c r="H16" s="198">
        <f>ROUND(N(data!Q62), 0)</f>
        <v>540715</v>
      </c>
      <c r="I16" s="198">
        <f>ROUND(N(data!Q63), 0)</f>
        <v>0</v>
      </c>
      <c r="J16" s="198">
        <f>ROUND(N(data!Q64), 0)</f>
        <v>96185</v>
      </c>
      <c r="K16" s="198">
        <f>ROUND(N(data!Q65), 0)</f>
        <v>0</v>
      </c>
      <c r="L16" s="198">
        <f>ROUND(N(data!Q66), 0)</f>
        <v>8588</v>
      </c>
      <c r="M16" s="198">
        <f>ROUND(N(data!Q67), 0)</f>
        <v>0</v>
      </c>
      <c r="N16" s="198">
        <f>ROUND(N(data!Q68), 0)</f>
        <v>0</v>
      </c>
      <c r="O16" s="198">
        <f>ROUND(N(data!Q69), 0)</f>
        <v>530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530</v>
      </c>
      <c r="AD16" s="198">
        <f>ROUND(N(data!Q84), 0)</f>
        <v>0</v>
      </c>
      <c r="AE16" s="198">
        <f>ROUND(N(data!Q89), 0)</f>
        <v>20535522</v>
      </c>
      <c r="AF16" s="198">
        <f>ROUND(N(data!Q87), 0)</f>
        <v>6145558</v>
      </c>
      <c r="AG16" s="198">
        <f>ROUND(N(data!Q90), 0)</f>
        <v>8299</v>
      </c>
      <c r="AH16" s="198">
        <f>ROUND(N(data!Q91), 0)</f>
        <v>0</v>
      </c>
      <c r="AI16" s="198">
        <f>ROUND(N(data!Q92), 0)</f>
        <v>863</v>
      </c>
      <c r="AJ16" s="198">
        <f>ROUND(N(data!Q93), 0)</f>
        <v>21730</v>
      </c>
      <c r="AK16" s="271">
        <f>ROUND(N(data!Q94), 2)</f>
        <v>13.16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208</v>
      </c>
      <c r="B17" s="200" t="str">
        <f>RIGHT(data!$C$96,4)</f>
        <v>2024</v>
      </c>
      <c r="C17" s="12" t="str">
        <f>data!R$55</f>
        <v>7040</v>
      </c>
      <c r="D17" s="12" t="s">
        <v>1159</v>
      </c>
      <c r="E17" s="198">
        <f>ROUND(N(data!R59), 0)</f>
        <v>1082880</v>
      </c>
      <c r="F17" s="271">
        <f>ROUND(N(data!R60), 2)</f>
        <v>2.91</v>
      </c>
      <c r="G17" s="198">
        <f>ROUND(N(data!R61), 0)</f>
        <v>220716</v>
      </c>
      <c r="H17" s="198">
        <f>ROUND(N(data!R62), 0)</f>
        <v>52173</v>
      </c>
      <c r="I17" s="198">
        <f>ROUND(N(data!R63), 0)</f>
        <v>7245467</v>
      </c>
      <c r="J17" s="198">
        <f>ROUND(N(data!R64), 0)</f>
        <v>511390</v>
      </c>
      <c r="K17" s="198">
        <f>ROUND(N(data!R65), 0)</f>
        <v>0</v>
      </c>
      <c r="L17" s="198">
        <f>ROUND(N(data!R66), 0)</f>
        <v>0</v>
      </c>
      <c r="M17" s="198">
        <f>ROUND(N(data!R67), 0)</f>
        <v>185158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40128885</v>
      </c>
      <c r="AF17" s="198">
        <f>ROUND(N(data!R87), 0)</f>
        <v>13258737</v>
      </c>
      <c r="AG17" s="198">
        <f>ROUND(N(data!R90), 0)</f>
        <v>811</v>
      </c>
      <c r="AH17" s="198">
        <f>ROUND(N(data!R91), 0)</f>
        <v>0</v>
      </c>
      <c r="AI17" s="198">
        <f>ROUND(N(data!R92), 0)</f>
        <v>17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208</v>
      </c>
      <c r="B18" s="200" t="str">
        <f>RIGHT(data!$C$96,4)</f>
        <v>2024</v>
      </c>
      <c r="C18" s="12" t="str">
        <f>data!S$55</f>
        <v>7050</v>
      </c>
      <c r="D18" s="12" t="s">
        <v>1159</v>
      </c>
      <c r="E18" s="198">
        <f>ROUND(N(data!S59), 0)</f>
        <v>0</v>
      </c>
      <c r="F18" s="271">
        <f>ROUND(N(data!S60), 2)</f>
        <v>14.63</v>
      </c>
      <c r="G18" s="198">
        <f>ROUND(N(data!S61), 0)</f>
        <v>926130</v>
      </c>
      <c r="H18" s="198">
        <f>ROUND(N(data!S62), 0)</f>
        <v>218503</v>
      </c>
      <c r="I18" s="198">
        <f>ROUND(N(data!S63), 0)</f>
        <v>0</v>
      </c>
      <c r="J18" s="198">
        <f>ROUND(N(data!S64), 0)</f>
        <v>240225</v>
      </c>
      <c r="K18" s="198">
        <f>ROUND(N(data!S65), 0)</f>
        <v>0</v>
      </c>
      <c r="L18" s="198">
        <f>ROUND(N(data!S66), 0)</f>
        <v>2990</v>
      </c>
      <c r="M18" s="198">
        <f>ROUND(N(data!S67), 0)</f>
        <v>122455</v>
      </c>
      <c r="N18" s="198">
        <f>ROUND(N(data!S68), 0)</f>
        <v>0</v>
      </c>
      <c r="O18" s="198">
        <f>ROUND(N(data!S69), 0)</f>
        <v>91546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91546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11225</v>
      </c>
      <c r="AH18" s="198">
        <f>ROUND(N(data!S91), 0)</f>
        <v>0</v>
      </c>
      <c r="AI18" s="198">
        <f>ROUND(N(data!S92), 0)</f>
        <v>787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208</v>
      </c>
      <c r="B19" s="200" t="str">
        <f>RIGHT(data!$C$96,4)</f>
        <v>2024</v>
      </c>
      <c r="C19" s="12" t="str">
        <f>data!T$55</f>
        <v>7060</v>
      </c>
      <c r="D19" s="12" t="s">
        <v>1159</v>
      </c>
      <c r="E19" s="198">
        <f>ROUND(N(data!T59), 0)</f>
        <v>0</v>
      </c>
      <c r="F19" s="271">
        <f>ROUND(N(data!T60), 2)</f>
        <v>43.93</v>
      </c>
      <c r="G19" s="198">
        <f>ROUND(N(data!T61), 0)</f>
        <v>4792749</v>
      </c>
      <c r="H19" s="198">
        <f>ROUND(N(data!T62), 0)</f>
        <v>1132532</v>
      </c>
      <c r="I19" s="198">
        <f>ROUND(N(data!T63), 0)</f>
        <v>4491763</v>
      </c>
      <c r="J19" s="198">
        <f>ROUND(N(data!T64), 0)</f>
        <v>20606806</v>
      </c>
      <c r="K19" s="198">
        <f>ROUND(N(data!T65), 0)</f>
        <v>14216</v>
      </c>
      <c r="L19" s="198">
        <f>ROUND(N(data!T66), 0)</f>
        <v>86016</v>
      </c>
      <c r="M19" s="198">
        <f>ROUND(N(data!T67), 0)</f>
        <v>48001</v>
      </c>
      <c r="N19" s="198">
        <f>ROUND(N(data!T68), 0)</f>
        <v>0</v>
      </c>
      <c r="O19" s="198">
        <f>ROUND(N(data!T69), 0)</f>
        <v>389627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14216</v>
      </c>
      <c r="AC19" s="198">
        <f>ROUND(N(data!T83), 0)</f>
        <v>375411</v>
      </c>
      <c r="AD19" s="198">
        <f>ROUND(N(data!T84), 0)</f>
        <v>360</v>
      </c>
      <c r="AE19" s="198">
        <f>ROUND(N(data!T89), 0)</f>
        <v>103884254</v>
      </c>
      <c r="AF19" s="198">
        <f>ROUND(N(data!T87), 0)</f>
        <v>1413735</v>
      </c>
      <c r="AG19" s="198">
        <f>ROUND(N(data!T90), 0)</f>
        <v>293</v>
      </c>
      <c r="AH19" s="198">
        <f>ROUND(N(data!T91), 0)</f>
        <v>1807</v>
      </c>
      <c r="AI19" s="198">
        <f>ROUND(N(data!T92), 0)</f>
        <v>11</v>
      </c>
      <c r="AJ19" s="198">
        <f>ROUND(N(data!T93), 0)</f>
        <v>25436</v>
      </c>
      <c r="AK19" s="271">
        <f>ROUND(N(data!T94), 2)</f>
        <v>20.239999999999998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208</v>
      </c>
      <c r="B20" s="200" t="str">
        <f>RIGHT(data!$C$96,4)</f>
        <v>2024</v>
      </c>
      <c r="C20" s="12" t="str">
        <f>data!U$55</f>
        <v>7070</v>
      </c>
      <c r="D20" s="12" t="s">
        <v>1159</v>
      </c>
      <c r="E20" s="198">
        <f>ROUND(N(data!U59), 0)</f>
        <v>378347</v>
      </c>
      <c r="F20" s="271">
        <f>ROUND(N(data!U60), 2)</f>
        <v>32.36</v>
      </c>
      <c r="G20" s="198">
        <f>ROUND(N(data!U61), 0)</f>
        <v>2216070</v>
      </c>
      <c r="H20" s="198">
        <f>ROUND(N(data!U62), 0)</f>
        <v>522841</v>
      </c>
      <c r="I20" s="198">
        <f>ROUND(N(data!U63), 0)</f>
        <v>84793</v>
      </c>
      <c r="J20" s="198">
        <f>ROUND(N(data!U64), 0)</f>
        <v>1984796</v>
      </c>
      <c r="K20" s="198">
        <f>ROUND(N(data!U65), 0)</f>
        <v>0</v>
      </c>
      <c r="L20" s="198">
        <f>ROUND(N(data!U66), 0)</f>
        <v>10919369</v>
      </c>
      <c r="M20" s="198">
        <f>ROUND(N(data!U67), 0)</f>
        <v>117616</v>
      </c>
      <c r="N20" s="198">
        <f>ROUND(N(data!U68), 0)</f>
        <v>0</v>
      </c>
      <c r="O20" s="198">
        <f>ROUND(N(data!U69), 0)</f>
        <v>66411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66411</v>
      </c>
      <c r="AD20" s="198">
        <f>ROUND(N(data!U84), 0)</f>
        <v>12776</v>
      </c>
      <c r="AE20" s="198">
        <f>ROUND(N(data!U89), 0)</f>
        <v>86468193</v>
      </c>
      <c r="AF20" s="198">
        <f>ROUND(N(data!U87), 0)</f>
        <v>40868436</v>
      </c>
      <c r="AG20" s="198">
        <f>ROUND(N(data!U90), 0)</f>
        <v>8690</v>
      </c>
      <c r="AH20" s="198">
        <f>ROUND(N(data!U91), 0)</f>
        <v>0</v>
      </c>
      <c r="AI20" s="198">
        <f>ROUND(N(data!U92), 0)</f>
        <v>821</v>
      </c>
      <c r="AJ20" s="198">
        <f>ROUND(N(data!U93), 0)</f>
        <v>106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208</v>
      </c>
      <c r="B21" s="200" t="str">
        <f>RIGHT(data!$C$96,4)</f>
        <v>2024</v>
      </c>
      <c r="C21" s="12" t="str">
        <f>data!V$55</f>
        <v>7110</v>
      </c>
      <c r="D21" s="12" t="s">
        <v>1159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208</v>
      </c>
      <c r="B22" s="200" t="str">
        <f>RIGHT(data!$C$96,4)</f>
        <v>2024</v>
      </c>
      <c r="C22" s="12" t="str">
        <f>data!W$55</f>
        <v>7120</v>
      </c>
      <c r="D22" s="12" t="s">
        <v>1159</v>
      </c>
      <c r="E22" s="198">
        <f>ROUND(N(data!W59), 0)</f>
        <v>53223</v>
      </c>
      <c r="F22" s="271">
        <f>ROUND(N(data!W60), 2)</f>
        <v>6.92</v>
      </c>
      <c r="G22" s="198">
        <f>ROUND(N(data!W61), 0)</f>
        <v>821400</v>
      </c>
      <c r="H22" s="198">
        <f>ROUND(N(data!W62), 0)</f>
        <v>194181</v>
      </c>
      <c r="I22" s="198">
        <f>ROUND(N(data!W63), 0)</f>
        <v>0</v>
      </c>
      <c r="J22" s="198">
        <f>ROUND(N(data!W64), 0)</f>
        <v>122401</v>
      </c>
      <c r="K22" s="198">
        <f>ROUND(N(data!W65), 0)</f>
        <v>0</v>
      </c>
      <c r="L22" s="198">
        <f>ROUND(N(data!W66), 0)</f>
        <v>2883</v>
      </c>
      <c r="M22" s="198">
        <f>ROUND(N(data!W67), 0)</f>
        <v>520878</v>
      </c>
      <c r="N22" s="198">
        <f>ROUND(N(data!W68), 0)</f>
        <v>0</v>
      </c>
      <c r="O22" s="198">
        <f>ROUND(N(data!W69), 0)</f>
        <v>6447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6447</v>
      </c>
      <c r="AD22" s="198">
        <f>ROUND(N(data!W84), 0)</f>
        <v>0</v>
      </c>
      <c r="AE22" s="198">
        <f>ROUND(N(data!W89), 0)</f>
        <v>24368384</v>
      </c>
      <c r="AF22" s="198">
        <f>ROUND(N(data!W87), 0)</f>
        <v>4769159</v>
      </c>
      <c r="AG22" s="198">
        <f>ROUND(N(data!W90), 0)</f>
        <v>1199</v>
      </c>
      <c r="AH22" s="198">
        <f>ROUND(N(data!W91), 0)</f>
        <v>0</v>
      </c>
      <c r="AI22" s="198">
        <f>ROUND(N(data!W92), 0)</f>
        <v>96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208</v>
      </c>
      <c r="B23" s="200" t="str">
        <f>RIGHT(data!$C$96,4)</f>
        <v>2024</v>
      </c>
      <c r="C23" s="12" t="str">
        <f>data!X$55</f>
        <v>7130</v>
      </c>
      <c r="D23" s="12" t="s">
        <v>1159</v>
      </c>
      <c r="E23" s="198">
        <f>ROUND(N(data!X59), 0)</f>
        <v>39725</v>
      </c>
      <c r="F23" s="271">
        <f>ROUND(N(data!X60), 2)</f>
        <v>13.54</v>
      </c>
      <c r="G23" s="198">
        <f>ROUND(N(data!X61), 0)</f>
        <v>1587608</v>
      </c>
      <c r="H23" s="198">
        <f>ROUND(N(data!X62), 0)</f>
        <v>375332</v>
      </c>
      <c r="I23" s="198">
        <f>ROUND(N(data!X63), 0)</f>
        <v>0</v>
      </c>
      <c r="J23" s="198">
        <f>ROUND(N(data!X64), 0)</f>
        <v>506719</v>
      </c>
      <c r="K23" s="198">
        <f>ROUND(N(data!X65), 0)</f>
        <v>0</v>
      </c>
      <c r="L23" s="198">
        <f>ROUND(N(data!X66), 0)</f>
        <v>8790</v>
      </c>
      <c r="M23" s="198">
        <f>ROUND(N(data!X67), 0)</f>
        <v>6957</v>
      </c>
      <c r="N23" s="198">
        <f>ROUND(N(data!X68), 0)</f>
        <v>0</v>
      </c>
      <c r="O23" s="198">
        <f>ROUND(N(data!X69), 0)</f>
        <v>2415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2415</v>
      </c>
      <c r="AD23" s="198">
        <f>ROUND(N(data!X84), 0)</f>
        <v>0</v>
      </c>
      <c r="AE23" s="198">
        <f>ROUND(N(data!X89), 0)</f>
        <v>85906497</v>
      </c>
      <c r="AF23" s="198">
        <f>ROUND(N(data!X87), 0)</f>
        <v>18720031</v>
      </c>
      <c r="AG23" s="198">
        <f>ROUND(N(data!X90), 0)</f>
        <v>2705</v>
      </c>
      <c r="AH23" s="198">
        <f>ROUND(N(data!X91), 0)</f>
        <v>0</v>
      </c>
      <c r="AI23" s="198">
        <f>ROUND(N(data!X92), 0)</f>
        <v>283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208</v>
      </c>
      <c r="B24" s="200" t="str">
        <f>RIGHT(data!$C$96,4)</f>
        <v>2024</v>
      </c>
      <c r="C24" s="12" t="str">
        <f>data!Y$55</f>
        <v>7140</v>
      </c>
      <c r="D24" s="12" t="s">
        <v>1159</v>
      </c>
      <c r="E24" s="198">
        <f>ROUND(N(data!Y59), 0)</f>
        <v>169021</v>
      </c>
      <c r="F24" s="271">
        <f>ROUND(N(data!Y60), 2)</f>
        <v>51.27</v>
      </c>
      <c r="G24" s="198">
        <f>ROUND(N(data!Y61), 0)</f>
        <v>5255494</v>
      </c>
      <c r="H24" s="198">
        <f>ROUND(N(data!Y62), 0)</f>
        <v>1242551</v>
      </c>
      <c r="I24" s="198">
        <f>ROUND(N(data!Y63), 0)</f>
        <v>179654</v>
      </c>
      <c r="J24" s="198">
        <f>ROUND(N(data!Y64), 0)</f>
        <v>414745</v>
      </c>
      <c r="K24" s="198">
        <f>ROUND(N(data!Y65), 0)</f>
        <v>0</v>
      </c>
      <c r="L24" s="198">
        <f>ROUND(N(data!Y66), 0)</f>
        <v>18839</v>
      </c>
      <c r="M24" s="198">
        <f>ROUND(N(data!Y67), 0)</f>
        <v>397485</v>
      </c>
      <c r="N24" s="198">
        <f>ROUND(N(data!Y68), 0)</f>
        <v>0</v>
      </c>
      <c r="O24" s="198">
        <f>ROUND(N(data!Y69), 0)</f>
        <v>274030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274030</v>
      </c>
      <c r="AD24" s="198">
        <f>ROUND(N(data!Y84), 0)</f>
        <v>0</v>
      </c>
      <c r="AE24" s="198">
        <f>ROUND(N(data!Y89), 0)</f>
        <v>49396413</v>
      </c>
      <c r="AF24" s="198">
        <f>ROUND(N(data!Y87), 0)</f>
        <v>8085987</v>
      </c>
      <c r="AG24" s="198">
        <f>ROUND(N(data!Y90), 0)</f>
        <v>8954</v>
      </c>
      <c r="AH24" s="198">
        <f>ROUND(N(data!Y91), 0)</f>
        <v>275</v>
      </c>
      <c r="AI24" s="198">
        <f>ROUND(N(data!Y92), 0)</f>
        <v>441</v>
      </c>
      <c r="AJ24" s="198">
        <f>ROUND(N(data!Y93), 0)</f>
        <v>160430</v>
      </c>
      <c r="AK24" s="271">
        <f>ROUND(N(data!Y94), 2)</f>
        <v>1.53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208</v>
      </c>
      <c r="B25" s="200" t="str">
        <f>RIGHT(data!$C$96,4)</f>
        <v>2024</v>
      </c>
      <c r="C25" s="12" t="str">
        <f>data!Z$55</f>
        <v>7150</v>
      </c>
      <c r="D25" s="12" t="s">
        <v>1159</v>
      </c>
      <c r="E25" s="198">
        <f>ROUND(N(data!Z59), 0)</f>
        <v>20732</v>
      </c>
      <c r="F25" s="271">
        <f>ROUND(N(data!Z60), 2)</f>
        <v>29</v>
      </c>
      <c r="G25" s="198">
        <f>ROUND(N(data!Z61), 0)</f>
        <v>3974081</v>
      </c>
      <c r="H25" s="198">
        <f>ROUND(N(data!Z62), 0)</f>
        <v>938277</v>
      </c>
      <c r="I25" s="198">
        <f>ROUND(N(data!Z63), 0)</f>
        <v>0</v>
      </c>
      <c r="J25" s="198">
        <f>ROUND(N(data!Z64), 0)</f>
        <v>3049135</v>
      </c>
      <c r="K25" s="198">
        <f>ROUND(N(data!Z65), 0)</f>
        <v>0</v>
      </c>
      <c r="L25" s="198">
        <f>ROUND(N(data!Z66), 0)</f>
        <v>352982</v>
      </c>
      <c r="M25" s="198">
        <f>ROUND(N(data!Z67), 0)</f>
        <v>1159563</v>
      </c>
      <c r="N25" s="198">
        <f>ROUND(N(data!Z68), 0)</f>
        <v>0</v>
      </c>
      <c r="O25" s="198">
        <f>ROUND(N(data!Z69), 0)</f>
        <v>347422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347422</v>
      </c>
      <c r="AD25" s="198">
        <f>ROUND(N(data!Z84), 0)</f>
        <v>0</v>
      </c>
      <c r="AE25" s="198">
        <f>ROUND(N(data!Z89), 0)</f>
        <v>57985507</v>
      </c>
      <c r="AF25" s="198">
        <f>ROUND(N(data!Z87), 0)</f>
        <v>19230531</v>
      </c>
      <c r="AG25" s="198">
        <f>ROUND(N(data!Z90), 0)</f>
        <v>4149</v>
      </c>
      <c r="AH25" s="198">
        <f>ROUND(N(data!Z91), 0)</f>
        <v>0</v>
      </c>
      <c r="AI25" s="198">
        <f>ROUND(N(data!Z92), 0)</f>
        <v>328</v>
      </c>
      <c r="AJ25" s="198">
        <f>ROUND(N(data!Z93), 0)</f>
        <v>15299</v>
      </c>
      <c r="AK25" s="271">
        <f>ROUND(N(data!Z94), 2)</f>
        <v>9.41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208</v>
      </c>
      <c r="B26" s="200" t="str">
        <f>RIGHT(data!$C$96,4)</f>
        <v>2024</v>
      </c>
      <c r="C26" s="12" t="str">
        <f>data!AA$55</f>
        <v>7160</v>
      </c>
      <c r="D26" s="12" t="s">
        <v>1159</v>
      </c>
      <c r="E26" s="198">
        <f>ROUND(N(data!AA59), 0)</f>
        <v>15155</v>
      </c>
      <c r="F26" s="271">
        <f>ROUND(N(data!AA60), 2)</f>
        <v>2.56</v>
      </c>
      <c r="G26" s="198">
        <f>ROUND(N(data!AA61), 0)</f>
        <v>347230</v>
      </c>
      <c r="H26" s="198">
        <f>ROUND(N(data!AA62), 0)</f>
        <v>82031</v>
      </c>
      <c r="I26" s="198">
        <f>ROUND(N(data!AA63), 0)</f>
        <v>0</v>
      </c>
      <c r="J26" s="198">
        <f>ROUND(N(data!AA64), 0)</f>
        <v>800092</v>
      </c>
      <c r="K26" s="198">
        <f>ROUND(N(data!AA65), 0)</f>
        <v>0</v>
      </c>
      <c r="L26" s="198">
        <f>ROUND(N(data!AA66), 0)</f>
        <v>16377</v>
      </c>
      <c r="M26" s="198">
        <f>ROUND(N(data!AA67), 0)</f>
        <v>74886</v>
      </c>
      <c r="N26" s="198">
        <f>ROUND(N(data!AA68), 0)</f>
        <v>0</v>
      </c>
      <c r="O26" s="198">
        <f>ROUND(N(data!AA69), 0)</f>
        <v>9616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9616</v>
      </c>
      <c r="AD26" s="198">
        <f>ROUND(N(data!AA84), 0)</f>
        <v>0</v>
      </c>
      <c r="AE26" s="198">
        <f>ROUND(N(data!AA89), 0)</f>
        <v>8835431</v>
      </c>
      <c r="AF26" s="198">
        <f>ROUND(N(data!AA87), 0)</f>
        <v>602214</v>
      </c>
      <c r="AG26" s="198">
        <f>ROUND(N(data!AA90), 0)</f>
        <v>856</v>
      </c>
      <c r="AH26" s="198">
        <f>ROUND(N(data!AA91), 0)</f>
        <v>0</v>
      </c>
      <c r="AI26" s="198">
        <f>ROUND(N(data!AA92), 0)</f>
        <v>198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208</v>
      </c>
      <c r="B27" s="200" t="str">
        <f>RIGHT(data!$C$96,4)</f>
        <v>2024</v>
      </c>
      <c r="C27" s="12" t="str">
        <f>data!AB$55</f>
        <v>7170</v>
      </c>
      <c r="D27" s="12" t="s">
        <v>1159</v>
      </c>
      <c r="E27" s="198">
        <f>ROUND(N(data!AB59), 0)</f>
        <v>0</v>
      </c>
      <c r="F27" s="271">
        <f>ROUND(N(data!AB60), 2)</f>
        <v>55.76</v>
      </c>
      <c r="G27" s="198">
        <f>ROUND(N(data!AB61), 0)</f>
        <v>6977473</v>
      </c>
      <c r="H27" s="198">
        <f>ROUND(N(data!AB62), 0)</f>
        <v>1648631</v>
      </c>
      <c r="I27" s="198">
        <f>ROUND(N(data!AB63), 0)</f>
        <v>0</v>
      </c>
      <c r="J27" s="198">
        <f>ROUND(N(data!AB64), 0)</f>
        <v>35070686</v>
      </c>
      <c r="K27" s="198">
        <f>ROUND(N(data!AB65), 0)</f>
        <v>0</v>
      </c>
      <c r="L27" s="198">
        <f>ROUND(N(data!AB66), 0)</f>
        <v>3660965</v>
      </c>
      <c r="M27" s="198">
        <f>ROUND(N(data!AB67), 0)</f>
        <v>78398</v>
      </c>
      <c r="N27" s="198">
        <f>ROUND(N(data!AB68), 0)</f>
        <v>0</v>
      </c>
      <c r="O27" s="198">
        <f>ROUND(N(data!AB69), 0)</f>
        <v>-416269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-416269</v>
      </c>
      <c r="AD27" s="198">
        <f>ROUND(N(data!AB84), 0)</f>
        <v>27017431</v>
      </c>
      <c r="AE27" s="198">
        <f>ROUND(N(data!AB89), 0)</f>
        <v>111224171</v>
      </c>
      <c r="AF27" s="198">
        <f>ROUND(N(data!AB87), 0)</f>
        <v>62047688</v>
      </c>
      <c r="AG27" s="198">
        <f>ROUND(N(data!AB90), 0)</f>
        <v>6642</v>
      </c>
      <c r="AH27" s="198">
        <f>ROUND(N(data!AB91), 0)</f>
        <v>0</v>
      </c>
      <c r="AI27" s="198">
        <f>ROUND(N(data!AB92), 0)</f>
        <v>907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208</v>
      </c>
      <c r="B28" s="200" t="str">
        <f>RIGHT(data!$C$96,4)</f>
        <v>2024</v>
      </c>
      <c r="C28" s="12" t="str">
        <f>data!AC$55</f>
        <v>7180</v>
      </c>
      <c r="D28" s="12" t="s">
        <v>1159</v>
      </c>
      <c r="E28" s="198">
        <f>ROUND(N(data!AC59), 0)</f>
        <v>120221</v>
      </c>
      <c r="F28" s="271">
        <f>ROUND(N(data!AC60), 2)</f>
        <v>34.590000000000003</v>
      </c>
      <c r="G28" s="198">
        <f>ROUND(N(data!AC61), 0)</f>
        <v>3785289</v>
      </c>
      <c r="H28" s="198">
        <f>ROUND(N(data!AC62), 0)</f>
        <v>895539</v>
      </c>
      <c r="I28" s="198">
        <f>ROUND(N(data!AC63), 0)</f>
        <v>752594</v>
      </c>
      <c r="J28" s="198">
        <f>ROUND(N(data!AC64), 0)</f>
        <v>860207</v>
      </c>
      <c r="K28" s="198">
        <f>ROUND(N(data!AC65), 0)</f>
        <v>0</v>
      </c>
      <c r="L28" s="198">
        <f>ROUND(N(data!AC66), 0)</f>
        <v>978792</v>
      </c>
      <c r="M28" s="198">
        <f>ROUND(N(data!AC67), 0)</f>
        <v>133815</v>
      </c>
      <c r="N28" s="198">
        <f>ROUND(N(data!AC68), 0)</f>
        <v>0</v>
      </c>
      <c r="O28" s="198">
        <f>ROUND(N(data!AC69), 0)</f>
        <v>4347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4347</v>
      </c>
      <c r="AD28" s="198">
        <f>ROUND(N(data!AC84), 0)</f>
        <v>0</v>
      </c>
      <c r="AE28" s="198">
        <f>ROUND(N(data!AC89), 0)</f>
        <v>69311803</v>
      </c>
      <c r="AF28" s="198">
        <f>ROUND(N(data!AC87), 0)</f>
        <v>39290742</v>
      </c>
      <c r="AG28" s="198">
        <f>ROUND(N(data!AC90), 0)</f>
        <v>3102</v>
      </c>
      <c r="AH28" s="198">
        <f>ROUND(N(data!AC91), 0)</f>
        <v>0</v>
      </c>
      <c r="AI28" s="198">
        <f>ROUND(N(data!AC92), 0)</f>
        <v>394</v>
      </c>
      <c r="AJ28" s="198">
        <f>ROUND(N(data!AC93), 0)</f>
        <v>12865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208</v>
      </c>
      <c r="B29" s="200" t="str">
        <f>RIGHT(data!$C$96,4)</f>
        <v>2024</v>
      </c>
      <c r="C29" s="12" t="str">
        <f>data!AD$55</f>
        <v>7190</v>
      </c>
      <c r="D29" s="12" t="s">
        <v>1159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208</v>
      </c>
      <c r="B30" s="200" t="str">
        <f>RIGHT(data!$C$96,4)</f>
        <v>2024</v>
      </c>
      <c r="C30" s="12" t="str">
        <f>data!AE$55</f>
        <v>7200</v>
      </c>
      <c r="D30" s="12" t="s">
        <v>1159</v>
      </c>
      <c r="E30" s="198">
        <f>ROUND(N(data!AE59), 0)</f>
        <v>282497</v>
      </c>
      <c r="F30" s="271">
        <f>ROUND(N(data!AE60), 2)</f>
        <v>70.040000000000006</v>
      </c>
      <c r="G30" s="198">
        <f>ROUND(N(data!AE61), 0)</f>
        <v>7735402</v>
      </c>
      <c r="H30" s="198">
        <f>ROUND(N(data!AE62), 0)</f>
        <v>1828071</v>
      </c>
      <c r="I30" s="198">
        <f>ROUND(N(data!AE63), 0)</f>
        <v>0</v>
      </c>
      <c r="J30" s="198">
        <f>ROUND(N(data!AE64), 0)</f>
        <v>58889</v>
      </c>
      <c r="K30" s="198">
        <f>ROUND(N(data!AE65), 0)</f>
        <v>864</v>
      </c>
      <c r="L30" s="198">
        <f>ROUND(N(data!AE66), 0)</f>
        <v>6366</v>
      </c>
      <c r="M30" s="198">
        <f>ROUND(N(data!AE67), 0)</f>
        <v>11369</v>
      </c>
      <c r="N30" s="198">
        <f>ROUND(N(data!AE68), 0)</f>
        <v>0</v>
      </c>
      <c r="O30" s="198">
        <f>ROUND(N(data!AE69), 0)</f>
        <v>380431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864</v>
      </c>
      <c r="AC30" s="198">
        <f>ROUND(N(data!AE83), 0)</f>
        <v>379567</v>
      </c>
      <c r="AD30" s="198">
        <f>ROUND(N(data!AE84), 0)</f>
        <v>35</v>
      </c>
      <c r="AE30" s="198">
        <f>ROUND(N(data!AE89), 0)</f>
        <v>26108363</v>
      </c>
      <c r="AF30" s="198">
        <f>ROUND(N(data!AE87), 0)</f>
        <v>10467797</v>
      </c>
      <c r="AG30" s="198">
        <f>ROUND(N(data!AE90), 0)</f>
        <v>2348</v>
      </c>
      <c r="AH30" s="198">
        <f>ROUND(N(data!AE91), 0)</f>
        <v>0</v>
      </c>
      <c r="AI30" s="198">
        <f>ROUND(N(data!AE92), 0)</f>
        <v>0</v>
      </c>
      <c r="AJ30" s="198">
        <f>ROUND(N(data!AE93), 0)</f>
        <v>14455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208</v>
      </c>
      <c r="B31" s="200" t="str">
        <f>RIGHT(data!$C$96,4)</f>
        <v>2024</v>
      </c>
      <c r="C31" s="12" t="str">
        <f>data!AF$55</f>
        <v>7220</v>
      </c>
      <c r="D31" s="12" t="s">
        <v>1159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208</v>
      </c>
      <c r="B32" s="200" t="str">
        <f>RIGHT(data!$C$96,4)</f>
        <v>2024</v>
      </c>
      <c r="C32" s="12" t="str">
        <f>data!AG$55</f>
        <v>7230</v>
      </c>
      <c r="D32" s="12" t="s">
        <v>1159</v>
      </c>
      <c r="E32" s="198">
        <f>ROUND(N(data!AG59), 0)</f>
        <v>71021</v>
      </c>
      <c r="F32" s="271">
        <f>ROUND(N(data!AG60), 2)</f>
        <v>123.01</v>
      </c>
      <c r="G32" s="198">
        <f>ROUND(N(data!AG61), 0)</f>
        <v>14369944</v>
      </c>
      <c r="H32" s="198">
        <f>ROUND(N(data!AG62), 0)</f>
        <v>3396840</v>
      </c>
      <c r="I32" s="198">
        <f>ROUND(N(data!AG63), 0)</f>
        <v>1885232</v>
      </c>
      <c r="J32" s="198">
        <f>ROUND(N(data!AG64), 0)</f>
        <v>1828827</v>
      </c>
      <c r="K32" s="198">
        <f>ROUND(N(data!AG65), 0)</f>
        <v>0</v>
      </c>
      <c r="L32" s="198">
        <f>ROUND(N(data!AG66), 0)</f>
        <v>387989</v>
      </c>
      <c r="M32" s="198">
        <f>ROUND(N(data!AG67), 0)</f>
        <v>76549</v>
      </c>
      <c r="N32" s="198">
        <f>ROUND(N(data!AG68), 0)</f>
        <v>0</v>
      </c>
      <c r="O32" s="198">
        <f>ROUND(N(data!AG69), 0)</f>
        <v>28334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28334</v>
      </c>
      <c r="AD32" s="198">
        <f>ROUND(N(data!AG84), 0)</f>
        <v>1914</v>
      </c>
      <c r="AE32" s="198">
        <f>ROUND(N(data!AG89), 0)</f>
        <v>242869705</v>
      </c>
      <c r="AF32" s="198">
        <f>ROUND(N(data!AG87), 0)</f>
        <v>48759774</v>
      </c>
      <c r="AG32" s="198">
        <f>ROUND(N(data!AG90), 0)</f>
        <v>27326</v>
      </c>
      <c r="AH32" s="198">
        <f>ROUND(N(data!AG91), 0)</f>
        <v>18855</v>
      </c>
      <c r="AI32" s="198">
        <f>ROUND(N(data!AG92), 0)</f>
        <v>23496</v>
      </c>
      <c r="AJ32" s="198">
        <f>ROUND(N(data!AG93), 0)</f>
        <v>303021</v>
      </c>
      <c r="AK32" s="271">
        <f>ROUND(N(data!AG94), 2)</f>
        <v>83.95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208</v>
      </c>
      <c r="B33" s="200" t="str">
        <f>RIGHT(data!$C$96,4)</f>
        <v>2024</v>
      </c>
      <c r="C33" s="12" t="str">
        <f>data!AH$55</f>
        <v>7240</v>
      </c>
      <c r="D33" s="12" t="s">
        <v>1159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208</v>
      </c>
      <c r="B34" s="200" t="str">
        <f>RIGHT(data!$C$96,4)</f>
        <v>2024</v>
      </c>
      <c r="C34" s="12" t="str">
        <f>data!AI$55</f>
        <v>7250</v>
      </c>
      <c r="D34" s="12" t="s">
        <v>1159</v>
      </c>
      <c r="E34" s="198">
        <f>ROUND(N(data!AI59), 0)</f>
        <v>9401</v>
      </c>
      <c r="F34" s="271">
        <f>ROUND(N(data!AI60), 2)</f>
        <v>21.54</v>
      </c>
      <c r="G34" s="198">
        <f>ROUND(N(data!AI61), 0)</f>
        <v>2757669</v>
      </c>
      <c r="H34" s="198">
        <f>ROUND(N(data!AI62), 0)</f>
        <v>651262</v>
      </c>
      <c r="I34" s="198">
        <f>ROUND(N(data!AI63), 0)</f>
        <v>0</v>
      </c>
      <c r="J34" s="198">
        <f>ROUND(N(data!AI64), 0)</f>
        <v>647738</v>
      </c>
      <c r="K34" s="198">
        <f>ROUND(N(data!AI65), 0)</f>
        <v>0</v>
      </c>
      <c r="L34" s="198">
        <f>ROUND(N(data!AI66), 0)</f>
        <v>5436</v>
      </c>
      <c r="M34" s="198">
        <f>ROUND(N(data!AI67), 0)</f>
        <v>78067</v>
      </c>
      <c r="N34" s="198">
        <f>ROUND(N(data!AI68), 0)</f>
        <v>0</v>
      </c>
      <c r="O34" s="198">
        <f>ROUND(N(data!AI69), 0)</f>
        <v>1327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1327</v>
      </c>
      <c r="AD34" s="198">
        <f>ROUND(N(data!AI84), 0)</f>
        <v>0</v>
      </c>
      <c r="AE34" s="198">
        <f>ROUND(N(data!AI89), 0)</f>
        <v>12927127</v>
      </c>
      <c r="AF34" s="198">
        <f>ROUND(N(data!AI87), 0)</f>
        <v>790778</v>
      </c>
      <c r="AG34" s="198">
        <f>ROUND(N(data!AI90), 0)</f>
        <v>18359</v>
      </c>
      <c r="AH34" s="198">
        <f>ROUND(N(data!AI91), 0)</f>
        <v>8314</v>
      </c>
      <c r="AI34" s="198">
        <f>ROUND(N(data!AI92), 0)</f>
        <v>6415</v>
      </c>
      <c r="AJ34" s="198">
        <f>ROUND(N(data!AI93), 0)</f>
        <v>75938</v>
      </c>
      <c r="AK34" s="271">
        <f>ROUND(N(data!AI94), 2)</f>
        <v>18.96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208</v>
      </c>
      <c r="B35" s="200" t="str">
        <f>RIGHT(data!$C$96,4)</f>
        <v>2024</v>
      </c>
      <c r="C35" s="12" t="str">
        <f>data!AJ$55</f>
        <v>7260</v>
      </c>
      <c r="D35" s="12" t="s">
        <v>1159</v>
      </c>
      <c r="E35" s="198">
        <f>ROUND(N(data!AJ59), 0)</f>
        <v>246714</v>
      </c>
      <c r="F35" s="271">
        <f>ROUND(N(data!AJ60), 2)</f>
        <v>195.94</v>
      </c>
      <c r="G35" s="198">
        <f>ROUND(N(data!AJ61), 0)</f>
        <v>27707515</v>
      </c>
      <c r="H35" s="198">
        <f>ROUND(N(data!AJ62), 0)</f>
        <v>12068708</v>
      </c>
      <c r="I35" s="198">
        <f>ROUND(N(data!AJ63), 0)</f>
        <v>0</v>
      </c>
      <c r="J35" s="198">
        <f>ROUND(N(data!AJ64), 0)</f>
        <v>2134141</v>
      </c>
      <c r="K35" s="198">
        <f>ROUND(N(data!AJ65), 0)</f>
        <v>71997</v>
      </c>
      <c r="L35" s="198">
        <f>ROUND(N(data!AJ66), 0)</f>
        <v>402989</v>
      </c>
      <c r="M35" s="198">
        <f>ROUND(N(data!AJ67), 0)</f>
        <v>309906</v>
      </c>
      <c r="N35" s="198">
        <f>ROUND(N(data!AJ68), 0)</f>
        <v>0</v>
      </c>
      <c r="O35" s="198">
        <f>ROUND(N(data!AJ69), 0)</f>
        <v>3328015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1174075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71997</v>
      </c>
      <c r="AC35" s="198">
        <f>ROUND(N(data!AJ83), 0)</f>
        <v>2081943</v>
      </c>
      <c r="AD35" s="198">
        <f>ROUND(N(data!AJ84), 0)</f>
        <v>1642429</v>
      </c>
      <c r="AE35" s="198">
        <f>ROUND(N(data!AJ89), 0)</f>
        <v>59189340</v>
      </c>
      <c r="AF35" s="198">
        <f>ROUND(N(data!AJ87), 0)</f>
        <v>28402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29539</v>
      </c>
      <c r="AK35" s="271">
        <f>ROUND(N(data!AJ94), 2)</f>
        <v>15.48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208</v>
      </c>
      <c r="B36" s="200" t="str">
        <f>RIGHT(data!$C$96,4)</f>
        <v>2024</v>
      </c>
      <c r="C36" s="12" t="str">
        <f>data!AK$55</f>
        <v>7310</v>
      </c>
      <c r="D36" s="12" t="s">
        <v>1159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208</v>
      </c>
      <c r="B37" s="200" t="str">
        <f>RIGHT(data!$C$96,4)</f>
        <v>2024</v>
      </c>
      <c r="C37" s="12" t="str">
        <f>data!AL$55</f>
        <v>7320</v>
      </c>
      <c r="D37" s="12" t="s">
        <v>1159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208</v>
      </c>
      <c r="B38" s="200" t="str">
        <f>RIGHT(data!$C$96,4)</f>
        <v>2024</v>
      </c>
      <c r="C38" s="12" t="str">
        <f>data!AM$55</f>
        <v>7330</v>
      </c>
      <c r="D38" s="12" t="s">
        <v>1159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208</v>
      </c>
      <c r="B39" s="200" t="str">
        <f>RIGHT(data!$C$96,4)</f>
        <v>2024</v>
      </c>
      <c r="C39" s="12" t="str">
        <f>data!AN$55</f>
        <v>7340</v>
      </c>
      <c r="D39" s="12" t="s">
        <v>1159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208</v>
      </c>
      <c r="B40" s="200" t="str">
        <f>RIGHT(data!$C$96,4)</f>
        <v>2024</v>
      </c>
      <c r="C40" s="12" t="str">
        <f>data!AO$55</f>
        <v>7350</v>
      </c>
      <c r="D40" s="12" t="s">
        <v>1159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208</v>
      </c>
      <c r="B41" s="200" t="str">
        <f>RIGHT(data!$C$96,4)</f>
        <v>2024</v>
      </c>
      <c r="C41" s="12" t="str">
        <f>data!AP$55</f>
        <v>7380</v>
      </c>
      <c r="D41" s="12" t="s">
        <v>1159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208</v>
      </c>
      <c r="B42" s="200" t="str">
        <f>RIGHT(data!$C$96,4)</f>
        <v>2024</v>
      </c>
      <c r="C42" s="12" t="str">
        <f>data!AQ$55</f>
        <v>7390</v>
      </c>
      <c r="D42" s="12" t="s">
        <v>1159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208</v>
      </c>
      <c r="B43" s="200" t="str">
        <f>RIGHT(data!$C$96,4)</f>
        <v>2024</v>
      </c>
      <c r="C43" s="12" t="str">
        <f>data!AR$55</f>
        <v>7400</v>
      </c>
      <c r="D43" s="12" t="s">
        <v>1159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208</v>
      </c>
      <c r="B44" s="200" t="str">
        <f>RIGHT(data!$C$96,4)</f>
        <v>2024</v>
      </c>
      <c r="C44" s="12" t="str">
        <f>data!AS$55</f>
        <v>7410</v>
      </c>
      <c r="D44" s="12" t="s">
        <v>1159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208</v>
      </c>
      <c r="B45" s="200" t="str">
        <f>RIGHT(data!$C$96,4)</f>
        <v>2024</v>
      </c>
      <c r="C45" s="12" t="str">
        <f>data!AT$55</f>
        <v>7420</v>
      </c>
      <c r="D45" s="12" t="s">
        <v>1159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208</v>
      </c>
      <c r="B46" s="200" t="str">
        <f>RIGHT(data!$C$96,4)</f>
        <v>2024</v>
      </c>
      <c r="C46" s="12" t="str">
        <f>data!AU$55</f>
        <v>7430</v>
      </c>
      <c r="D46" s="12" t="s">
        <v>1159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208</v>
      </c>
      <c r="B47" s="200" t="str">
        <f>RIGHT(data!$C$96,4)</f>
        <v>2024</v>
      </c>
      <c r="C47" s="12" t="str">
        <f>data!AV$55</f>
        <v>7490</v>
      </c>
      <c r="D47" s="12" t="s">
        <v>1159</v>
      </c>
      <c r="E47" s="198">
        <f>ROUND(N(data!AV59), 0)</f>
        <v>0</v>
      </c>
      <c r="F47" s="271">
        <f>ROUND(N(data!AV60), 2)</f>
        <v>17.16</v>
      </c>
      <c r="G47" s="198">
        <f>ROUND(N(data!AV61), 0)</f>
        <v>2045261</v>
      </c>
      <c r="H47" s="198">
        <f>ROUND(N(data!AV62), 0)</f>
        <v>483147</v>
      </c>
      <c r="I47" s="198">
        <f>ROUND(N(data!AV63), 0)</f>
        <v>2406</v>
      </c>
      <c r="J47" s="198">
        <f>ROUND(N(data!AV64), 0)</f>
        <v>68745</v>
      </c>
      <c r="K47" s="198">
        <f>ROUND(N(data!AV65), 0)</f>
        <v>0</v>
      </c>
      <c r="L47" s="198">
        <f>ROUND(N(data!AV66), 0)</f>
        <v>4371</v>
      </c>
      <c r="M47" s="198">
        <f>ROUND(N(data!AV67), 0)</f>
        <v>859</v>
      </c>
      <c r="N47" s="198">
        <f>ROUND(N(data!AV68), 0)</f>
        <v>0</v>
      </c>
      <c r="O47" s="198">
        <f>ROUND(N(data!AV69), 0)</f>
        <v>60748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60748</v>
      </c>
      <c r="AD47" s="198">
        <f>ROUND(N(data!AV84), 0)</f>
        <v>-210</v>
      </c>
      <c r="AE47" s="198">
        <f>ROUND(N(data!AV89), 0)</f>
        <v>5276922</v>
      </c>
      <c r="AF47" s="198">
        <f>ROUND(N(data!AV87), 0)</f>
        <v>1096340</v>
      </c>
      <c r="AG47" s="198">
        <f>ROUND(N(data!AV90), 0)</f>
        <v>0</v>
      </c>
      <c r="AH47" s="198">
        <f>ROUND(N(data!AV91), 0)</f>
        <v>0</v>
      </c>
      <c r="AI47" s="198">
        <f>ROUND(N(data!AV92), 0)</f>
        <v>16</v>
      </c>
      <c r="AJ47" s="198">
        <f>ROUND(N(data!AV93), 0)</f>
        <v>1820</v>
      </c>
      <c r="AK47" s="271">
        <f>ROUND(N(data!AV94), 2)</f>
        <v>5.49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208</v>
      </c>
      <c r="B48" s="200" t="str">
        <f>RIGHT(data!$C$96,4)</f>
        <v>2024</v>
      </c>
      <c r="C48" s="12" t="str">
        <f>data!AW$55</f>
        <v>8200</v>
      </c>
      <c r="D48" s="12" t="s">
        <v>1159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208</v>
      </c>
      <c r="B49" s="200" t="str">
        <f>RIGHT(data!$C$96,4)</f>
        <v>2024</v>
      </c>
      <c r="C49" s="12" t="str">
        <f>data!AX$55</f>
        <v>8310</v>
      </c>
      <c r="D49" s="12" t="s">
        <v>1159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208</v>
      </c>
      <c r="B50" s="200" t="str">
        <f>RIGHT(data!$C$96,4)</f>
        <v>2024</v>
      </c>
      <c r="C50" s="12" t="str">
        <f>data!AY$55</f>
        <v>8320</v>
      </c>
      <c r="D50" s="12" t="s">
        <v>1159</v>
      </c>
      <c r="E50" s="198">
        <f>ROUND(N(data!AY59), 0)</f>
        <v>256987</v>
      </c>
      <c r="F50" s="271">
        <f>ROUND(N(data!AY60), 2)</f>
        <v>54.86</v>
      </c>
      <c r="G50" s="198">
        <f>ROUND(N(data!AY61), 0)</f>
        <v>3339009</v>
      </c>
      <c r="H50" s="198">
        <f>ROUND(N(data!AY62), 0)</f>
        <v>789950</v>
      </c>
      <c r="I50" s="198">
        <f>ROUND(N(data!AY63), 0)</f>
        <v>0</v>
      </c>
      <c r="J50" s="198">
        <f>ROUND(N(data!AY64), 0)</f>
        <v>2215939</v>
      </c>
      <c r="K50" s="198">
        <f>ROUND(N(data!AY65), 0)</f>
        <v>0</v>
      </c>
      <c r="L50" s="198">
        <f>ROUND(N(data!AY66), 0)</f>
        <v>110288</v>
      </c>
      <c r="M50" s="198">
        <f>ROUND(N(data!AY67), 0)</f>
        <v>72456</v>
      </c>
      <c r="N50" s="198">
        <f>ROUND(N(data!AY68), 0)</f>
        <v>0</v>
      </c>
      <c r="O50" s="198">
        <f>ROUND(N(data!AY69), 0)</f>
        <v>-106561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-106561</v>
      </c>
      <c r="AD50" s="198">
        <f>ROUND(N(data!AY84), 0)</f>
        <v>1729205</v>
      </c>
      <c r="AE50" s="198">
        <f>ROUND(N(data!AY89), 0)</f>
        <v>0</v>
      </c>
      <c r="AF50" s="198">
        <f>ROUND(N(data!AY87), 0)</f>
        <v>0</v>
      </c>
      <c r="AG50" s="198">
        <f>ROUND(N(data!AY90), 0)</f>
        <v>21752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208</v>
      </c>
      <c r="B51" s="200" t="str">
        <f>RIGHT(data!$C$96,4)</f>
        <v>2024</v>
      </c>
      <c r="C51" s="12" t="str">
        <f>data!AZ$55</f>
        <v>8330</v>
      </c>
      <c r="D51" s="12" t="s">
        <v>1159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208</v>
      </c>
      <c r="B52" s="200" t="str">
        <f>RIGHT(data!$C$96,4)</f>
        <v>2024</v>
      </c>
      <c r="C52" s="12" t="str">
        <f>data!BA$55</f>
        <v>8350</v>
      </c>
      <c r="D52" s="12" t="s">
        <v>1159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125305</v>
      </c>
      <c r="K52" s="198">
        <f>ROUND(N(data!BA65), 0)</f>
        <v>0</v>
      </c>
      <c r="L52" s="198">
        <f>ROUND(N(data!BA66), 0)</f>
        <v>0</v>
      </c>
      <c r="M52" s="198">
        <f>ROUND(N(data!BA67), 0)</f>
        <v>758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3599</v>
      </c>
      <c r="AH52" s="198">
        <f>ROUND(N(data!BA91), 0)</f>
        <v>0</v>
      </c>
      <c r="AI52" s="198">
        <f>ROUND(N(data!BA92), 0)</f>
        <v>6238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208</v>
      </c>
      <c r="B53" s="200" t="str">
        <f>RIGHT(data!$C$96,4)</f>
        <v>2024</v>
      </c>
      <c r="C53" s="12" t="str">
        <f>data!BB$55</f>
        <v>8360</v>
      </c>
      <c r="D53" s="12" t="s">
        <v>1159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208</v>
      </c>
      <c r="B54" s="200" t="str">
        <f>RIGHT(data!$C$96,4)</f>
        <v>2024</v>
      </c>
      <c r="C54" s="12" t="str">
        <f>data!BC$55</f>
        <v>8370</v>
      </c>
      <c r="D54" s="12" t="s">
        <v>1159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208</v>
      </c>
      <c r="B55" s="200" t="str">
        <f>RIGHT(data!$C$96,4)</f>
        <v>2024</v>
      </c>
      <c r="C55" s="12" t="str">
        <f>data!BD$55</f>
        <v>8420</v>
      </c>
      <c r="D55" s="12" t="s">
        <v>1159</v>
      </c>
      <c r="E55" s="198">
        <f>ROUND(N(data!BD59), 0)</f>
        <v>0</v>
      </c>
      <c r="F55" s="271">
        <f>ROUND(N(data!BD60), 2)</f>
        <v>64.89</v>
      </c>
      <c r="G55" s="198">
        <f>ROUND(N(data!BD61), 0)</f>
        <v>6523601</v>
      </c>
      <c r="H55" s="198">
        <f>ROUND(N(data!BD62), 0)</f>
        <v>1543370</v>
      </c>
      <c r="I55" s="198">
        <f>ROUND(N(data!BD63), 0)</f>
        <v>0</v>
      </c>
      <c r="J55" s="198">
        <f>ROUND(N(data!BD64), 0)</f>
        <v>-1343289</v>
      </c>
      <c r="K55" s="198">
        <f>ROUND(N(data!BD65), 0)</f>
        <v>0</v>
      </c>
      <c r="L55" s="198">
        <f>ROUND(N(data!BD66), 0)</f>
        <v>834628</v>
      </c>
      <c r="M55" s="198">
        <f>ROUND(N(data!BD67), 0)</f>
        <v>0</v>
      </c>
      <c r="N55" s="198">
        <f>ROUND(N(data!BD68), 0)</f>
        <v>0</v>
      </c>
      <c r="O55" s="198">
        <f>ROUND(N(data!BD69), 0)</f>
        <v>-825863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-825863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208</v>
      </c>
      <c r="B56" s="200" t="str">
        <f>RIGHT(data!$C$96,4)</f>
        <v>2024</v>
      </c>
      <c r="C56" s="12" t="str">
        <f>data!BE$55</f>
        <v>8430</v>
      </c>
      <c r="D56" s="12" t="s">
        <v>1159</v>
      </c>
      <c r="E56" s="198">
        <f>ROUND(N(data!BE59), 0)</f>
        <v>456084</v>
      </c>
      <c r="F56" s="271">
        <f>ROUND(N(data!BE60), 2)</f>
        <v>34.51</v>
      </c>
      <c r="G56" s="198">
        <f>ROUND(N(data!BE61), 0)</f>
        <v>2694884</v>
      </c>
      <c r="H56" s="198">
        <f>ROUND(N(data!BE62), 0)</f>
        <v>636267</v>
      </c>
      <c r="I56" s="198">
        <f>ROUND(N(data!BE63), 0)</f>
        <v>0</v>
      </c>
      <c r="J56" s="198">
        <f>ROUND(N(data!BE64), 0)</f>
        <v>605749</v>
      </c>
      <c r="K56" s="198">
        <f>ROUND(N(data!BE65), 0)</f>
        <v>2297433</v>
      </c>
      <c r="L56" s="198">
        <f>ROUND(N(data!BE66), 0)</f>
        <v>1422259</v>
      </c>
      <c r="M56" s="198">
        <f>ROUND(N(data!BE67), 0)</f>
        <v>6056139</v>
      </c>
      <c r="N56" s="198">
        <f>ROUND(N(data!BE68), 0)</f>
        <v>0</v>
      </c>
      <c r="O56" s="198">
        <f>ROUND(N(data!BE69), 0)</f>
        <v>2319754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2297433</v>
      </c>
      <c r="AC56" s="198">
        <f>ROUND(N(data!BE83), 0)</f>
        <v>22321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59005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208</v>
      </c>
      <c r="B57" s="200" t="str">
        <f>RIGHT(data!$C$96,4)</f>
        <v>2024</v>
      </c>
      <c r="C57" s="12" t="str">
        <f>data!BF$55</f>
        <v>8460</v>
      </c>
      <c r="D57" s="12" t="s">
        <v>1159</v>
      </c>
      <c r="E57" s="198">
        <f>ROUND(N(data!BF59), 0)</f>
        <v>0</v>
      </c>
      <c r="F57" s="271">
        <f>ROUND(N(data!BF60), 2)</f>
        <v>67.900000000000006</v>
      </c>
      <c r="G57" s="198">
        <f>ROUND(N(data!BF61), 0)</f>
        <v>3496612</v>
      </c>
      <c r="H57" s="198">
        <f>ROUND(N(data!BF62), 0)</f>
        <v>826885</v>
      </c>
      <c r="I57" s="198">
        <f>ROUND(N(data!BF63), 0)</f>
        <v>0</v>
      </c>
      <c r="J57" s="198">
        <f>ROUND(N(data!BF64), 0)</f>
        <v>411488</v>
      </c>
      <c r="K57" s="198">
        <f>ROUND(N(data!BF65), 0)</f>
        <v>0</v>
      </c>
      <c r="L57" s="198">
        <f>ROUND(N(data!BF66), 0)</f>
        <v>70925</v>
      </c>
      <c r="M57" s="198">
        <f>ROUND(N(data!BF67), 0)</f>
        <v>10183</v>
      </c>
      <c r="N57" s="198">
        <f>ROUND(N(data!BF68), 0)</f>
        <v>0</v>
      </c>
      <c r="O57" s="198">
        <f>ROUND(N(data!BF69), 0)</f>
        <v>14699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14699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4065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208</v>
      </c>
      <c r="B58" s="200" t="str">
        <f>RIGHT(data!$C$96,4)</f>
        <v>2024</v>
      </c>
      <c r="C58" s="12" t="str">
        <f>data!BG$55</f>
        <v>8470</v>
      </c>
      <c r="D58" s="12" t="s">
        <v>1159</v>
      </c>
      <c r="E58" s="198">
        <f>ROUND(N(data!BG59), 0)</f>
        <v>0</v>
      </c>
      <c r="F58" s="271">
        <f>ROUND(N(data!BG60), 2)</f>
        <v>4.32</v>
      </c>
      <c r="G58" s="198">
        <f>ROUND(N(data!BG61), 0)</f>
        <v>244439</v>
      </c>
      <c r="H58" s="198">
        <f>ROUND(N(data!BG62), 0)</f>
        <v>57776</v>
      </c>
      <c r="I58" s="198">
        <f>ROUND(N(data!BG63), 0)</f>
        <v>0</v>
      </c>
      <c r="J58" s="198">
        <f>ROUND(N(data!BG64), 0)</f>
        <v>249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4069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208</v>
      </c>
      <c r="B59" s="200" t="str">
        <f>RIGHT(data!$C$96,4)</f>
        <v>2024</v>
      </c>
      <c r="C59" s="12" t="str">
        <f>data!BH$55</f>
        <v>8480</v>
      </c>
      <c r="D59" s="12" t="s">
        <v>1159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1182</v>
      </c>
      <c r="AH59" s="198">
        <f>ROUND(N(data!BH91), 0)</f>
        <v>0</v>
      </c>
      <c r="AI59" s="198">
        <f>ROUND(N(data!BH92), 0)</f>
        <v>5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208</v>
      </c>
      <c r="B60" s="200" t="str">
        <f>RIGHT(data!$C$96,4)</f>
        <v>2024</v>
      </c>
      <c r="C60" s="12" t="str">
        <f>data!BI$55</f>
        <v>8490</v>
      </c>
      <c r="D60" s="12" t="s">
        <v>1159</v>
      </c>
      <c r="E60" s="198">
        <f>ROUND(N(data!BI59), 0)</f>
        <v>0</v>
      </c>
      <c r="F60" s="271">
        <f>ROUND(N(data!BI60), 2)</f>
        <v>1.26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208</v>
      </c>
      <c r="B61" s="200" t="str">
        <f>RIGHT(data!$C$96,4)</f>
        <v>2024</v>
      </c>
      <c r="C61" s="12" t="str">
        <f>data!BJ$55</f>
        <v>8510</v>
      </c>
      <c r="D61" s="12" t="s">
        <v>1159</v>
      </c>
      <c r="E61" s="198">
        <f>ROUND(N(data!BJ59), 0)</f>
        <v>0</v>
      </c>
      <c r="F61" s="271">
        <f>ROUND(N(data!BJ60), 2)</f>
        <v>39.78</v>
      </c>
      <c r="G61" s="198">
        <f>ROUND(N(data!BJ61), 0)</f>
        <v>5736399</v>
      </c>
      <c r="H61" s="198">
        <f>ROUND(N(data!BJ62), 0)</f>
        <v>1354823</v>
      </c>
      <c r="I61" s="198">
        <f>ROUND(N(data!BJ63), 0)</f>
        <v>518779</v>
      </c>
      <c r="J61" s="198">
        <f>ROUND(N(data!BJ64), 0)</f>
        <v>9312</v>
      </c>
      <c r="K61" s="198">
        <f>ROUND(N(data!BJ65), 0)</f>
        <v>0</v>
      </c>
      <c r="L61" s="198">
        <f>ROUND(N(data!BJ66), 0)</f>
        <v>1052727</v>
      </c>
      <c r="M61" s="198">
        <f>ROUND(N(data!BJ67), 0)</f>
        <v>0</v>
      </c>
      <c r="N61" s="198">
        <f>ROUND(N(data!BJ68), 0)</f>
        <v>0</v>
      </c>
      <c r="O61" s="198">
        <f>ROUND(N(data!BJ69), 0)</f>
        <v>23278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23278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208</v>
      </c>
      <c r="B62" s="200" t="str">
        <f>RIGHT(data!$C$96,4)</f>
        <v>2024</v>
      </c>
      <c r="C62" s="12" t="str">
        <f>data!BK$55</f>
        <v>8530</v>
      </c>
      <c r="D62" s="12" t="s">
        <v>1159</v>
      </c>
      <c r="E62" s="198">
        <f>ROUND(N(data!BK59), 0)</f>
        <v>0</v>
      </c>
      <c r="F62" s="271">
        <f>ROUND(N(data!BK60), 2)</f>
        <v>237.12</v>
      </c>
      <c r="G62" s="198">
        <f>ROUND(N(data!BK61), 0)</f>
        <v>17781888</v>
      </c>
      <c r="H62" s="198">
        <f>ROUND(N(data!BK62), 0)</f>
        <v>4198121</v>
      </c>
      <c r="I62" s="198">
        <f>ROUND(N(data!BK63), 0)</f>
        <v>284011</v>
      </c>
      <c r="J62" s="198">
        <f>ROUND(N(data!BK64), 0)</f>
        <v>41105</v>
      </c>
      <c r="K62" s="198">
        <f>ROUND(N(data!BK65), 0)</f>
        <v>0</v>
      </c>
      <c r="L62" s="198">
        <f>ROUND(N(data!BK66), 0)</f>
        <v>9035205</v>
      </c>
      <c r="M62" s="198">
        <f>ROUND(N(data!BK67), 0)</f>
        <v>0</v>
      </c>
      <c r="N62" s="198">
        <f>ROUND(N(data!BK68), 0)</f>
        <v>0</v>
      </c>
      <c r="O62" s="198">
        <f>ROUND(N(data!BK69), 0)</f>
        <v>923285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923285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698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208</v>
      </c>
      <c r="B63" s="200" t="str">
        <f>RIGHT(data!$C$96,4)</f>
        <v>2024</v>
      </c>
      <c r="C63" s="12" t="str">
        <f>data!BL$55</f>
        <v>8560</v>
      </c>
      <c r="D63" s="12" t="s">
        <v>1159</v>
      </c>
      <c r="E63" s="198">
        <f>ROUND(N(data!BL59), 0)</f>
        <v>0</v>
      </c>
      <c r="F63" s="271">
        <f>ROUND(N(data!BL60), 2)</f>
        <v>36.53</v>
      </c>
      <c r="G63" s="198">
        <f>ROUND(N(data!BL61), 0)</f>
        <v>2062118</v>
      </c>
      <c r="H63" s="198">
        <f>ROUND(N(data!BL62), 0)</f>
        <v>487841</v>
      </c>
      <c r="I63" s="198">
        <f>ROUND(N(data!BL63), 0)</f>
        <v>0</v>
      </c>
      <c r="J63" s="198">
        <f>ROUND(N(data!BL64), 0)</f>
        <v>18118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8692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8692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2953</v>
      </c>
      <c r="AH63" s="198">
        <f>ROUND(N(data!BL91), 0)</f>
        <v>0</v>
      </c>
      <c r="AI63" s="198">
        <f>ROUND(N(data!BL92), 0)</f>
        <v>48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208</v>
      </c>
      <c r="B64" s="200" t="str">
        <f>RIGHT(data!$C$96,4)</f>
        <v>2024</v>
      </c>
      <c r="C64" s="12" t="str">
        <f>data!BM$55</f>
        <v>8590</v>
      </c>
      <c r="D64" s="12" t="s">
        <v>1159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208</v>
      </c>
      <c r="B65" s="200" t="str">
        <f>RIGHT(data!$C$96,4)</f>
        <v>2024</v>
      </c>
      <c r="C65" s="12" t="str">
        <f>data!BN$55</f>
        <v>8610</v>
      </c>
      <c r="D65" s="12" t="s">
        <v>1159</v>
      </c>
      <c r="E65" s="198">
        <f>ROUND(N(data!BN59), 0)</f>
        <v>0</v>
      </c>
      <c r="F65" s="271">
        <f>ROUND(N(data!BN60), 2)</f>
        <v>4.0599999999999996</v>
      </c>
      <c r="G65" s="198">
        <f>ROUND(N(data!BN61), 0)</f>
        <v>815271</v>
      </c>
      <c r="H65" s="198">
        <f>ROUND(N(data!BN62), 0)</f>
        <v>192348</v>
      </c>
      <c r="I65" s="198">
        <f>ROUND(N(data!BN63), 0)</f>
        <v>152306</v>
      </c>
      <c r="J65" s="198">
        <f>ROUND(N(data!BN64), 0)</f>
        <v>-34689</v>
      </c>
      <c r="K65" s="198">
        <f>ROUND(N(data!BN65), 0)</f>
        <v>366</v>
      </c>
      <c r="L65" s="198">
        <f>ROUND(N(data!BN66), 0)</f>
        <v>10932581</v>
      </c>
      <c r="M65" s="198">
        <f>ROUND(N(data!BN67), 0)</f>
        <v>12697</v>
      </c>
      <c r="N65" s="198">
        <f>ROUND(N(data!BN68), 0)</f>
        <v>0</v>
      </c>
      <c r="O65" s="198">
        <f>ROUND(N(data!BN69), 0)</f>
        <v>23813489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3211716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366</v>
      </c>
      <c r="AC65" s="198">
        <f>ROUND(N(data!BN83), 0)</f>
        <v>20601407</v>
      </c>
      <c r="AD65" s="198">
        <f>ROUND(N(data!BN84), 0)</f>
        <v>-4387875</v>
      </c>
      <c r="AE65" s="198">
        <f>ROUND(N(data!BN89), 0)</f>
        <v>0</v>
      </c>
      <c r="AF65" s="198">
        <f>ROUND(N(data!BN87), 0)</f>
        <v>0</v>
      </c>
      <c r="AG65" s="198">
        <f>ROUND(N(data!BN90), 0)</f>
        <v>1429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208</v>
      </c>
      <c r="B66" s="200" t="str">
        <f>RIGHT(data!$C$96,4)</f>
        <v>2024</v>
      </c>
      <c r="C66" s="12" t="str">
        <f>data!BO$55</f>
        <v>8620</v>
      </c>
      <c r="D66" s="12" t="s">
        <v>1159</v>
      </c>
      <c r="E66" s="198">
        <f>ROUND(N(data!BO59), 0)</f>
        <v>0</v>
      </c>
      <c r="F66" s="271">
        <f>ROUND(N(data!BO60), 2)</f>
        <v>3.16</v>
      </c>
      <c r="G66" s="198">
        <f>ROUND(N(data!BO61), 0)</f>
        <v>165118</v>
      </c>
      <c r="H66" s="198">
        <f>ROUND(N(data!BO62), 0)</f>
        <v>185202</v>
      </c>
      <c r="I66" s="198">
        <f>ROUND(N(data!BO63), 0)</f>
        <v>1033</v>
      </c>
      <c r="J66" s="198">
        <f>ROUND(N(data!BO64), 0)</f>
        <v>38121</v>
      </c>
      <c r="K66" s="198">
        <f>ROUND(N(data!BO65), 0)</f>
        <v>0</v>
      </c>
      <c r="L66" s="198">
        <f>ROUND(N(data!BO66), 0)</f>
        <v>18355</v>
      </c>
      <c r="M66" s="198">
        <f>ROUND(N(data!BO67), 0)</f>
        <v>0</v>
      </c>
      <c r="N66" s="198">
        <f>ROUND(N(data!BO68), 0)</f>
        <v>0</v>
      </c>
      <c r="O66" s="198">
        <f>ROUND(N(data!BO69), 0)</f>
        <v>535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535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333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208</v>
      </c>
      <c r="B67" s="200" t="str">
        <f>RIGHT(data!$C$96,4)</f>
        <v>2024</v>
      </c>
      <c r="C67" s="12" t="str">
        <f>data!BP$55</f>
        <v>8630</v>
      </c>
      <c r="D67" s="12" t="s">
        <v>1159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208</v>
      </c>
      <c r="B68" s="200" t="str">
        <f>RIGHT(data!$C$96,4)</f>
        <v>2024</v>
      </c>
      <c r="C68" s="12" t="str">
        <f>data!BQ$55</f>
        <v>8640</v>
      </c>
      <c r="D68" s="12" t="s">
        <v>1159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208</v>
      </c>
      <c r="B69" s="200" t="str">
        <f>RIGHT(data!$C$96,4)</f>
        <v>2024</v>
      </c>
      <c r="C69" s="12" t="str">
        <f>data!BR$55</f>
        <v>8650</v>
      </c>
      <c r="D69" s="12" t="s">
        <v>1159</v>
      </c>
      <c r="E69" s="198">
        <f>ROUND(N(data!BR59), 0)</f>
        <v>0</v>
      </c>
      <c r="F69" s="271">
        <f>ROUND(N(data!BR60), 2)</f>
        <v>0</v>
      </c>
      <c r="G69" s="198">
        <f>ROUND(N(data!BR61), 0)</f>
        <v>395630</v>
      </c>
      <c r="H69" s="198">
        <f>ROUND(N(data!BR62), 0)</f>
        <v>93342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110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208</v>
      </c>
      <c r="B70" s="200" t="str">
        <f>RIGHT(data!$C$96,4)</f>
        <v>2024</v>
      </c>
      <c r="C70" s="12" t="str">
        <f>data!BS$55</f>
        <v>8660</v>
      </c>
      <c r="D70" s="12" t="s">
        <v>1159</v>
      </c>
      <c r="E70" s="198">
        <f>ROUND(N(data!BS59), 0)</f>
        <v>0</v>
      </c>
      <c r="F70" s="271">
        <f>ROUND(N(data!BS60), 2)</f>
        <v>2.0299999999999998</v>
      </c>
      <c r="G70" s="198">
        <f>ROUND(N(data!BS61), 0)</f>
        <v>173688</v>
      </c>
      <c r="H70" s="198">
        <f>ROUND(N(data!BS62), 0)</f>
        <v>41042</v>
      </c>
      <c r="I70" s="198">
        <f>ROUND(N(data!BS63), 0)</f>
        <v>0</v>
      </c>
      <c r="J70" s="198">
        <f>ROUND(N(data!BS64), 0)</f>
        <v>54389</v>
      </c>
      <c r="K70" s="198">
        <f>ROUND(N(data!BS65), 0)</f>
        <v>0</v>
      </c>
      <c r="L70" s="198">
        <f>ROUND(N(data!BS66), 0)</f>
        <v>25</v>
      </c>
      <c r="M70" s="198">
        <f>ROUND(N(data!BS67), 0)</f>
        <v>0</v>
      </c>
      <c r="N70" s="198">
        <f>ROUND(N(data!BS68), 0)</f>
        <v>0</v>
      </c>
      <c r="O70" s="198">
        <f>ROUND(N(data!BS69), 0)</f>
        <v>7375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7375</v>
      </c>
      <c r="AD70" s="198">
        <f>ROUND(N(data!BS84), 0)</f>
        <v>76951</v>
      </c>
      <c r="AE70" s="198">
        <f>ROUND(N(data!BS89), 0)</f>
        <v>0</v>
      </c>
      <c r="AF70" s="198">
        <f>ROUND(N(data!BS87), 0)</f>
        <v>0</v>
      </c>
      <c r="AG70" s="198">
        <f>ROUND(N(data!BS90), 0)</f>
        <v>2762</v>
      </c>
      <c r="AH70" s="198">
        <f>ROUND(N(data!BS91), 0)</f>
        <v>0</v>
      </c>
      <c r="AI70" s="198">
        <f>ROUND(N(data!BS92), 0)</f>
        <v>81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208</v>
      </c>
      <c r="B71" s="200" t="str">
        <f>RIGHT(data!$C$96,4)</f>
        <v>2024</v>
      </c>
      <c r="C71" s="12" t="str">
        <f>data!BT$55</f>
        <v>8670</v>
      </c>
      <c r="D71" s="12" t="s">
        <v>1159</v>
      </c>
      <c r="E71" s="198">
        <f>ROUND(N(data!BT59), 0)</f>
        <v>0</v>
      </c>
      <c r="F71" s="271">
        <f>ROUND(N(data!BT60), 2)</f>
        <v>7.08</v>
      </c>
      <c r="G71" s="198">
        <f>ROUND(N(data!BT61), 0)</f>
        <v>648248</v>
      </c>
      <c r="H71" s="198">
        <f>ROUND(N(data!BT62), 0)</f>
        <v>152942</v>
      </c>
      <c r="I71" s="198">
        <f>ROUND(N(data!BT63), 0)</f>
        <v>0</v>
      </c>
      <c r="J71" s="198">
        <f>ROUND(N(data!BT64), 0)</f>
        <v>2124</v>
      </c>
      <c r="K71" s="198">
        <f>ROUND(N(data!BT65), 0)</f>
        <v>0</v>
      </c>
      <c r="L71" s="198">
        <f>ROUND(N(data!BT66), 0)</f>
        <v>10465</v>
      </c>
      <c r="M71" s="198">
        <f>ROUND(N(data!BT67), 0)</f>
        <v>0</v>
      </c>
      <c r="N71" s="198">
        <f>ROUND(N(data!BT68), 0)</f>
        <v>0</v>
      </c>
      <c r="O71" s="198">
        <f>ROUND(N(data!BT69), 0)</f>
        <v>3461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3461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1255</v>
      </c>
      <c r="AH71" s="198">
        <f>ROUND(N(data!BT91), 0)</f>
        <v>0</v>
      </c>
      <c r="AI71" s="198">
        <f>ROUND(N(data!BT92), 0)</f>
        <v>16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208</v>
      </c>
      <c r="B72" s="200" t="str">
        <f>RIGHT(data!$C$96,4)</f>
        <v>2024</v>
      </c>
      <c r="C72" s="12" t="str">
        <f>data!BU$55</f>
        <v>8680</v>
      </c>
      <c r="D72" s="12" t="s">
        <v>1159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557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1177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1177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16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208</v>
      </c>
      <c r="B73" s="200" t="str">
        <f>RIGHT(data!$C$96,4)</f>
        <v>2024</v>
      </c>
      <c r="C73" s="12" t="str">
        <f>data!BV$55</f>
        <v>8690</v>
      </c>
      <c r="D73" s="12" t="s">
        <v>1159</v>
      </c>
      <c r="E73" s="198">
        <f>ROUND(N(data!BV59), 0)</f>
        <v>0</v>
      </c>
      <c r="F73" s="271">
        <f>ROUND(N(data!BV60), 2)</f>
        <v>52.26</v>
      </c>
      <c r="G73" s="198">
        <f>ROUND(N(data!BV61), 0)</f>
        <v>5717451</v>
      </c>
      <c r="H73" s="198">
        <f>ROUND(N(data!BV62), 0)</f>
        <v>1349738</v>
      </c>
      <c r="I73" s="198">
        <f>ROUND(N(data!BV63), 0)</f>
        <v>0</v>
      </c>
      <c r="J73" s="198">
        <f>ROUND(N(data!BV64), 0)</f>
        <v>2211</v>
      </c>
      <c r="K73" s="198">
        <f>ROUND(N(data!BV65), 0)</f>
        <v>0</v>
      </c>
      <c r="L73" s="198">
        <f>ROUND(N(data!BV66), 0)</f>
        <v>954209</v>
      </c>
      <c r="M73" s="198">
        <f>ROUND(N(data!BV67), 0)</f>
        <v>1558</v>
      </c>
      <c r="N73" s="198">
        <f>ROUND(N(data!BV68), 0)</f>
        <v>0</v>
      </c>
      <c r="O73" s="198">
        <f>ROUND(N(data!BV69), 0)</f>
        <v>4622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4622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2620</v>
      </c>
      <c r="AH73" s="198">
        <f>ROUND(N(data!BV91), 0)</f>
        <v>0</v>
      </c>
      <c r="AI73" s="198">
        <f>ROUND(N(data!BV92), 0)</f>
        <v>394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208</v>
      </c>
      <c r="B74" s="200" t="str">
        <f>RIGHT(data!$C$96,4)</f>
        <v>2024</v>
      </c>
      <c r="C74" s="12" t="str">
        <f>data!BW$55</f>
        <v>8700</v>
      </c>
      <c r="D74" s="12" t="s">
        <v>1159</v>
      </c>
      <c r="E74" s="198">
        <f>ROUND(N(data!BW59), 0)</f>
        <v>0</v>
      </c>
      <c r="F74" s="271">
        <f>ROUND(N(data!BW60), 2)</f>
        <v>1.91</v>
      </c>
      <c r="G74" s="198">
        <f>ROUND(N(data!BW61), 0)</f>
        <v>158905</v>
      </c>
      <c r="H74" s="198">
        <f>ROUND(N(data!BW62), 0)</f>
        <v>37491</v>
      </c>
      <c r="I74" s="198">
        <f>ROUND(N(data!BW63), 0)</f>
        <v>0</v>
      </c>
      <c r="J74" s="198">
        <f>ROUND(N(data!BW64), 0)</f>
        <v>60</v>
      </c>
      <c r="K74" s="198">
        <f>ROUND(N(data!BW65), 0)</f>
        <v>0</v>
      </c>
      <c r="L74" s="198">
        <f>ROUND(N(data!BW66), 0)</f>
        <v>138228</v>
      </c>
      <c r="M74" s="198">
        <f>ROUND(N(data!BW67), 0)</f>
        <v>0</v>
      </c>
      <c r="N74" s="198">
        <f>ROUND(N(data!BW68), 0)</f>
        <v>0</v>
      </c>
      <c r="O74" s="198">
        <f>ROUND(N(data!BW69), 0)</f>
        <v>1339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1339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1036</v>
      </c>
      <c r="AH74" s="198">
        <f>ROUND(N(data!BW91), 0)</f>
        <v>0</v>
      </c>
      <c r="AI74" s="198">
        <f>ROUND(N(data!BW92), 0)</f>
        <v>33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208</v>
      </c>
      <c r="B75" s="200" t="str">
        <f>RIGHT(data!$C$96,4)</f>
        <v>2024</v>
      </c>
      <c r="C75" s="12" t="str">
        <f>data!BX$55</f>
        <v>8710</v>
      </c>
      <c r="D75" s="12" t="s">
        <v>1159</v>
      </c>
      <c r="E75" s="198">
        <f>ROUND(N(data!BX59), 0)</f>
        <v>0</v>
      </c>
      <c r="F75" s="271">
        <f>ROUND(N(data!BX60), 2)</f>
        <v>25.73</v>
      </c>
      <c r="G75" s="198">
        <f>ROUND(N(data!BX61), 0)</f>
        <v>3191632</v>
      </c>
      <c r="H75" s="198">
        <f>ROUND(N(data!BX62), 0)</f>
        <v>754414</v>
      </c>
      <c r="I75" s="198">
        <f>ROUND(N(data!BX63), 0)</f>
        <v>0</v>
      </c>
      <c r="J75" s="198">
        <f>ROUND(N(data!BX64), 0)</f>
        <v>4692</v>
      </c>
      <c r="K75" s="198">
        <f>ROUND(N(data!BX65), 0)</f>
        <v>0</v>
      </c>
      <c r="L75" s="198">
        <f>ROUND(N(data!BX66), 0)</f>
        <v>1122124</v>
      </c>
      <c r="M75" s="198">
        <f>ROUND(N(data!BX67), 0)</f>
        <v>0</v>
      </c>
      <c r="N75" s="198">
        <f>ROUND(N(data!BX68), 0)</f>
        <v>0</v>
      </c>
      <c r="O75" s="198">
        <f>ROUND(N(data!BX69), 0)</f>
        <v>1058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1058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239</v>
      </c>
      <c r="AH75" s="198">
        <f>ROUND(N(data!BX91), 0)</f>
        <v>0</v>
      </c>
      <c r="AI75" s="198">
        <f>ROUND(N(data!BX92), 0)</f>
        <v>54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208</v>
      </c>
      <c r="B76" s="200" t="str">
        <f>RIGHT(data!$C$96,4)</f>
        <v>2024</v>
      </c>
      <c r="C76" s="12" t="str">
        <f>data!BY$55</f>
        <v>8720</v>
      </c>
      <c r="D76" s="12" t="s">
        <v>1159</v>
      </c>
      <c r="E76" s="198">
        <f>ROUND(N(data!BY59), 0)</f>
        <v>0</v>
      </c>
      <c r="F76" s="271">
        <f>ROUND(N(data!BY60), 2)</f>
        <v>22.9</v>
      </c>
      <c r="G76" s="198">
        <f>ROUND(N(data!BY61), 0)</f>
        <v>4307463</v>
      </c>
      <c r="H76" s="198">
        <f>ROUND(N(data!BY62), 0)</f>
        <v>1017537</v>
      </c>
      <c r="I76" s="198">
        <f>ROUND(N(data!BY63), 0)</f>
        <v>0</v>
      </c>
      <c r="J76" s="198">
        <f>ROUND(N(data!BY64), 0)</f>
        <v>81018</v>
      </c>
      <c r="K76" s="198">
        <f>ROUND(N(data!BY65), 0)</f>
        <v>0</v>
      </c>
      <c r="L76" s="198">
        <f>ROUND(N(data!BY66), 0)</f>
        <v>5170</v>
      </c>
      <c r="M76" s="198">
        <f>ROUND(N(data!BY67), 0)</f>
        <v>364748</v>
      </c>
      <c r="N76" s="198">
        <f>ROUND(N(data!BY68), 0)</f>
        <v>0</v>
      </c>
      <c r="O76" s="198">
        <f>ROUND(N(data!BY69), 0)</f>
        <v>79055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79055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2090</v>
      </c>
      <c r="AH76" s="198">
        <f>ROUND(N(data!BY91), 0)</f>
        <v>0</v>
      </c>
      <c r="AI76" s="198">
        <f>ROUND(N(data!BY92), 0)</f>
        <v>16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208</v>
      </c>
      <c r="B77" s="200" t="str">
        <f>RIGHT(data!$C$96,4)</f>
        <v>2024</v>
      </c>
      <c r="C77" s="12" t="str">
        <f>data!BZ$55</f>
        <v>8730</v>
      </c>
      <c r="D77" s="12" t="s">
        <v>1159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208</v>
      </c>
      <c r="B78" s="200" t="str">
        <f>RIGHT(data!$C$96,4)</f>
        <v>2024</v>
      </c>
      <c r="C78" s="12" t="str">
        <f>data!CA$55</f>
        <v>8740</v>
      </c>
      <c r="D78" s="12" t="s">
        <v>1159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47</v>
      </c>
      <c r="K78" s="198">
        <f>ROUND(N(data!CA65), 0)</f>
        <v>0</v>
      </c>
      <c r="L78" s="198">
        <f>ROUND(N(data!CA66), 0)</f>
        <v>180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85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208</v>
      </c>
      <c r="B79" s="200" t="str">
        <f>RIGHT(data!$C$96,4)</f>
        <v>2024</v>
      </c>
      <c r="C79" s="12" t="str">
        <f>data!CB$55</f>
        <v>8770</v>
      </c>
      <c r="D79" s="12" t="s">
        <v>1159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208</v>
      </c>
      <c r="B80" s="200" t="str">
        <f>RIGHT(data!$C$96,4)</f>
        <v>2024</v>
      </c>
      <c r="C80" s="12" t="str">
        <f>data!CC$55</f>
        <v>8790</v>
      </c>
      <c r="D80" s="12" t="s">
        <v>1159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784891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207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2024-04-17T17:23:16Z</cp:lastPrinted>
  <dcterms:created xsi:type="dcterms:W3CDTF">1999-06-02T22:01:56Z</dcterms:created>
  <dcterms:modified xsi:type="dcterms:W3CDTF">2025-01-16T22:57:27Z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