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C5841DE2-1DD3-4229-843A-91DDBB9AA8CC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3" l="1"/>
  <c r="D16" i="33"/>
  <c r="D15" i="33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CC69" i="24"/>
  <c r="O80" i="31"/>
  <c r="N80" i="31"/>
  <c r="CE90" i="24"/>
  <c r="CF90" i="24"/>
  <c r="CC52" i="24"/>
  <c r="CC67" i="24"/>
  <c r="M80" i="31"/>
  <c r="L80" i="31"/>
  <c r="K80" i="31"/>
  <c r="J80" i="31"/>
  <c r="I80" i="31"/>
  <c r="CE61" i="24"/>
  <c r="CC48" i="24"/>
  <c r="CC62" i="24"/>
  <c r="H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CB69" i="24"/>
  <c r="O79" i="31"/>
  <c r="N79" i="31"/>
  <c r="CB52" i="24"/>
  <c r="CB67" i="24"/>
  <c r="M79" i="31"/>
  <c r="L79" i="31"/>
  <c r="K79" i="31"/>
  <c r="J79" i="31"/>
  <c r="I79" i="31"/>
  <c r="CB48" i="24"/>
  <c r="CB62" i="24"/>
  <c r="H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CA69" i="24"/>
  <c r="O78" i="31"/>
  <c r="N78" i="31"/>
  <c r="CA52" i="24"/>
  <c r="CA67" i="24"/>
  <c r="M78" i="31"/>
  <c r="L78" i="31"/>
  <c r="K78" i="31"/>
  <c r="J78" i="31"/>
  <c r="I78" i="31"/>
  <c r="CA48" i="24"/>
  <c r="CA62" i="24"/>
  <c r="H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BZ69" i="24"/>
  <c r="O77" i="31"/>
  <c r="N77" i="31"/>
  <c r="BZ52" i="24"/>
  <c r="BZ67" i="24"/>
  <c r="M77" i="31"/>
  <c r="L77" i="31"/>
  <c r="K77" i="31"/>
  <c r="J77" i="31"/>
  <c r="I77" i="31"/>
  <c r="BZ48" i="24"/>
  <c r="BZ62" i="24"/>
  <c r="H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BY69" i="24"/>
  <c r="O76" i="31"/>
  <c r="N76" i="31"/>
  <c r="BY52" i="24"/>
  <c r="BY67" i="24"/>
  <c r="M76" i="31"/>
  <c r="L76" i="31"/>
  <c r="K76" i="31"/>
  <c r="J76" i="31"/>
  <c r="I76" i="31"/>
  <c r="BY48" i="24"/>
  <c r="BY62" i="24"/>
  <c r="H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BX69" i="24"/>
  <c r="O75" i="31"/>
  <c r="N75" i="31"/>
  <c r="BX52" i="24"/>
  <c r="BX67" i="24"/>
  <c r="M75" i="31"/>
  <c r="L75" i="31"/>
  <c r="K75" i="31"/>
  <c r="J75" i="31"/>
  <c r="I75" i="31"/>
  <c r="BX48" i="24"/>
  <c r="BX62" i="24"/>
  <c r="H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BW69" i="24"/>
  <c r="O74" i="31"/>
  <c r="N74" i="31"/>
  <c r="BW52" i="24"/>
  <c r="BW67" i="24"/>
  <c r="M74" i="31"/>
  <c r="L74" i="31"/>
  <c r="K74" i="31"/>
  <c r="J74" i="31"/>
  <c r="I74" i="31"/>
  <c r="BW48" i="24"/>
  <c r="BW62" i="24"/>
  <c r="H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BV69" i="24"/>
  <c r="O73" i="31"/>
  <c r="N73" i="31"/>
  <c r="BV52" i="24"/>
  <c r="BV67" i="24"/>
  <c r="M73" i="31"/>
  <c r="L73" i="31"/>
  <c r="K73" i="31"/>
  <c r="J73" i="31"/>
  <c r="I73" i="31"/>
  <c r="BV48" i="24"/>
  <c r="BV62" i="24"/>
  <c r="H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BU69" i="24"/>
  <c r="O72" i="31"/>
  <c r="N72" i="31"/>
  <c r="BU52" i="24"/>
  <c r="BU67" i="24"/>
  <c r="M72" i="31"/>
  <c r="L72" i="31"/>
  <c r="K72" i="31"/>
  <c r="J72" i="31"/>
  <c r="I72" i="31"/>
  <c r="BU48" i="24"/>
  <c r="BU62" i="24"/>
  <c r="H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BT69" i="24"/>
  <c r="O71" i="31"/>
  <c r="N71" i="31"/>
  <c r="BT52" i="24"/>
  <c r="BT67" i="24"/>
  <c r="M71" i="31"/>
  <c r="L71" i="31"/>
  <c r="K71" i="31"/>
  <c r="J71" i="31"/>
  <c r="I71" i="31"/>
  <c r="BT48" i="24"/>
  <c r="BT62" i="24"/>
  <c r="H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BS69" i="24"/>
  <c r="O70" i="31"/>
  <c r="N70" i="31"/>
  <c r="BS52" i="24"/>
  <c r="BS67" i="24"/>
  <c r="M70" i="31"/>
  <c r="L70" i="31"/>
  <c r="K70" i="31"/>
  <c r="J70" i="31"/>
  <c r="I70" i="31"/>
  <c r="BS48" i="24"/>
  <c r="BS62" i="24"/>
  <c r="H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BR69" i="24"/>
  <c r="O69" i="31"/>
  <c r="N69" i="31"/>
  <c r="BR52" i="24"/>
  <c r="BR67" i="24"/>
  <c r="M69" i="31"/>
  <c r="L69" i="31"/>
  <c r="K69" i="31"/>
  <c r="J69" i="31"/>
  <c r="I69" i="31"/>
  <c r="BR48" i="24"/>
  <c r="BR62" i="24"/>
  <c r="H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BQ69" i="24"/>
  <c r="O68" i="31"/>
  <c r="N68" i="31"/>
  <c r="BQ52" i="24"/>
  <c r="BQ67" i="24"/>
  <c r="M68" i="31"/>
  <c r="L68" i="31"/>
  <c r="K68" i="31"/>
  <c r="J68" i="31"/>
  <c r="I68" i="31"/>
  <c r="BQ48" i="24"/>
  <c r="BQ62" i="24"/>
  <c r="H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BP69" i="24"/>
  <c r="O67" i="31"/>
  <c r="N67" i="31"/>
  <c r="BP52" i="24"/>
  <c r="BP67" i="24"/>
  <c r="M67" i="31"/>
  <c r="L67" i="31"/>
  <c r="K67" i="31"/>
  <c r="J67" i="31"/>
  <c r="I67" i="31"/>
  <c r="BP48" i="24"/>
  <c r="BP62" i="24"/>
  <c r="H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BO69" i="24"/>
  <c r="O66" i="31"/>
  <c r="N66" i="31"/>
  <c r="BO52" i="24"/>
  <c r="BO67" i="24"/>
  <c r="M66" i="31"/>
  <c r="L66" i="31"/>
  <c r="K66" i="31"/>
  <c r="J66" i="31"/>
  <c r="I66" i="31"/>
  <c r="BO48" i="24"/>
  <c r="BO62" i="24"/>
  <c r="H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BN69" i="24"/>
  <c r="O65" i="31"/>
  <c r="N65" i="31"/>
  <c r="BN52" i="24"/>
  <c r="BN67" i="24"/>
  <c r="M65" i="31"/>
  <c r="L65" i="31"/>
  <c r="K65" i="31"/>
  <c r="J65" i="31"/>
  <c r="I65" i="31"/>
  <c r="BN48" i="24"/>
  <c r="BN62" i="24"/>
  <c r="H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BM69" i="24"/>
  <c r="O64" i="31"/>
  <c r="N64" i="31"/>
  <c r="BM52" i="24"/>
  <c r="BM67" i="24"/>
  <c r="M64" i="31"/>
  <c r="L64" i="31"/>
  <c r="K64" i="31"/>
  <c r="J64" i="31"/>
  <c r="I64" i="31"/>
  <c r="BM48" i="24"/>
  <c r="BM62" i="24"/>
  <c r="H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BL69" i="24"/>
  <c r="O63" i="31"/>
  <c r="N63" i="31"/>
  <c r="BL52" i="24"/>
  <c r="BL67" i="24"/>
  <c r="M63" i="31"/>
  <c r="L63" i="31"/>
  <c r="K63" i="31"/>
  <c r="J63" i="31"/>
  <c r="I63" i="31"/>
  <c r="BL48" i="24"/>
  <c r="BL62" i="24"/>
  <c r="H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BK69" i="24"/>
  <c r="O62" i="31"/>
  <c r="N62" i="31"/>
  <c r="BK52" i="24"/>
  <c r="BK67" i="24"/>
  <c r="M62" i="31"/>
  <c r="L62" i="31"/>
  <c r="K62" i="31"/>
  <c r="J62" i="31"/>
  <c r="I62" i="31"/>
  <c r="BK48" i="24"/>
  <c r="BK62" i="24"/>
  <c r="H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BJ69" i="24"/>
  <c r="O61" i="31"/>
  <c r="N61" i="31"/>
  <c r="BJ52" i="24"/>
  <c r="BJ67" i="24"/>
  <c r="M61" i="31"/>
  <c r="L61" i="31"/>
  <c r="K61" i="31"/>
  <c r="J61" i="31"/>
  <c r="I61" i="31"/>
  <c r="BJ48" i="24"/>
  <c r="BJ62" i="24"/>
  <c r="H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BI69" i="24"/>
  <c r="O60" i="31"/>
  <c r="N60" i="31"/>
  <c r="BI52" i="24"/>
  <c r="BI67" i="24"/>
  <c r="M60" i="31"/>
  <c r="L60" i="31"/>
  <c r="K60" i="31"/>
  <c r="J60" i="31"/>
  <c r="I60" i="31"/>
  <c r="BI48" i="24"/>
  <c r="BI62" i="24"/>
  <c r="H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BH69" i="24"/>
  <c r="O59" i="31"/>
  <c r="N59" i="31"/>
  <c r="BH52" i="24"/>
  <c r="BH67" i="24"/>
  <c r="M59" i="31"/>
  <c r="L59" i="31"/>
  <c r="K59" i="31"/>
  <c r="J59" i="31"/>
  <c r="I59" i="31"/>
  <c r="BH48" i="24"/>
  <c r="BH62" i="24"/>
  <c r="H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BG69" i="24"/>
  <c r="O58" i="31"/>
  <c r="N58" i="31"/>
  <c r="BG52" i="24"/>
  <c r="BG67" i="24"/>
  <c r="M58" i="31"/>
  <c r="L58" i="31"/>
  <c r="K58" i="31"/>
  <c r="J58" i="31"/>
  <c r="I58" i="31"/>
  <c r="BG48" i="24"/>
  <c r="BG62" i="24"/>
  <c r="H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BF69" i="24"/>
  <c r="O57" i="31"/>
  <c r="N57" i="31"/>
  <c r="BF52" i="24"/>
  <c r="BF67" i="24"/>
  <c r="M57" i="31"/>
  <c r="L57" i="31"/>
  <c r="K57" i="31"/>
  <c r="J57" i="31"/>
  <c r="I57" i="31"/>
  <c r="BF48" i="24"/>
  <c r="BF62" i="24"/>
  <c r="H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BE69" i="24"/>
  <c r="O56" i="31"/>
  <c r="N56" i="31"/>
  <c r="BE52" i="24"/>
  <c r="BE67" i="24"/>
  <c r="M56" i="31"/>
  <c r="L56" i="31"/>
  <c r="K56" i="31"/>
  <c r="J56" i="31"/>
  <c r="I56" i="31"/>
  <c r="BE48" i="24"/>
  <c r="BE62" i="24"/>
  <c r="H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BD69" i="24"/>
  <c r="O55" i="31"/>
  <c r="N55" i="31"/>
  <c r="BD52" i="24"/>
  <c r="BD67" i="24"/>
  <c r="M55" i="31"/>
  <c r="L55" i="31"/>
  <c r="K55" i="31"/>
  <c r="J55" i="31"/>
  <c r="I55" i="31"/>
  <c r="BD48" i="24"/>
  <c r="BD62" i="24"/>
  <c r="H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BC69" i="24"/>
  <c r="O54" i="31"/>
  <c r="N54" i="31"/>
  <c r="BC52" i="24"/>
  <c r="BC67" i="24"/>
  <c r="M54" i="31"/>
  <c r="L54" i="31"/>
  <c r="K54" i="31"/>
  <c r="J54" i="31"/>
  <c r="I54" i="31"/>
  <c r="BC48" i="24"/>
  <c r="BC62" i="24"/>
  <c r="H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BB69" i="24"/>
  <c r="O53" i="31"/>
  <c r="N53" i="31"/>
  <c r="BB52" i="24"/>
  <c r="BB67" i="24"/>
  <c r="M53" i="31"/>
  <c r="L53" i="31"/>
  <c r="K53" i="31"/>
  <c r="J53" i="31"/>
  <c r="I53" i="31"/>
  <c r="BB48" i="24"/>
  <c r="BB62" i="24"/>
  <c r="H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BA69" i="24"/>
  <c r="O52" i="31"/>
  <c r="N52" i="31"/>
  <c r="BA52" i="24"/>
  <c r="BA67" i="24"/>
  <c r="M52" i="31"/>
  <c r="L52" i="31"/>
  <c r="K52" i="31"/>
  <c r="J52" i="31"/>
  <c r="I52" i="31"/>
  <c r="BA48" i="24"/>
  <c r="BA62" i="24"/>
  <c r="H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AZ69" i="24"/>
  <c r="O51" i="31"/>
  <c r="N51" i="31"/>
  <c r="AZ52" i="24"/>
  <c r="AZ67" i="24"/>
  <c r="M51" i="31"/>
  <c r="L51" i="31"/>
  <c r="K51" i="31"/>
  <c r="J51" i="31"/>
  <c r="I51" i="31"/>
  <c r="AZ48" i="24"/>
  <c r="AZ62" i="24"/>
  <c r="H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AY69" i="24"/>
  <c r="O50" i="31"/>
  <c r="N50" i="31"/>
  <c r="AY52" i="24"/>
  <c r="AY67" i="24"/>
  <c r="M50" i="31"/>
  <c r="L50" i="31"/>
  <c r="K50" i="31"/>
  <c r="J50" i="31"/>
  <c r="I50" i="31"/>
  <c r="AY48" i="24"/>
  <c r="AY62" i="24"/>
  <c r="H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AX69" i="24"/>
  <c r="O49" i="31"/>
  <c r="N49" i="31"/>
  <c r="AX52" i="24"/>
  <c r="AX67" i="24"/>
  <c r="M49" i="31"/>
  <c r="L49" i="31"/>
  <c r="K49" i="31"/>
  <c r="J49" i="31"/>
  <c r="I49" i="31"/>
  <c r="AX48" i="24"/>
  <c r="AX62" i="24"/>
  <c r="H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AW69" i="24"/>
  <c r="O48" i="31"/>
  <c r="N48" i="31"/>
  <c r="AW52" i="24"/>
  <c r="AW67" i="24"/>
  <c r="M48" i="31"/>
  <c r="L48" i="31"/>
  <c r="K48" i="31"/>
  <c r="J48" i="31"/>
  <c r="I48" i="31"/>
  <c r="AW48" i="24"/>
  <c r="AW62" i="24"/>
  <c r="H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V89" i="24"/>
  <c r="AE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AV69" i="24"/>
  <c r="O47" i="31"/>
  <c r="N47" i="31"/>
  <c r="AV52" i="24"/>
  <c r="AV67" i="24"/>
  <c r="M47" i="31"/>
  <c r="L47" i="31"/>
  <c r="K47" i="31"/>
  <c r="J47" i="31"/>
  <c r="I47" i="31"/>
  <c r="AV48" i="24"/>
  <c r="AV62" i="24"/>
  <c r="H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U89" i="24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AU69" i="24"/>
  <c r="O46" i="31"/>
  <c r="N46" i="31"/>
  <c r="AU52" i="24"/>
  <c r="AU67" i="24"/>
  <c r="M46" i="31"/>
  <c r="L46" i="31"/>
  <c r="K46" i="31"/>
  <c r="J46" i="31"/>
  <c r="I46" i="31"/>
  <c r="AU48" i="24"/>
  <c r="AU62" i="24"/>
  <c r="H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T89" i="24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AT69" i="24"/>
  <c r="O45" i="31"/>
  <c r="N45" i="31"/>
  <c r="AT52" i="24"/>
  <c r="AT67" i="24"/>
  <c r="M45" i="31"/>
  <c r="L45" i="31"/>
  <c r="K45" i="31"/>
  <c r="J45" i="31"/>
  <c r="I45" i="31"/>
  <c r="AT48" i="24"/>
  <c r="AT62" i="24"/>
  <c r="H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S89" i="24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AS69" i="24"/>
  <c r="O44" i="31"/>
  <c r="N44" i="31"/>
  <c r="AS52" i="24"/>
  <c r="AS67" i="24"/>
  <c r="M44" i="31"/>
  <c r="L44" i="31"/>
  <c r="K44" i="31"/>
  <c r="J44" i="31"/>
  <c r="I44" i="31"/>
  <c r="AS48" i="24"/>
  <c r="AS62" i="24"/>
  <c r="H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R89" i="24"/>
  <c r="AE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AR69" i="24"/>
  <c r="O43" i="31"/>
  <c r="N43" i="31"/>
  <c r="AR52" i="24"/>
  <c r="AR67" i="24"/>
  <c r="M43" i="31"/>
  <c r="L43" i="31"/>
  <c r="K43" i="31"/>
  <c r="J43" i="31"/>
  <c r="I43" i="31"/>
  <c r="AR48" i="24"/>
  <c r="AR62" i="24"/>
  <c r="H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Q89" i="24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AQ69" i="24"/>
  <c r="O42" i="31"/>
  <c r="N42" i="31"/>
  <c r="AQ52" i="24"/>
  <c r="AQ67" i="24"/>
  <c r="M42" i="31"/>
  <c r="L42" i="31"/>
  <c r="K42" i="31"/>
  <c r="J42" i="31"/>
  <c r="I42" i="31"/>
  <c r="AQ48" i="24"/>
  <c r="AQ62" i="24"/>
  <c r="H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P89" i="24"/>
  <c r="AE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AP69" i="24"/>
  <c r="O41" i="31"/>
  <c r="N41" i="31"/>
  <c r="AP52" i="24"/>
  <c r="AP67" i="24"/>
  <c r="M41" i="31"/>
  <c r="L41" i="31"/>
  <c r="K41" i="31"/>
  <c r="J41" i="31"/>
  <c r="I41" i="31"/>
  <c r="AP48" i="24"/>
  <c r="AP62" i="24"/>
  <c r="H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O89" i="24"/>
  <c r="AE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AO69" i="24"/>
  <c r="O40" i="31"/>
  <c r="N40" i="31"/>
  <c r="AO52" i="24"/>
  <c r="AO67" i="24"/>
  <c r="M40" i="31"/>
  <c r="L40" i="31"/>
  <c r="K40" i="31"/>
  <c r="J40" i="31"/>
  <c r="I40" i="31"/>
  <c r="AO48" i="24"/>
  <c r="AO62" i="24"/>
  <c r="H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N89" i="24"/>
  <c r="AE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AN69" i="24"/>
  <c r="O39" i="31"/>
  <c r="N39" i="31"/>
  <c r="AN52" i="24"/>
  <c r="AN67" i="24"/>
  <c r="M39" i="31"/>
  <c r="L39" i="31"/>
  <c r="K39" i="31"/>
  <c r="J39" i="31"/>
  <c r="I39" i="31"/>
  <c r="AN48" i="24"/>
  <c r="AN62" i="24"/>
  <c r="H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M89" i="24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AM69" i="24"/>
  <c r="O38" i="31"/>
  <c r="N38" i="31"/>
  <c r="AM52" i="24"/>
  <c r="AM67" i="24"/>
  <c r="M38" i="31"/>
  <c r="L38" i="31"/>
  <c r="K38" i="31"/>
  <c r="J38" i="31"/>
  <c r="I38" i="31"/>
  <c r="AM48" i="24"/>
  <c r="AM62" i="24"/>
  <c r="H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L89" i="24"/>
  <c r="AE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AL69" i="24"/>
  <c r="O37" i="31"/>
  <c r="N37" i="31"/>
  <c r="AL52" i="24"/>
  <c r="AL67" i="24"/>
  <c r="M37" i="31"/>
  <c r="L37" i="31"/>
  <c r="K37" i="31"/>
  <c r="J37" i="31"/>
  <c r="I37" i="31"/>
  <c r="AL48" i="24"/>
  <c r="AL62" i="24"/>
  <c r="H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K89" i="24"/>
  <c r="AE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AK69" i="24"/>
  <c r="O36" i="31"/>
  <c r="N36" i="31"/>
  <c r="AK52" i="24"/>
  <c r="AK67" i="24"/>
  <c r="M36" i="31"/>
  <c r="L36" i="31"/>
  <c r="K36" i="31"/>
  <c r="J36" i="31"/>
  <c r="I36" i="31"/>
  <c r="AK48" i="24"/>
  <c r="AK62" i="24"/>
  <c r="H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J89" i="24"/>
  <c r="AE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AJ69" i="24"/>
  <c r="O35" i="31"/>
  <c r="N35" i="31"/>
  <c r="AJ52" i="24"/>
  <c r="AJ67" i="24"/>
  <c r="M35" i="31"/>
  <c r="L35" i="31"/>
  <c r="K35" i="31"/>
  <c r="J35" i="31"/>
  <c r="I35" i="31"/>
  <c r="AJ48" i="24"/>
  <c r="AJ62" i="24"/>
  <c r="H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I89" i="24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AI69" i="24"/>
  <c r="O34" i="31"/>
  <c r="N34" i="31"/>
  <c r="AI52" i="24"/>
  <c r="AI67" i="24"/>
  <c r="M34" i="31"/>
  <c r="L34" i="31"/>
  <c r="K34" i="31"/>
  <c r="J34" i="31"/>
  <c r="I34" i="31"/>
  <c r="AI48" i="24"/>
  <c r="AI62" i="24"/>
  <c r="H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H89" i="24"/>
  <c r="AE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AH69" i="24"/>
  <c r="O33" i="31"/>
  <c r="N33" i="31"/>
  <c r="AH52" i="24"/>
  <c r="AH67" i="24"/>
  <c r="M33" i="31"/>
  <c r="L33" i="31"/>
  <c r="K33" i="31"/>
  <c r="J33" i="31"/>
  <c r="I33" i="31"/>
  <c r="AH48" i="24"/>
  <c r="AH62" i="24"/>
  <c r="H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G89" i="24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AG69" i="24"/>
  <c r="O32" i="31"/>
  <c r="N32" i="31"/>
  <c r="AG52" i="24"/>
  <c r="AG67" i="24"/>
  <c r="M32" i="31"/>
  <c r="L32" i="31"/>
  <c r="K32" i="31"/>
  <c r="J32" i="31"/>
  <c r="I32" i="31"/>
  <c r="AG48" i="24"/>
  <c r="AG62" i="24"/>
  <c r="H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F89" i="24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AF69" i="24"/>
  <c r="O31" i="31"/>
  <c r="N31" i="31"/>
  <c r="AF52" i="24"/>
  <c r="AF67" i="24"/>
  <c r="M31" i="31"/>
  <c r="L31" i="31"/>
  <c r="K31" i="31"/>
  <c r="J31" i="31"/>
  <c r="I31" i="31"/>
  <c r="AF48" i="24"/>
  <c r="AF62" i="24"/>
  <c r="H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89" i="24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AE69" i="24"/>
  <c r="O30" i="31"/>
  <c r="N30" i="31"/>
  <c r="AE52" i="24"/>
  <c r="AE67" i="24"/>
  <c r="M30" i="31"/>
  <c r="L30" i="31"/>
  <c r="K30" i="31"/>
  <c r="J30" i="31"/>
  <c r="I30" i="31"/>
  <c r="AE48" i="24"/>
  <c r="AE62" i="24"/>
  <c r="H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89" i="24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AD69" i="24"/>
  <c r="O29" i="31"/>
  <c r="N29" i="31"/>
  <c r="AD52" i="24"/>
  <c r="AD67" i="24"/>
  <c r="M29" i="31"/>
  <c r="L29" i="31"/>
  <c r="K29" i="31"/>
  <c r="J29" i="31"/>
  <c r="I29" i="31"/>
  <c r="AD48" i="24"/>
  <c r="AD62" i="24"/>
  <c r="H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C89" i="24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AC69" i="24"/>
  <c r="O28" i="31"/>
  <c r="N28" i="31"/>
  <c r="AC52" i="24"/>
  <c r="AC67" i="24"/>
  <c r="M28" i="31"/>
  <c r="L28" i="31"/>
  <c r="K28" i="31"/>
  <c r="J28" i="31"/>
  <c r="I28" i="31"/>
  <c r="AC48" i="24"/>
  <c r="AC62" i="24"/>
  <c r="H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B89" i="24"/>
  <c r="AE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AB69" i="24"/>
  <c r="O27" i="31"/>
  <c r="N27" i="31"/>
  <c r="AB52" i="24"/>
  <c r="AB67" i="24"/>
  <c r="M27" i="31"/>
  <c r="L27" i="31"/>
  <c r="K27" i="31"/>
  <c r="J27" i="31"/>
  <c r="I27" i="31"/>
  <c r="AB48" i="24"/>
  <c r="AB62" i="24"/>
  <c r="H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A89" i="24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AA69" i="24"/>
  <c r="O26" i="31"/>
  <c r="N26" i="31"/>
  <c r="AA52" i="24"/>
  <c r="AA67" i="24"/>
  <c r="M26" i="31"/>
  <c r="L26" i="31"/>
  <c r="K26" i="31"/>
  <c r="J26" i="31"/>
  <c r="I26" i="31"/>
  <c r="AA48" i="24"/>
  <c r="AA62" i="24"/>
  <c r="H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Z89" i="24"/>
  <c r="AE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Z69" i="24"/>
  <c r="O25" i="31"/>
  <c r="N25" i="31"/>
  <c r="Z52" i="24"/>
  <c r="Z67" i="24"/>
  <c r="M25" i="31"/>
  <c r="L25" i="31"/>
  <c r="K25" i="31"/>
  <c r="J25" i="31"/>
  <c r="I25" i="31"/>
  <c r="Z48" i="24"/>
  <c r="Z62" i="24"/>
  <c r="H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Y89" i="24"/>
  <c r="AE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Y69" i="24"/>
  <c r="O24" i="31"/>
  <c r="N24" i="31"/>
  <c r="Y52" i="24"/>
  <c r="Y67" i="24"/>
  <c r="M24" i="31"/>
  <c r="L24" i="31"/>
  <c r="K24" i="31"/>
  <c r="J24" i="31"/>
  <c r="I24" i="31"/>
  <c r="Y48" i="24"/>
  <c r="Y62" i="24"/>
  <c r="H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X89" i="24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X69" i="24"/>
  <c r="O23" i="31"/>
  <c r="N23" i="31"/>
  <c r="X52" i="24"/>
  <c r="X67" i="24"/>
  <c r="M23" i="31"/>
  <c r="L23" i="31"/>
  <c r="K23" i="31"/>
  <c r="J23" i="31"/>
  <c r="I23" i="31"/>
  <c r="X48" i="24"/>
  <c r="X62" i="24"/>
  <c r="H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W89" i="24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W69" i="24"/>
  <c r="O22" i="31"/>
  <c r="N22" i="31"/>
  <c r="W52" i="24"/>
  <c r="W67" i="24"/>
  <c r="M22" i="31"/>
  <c r="L22" i="31"/>
  <c r="K22" i="31"/>
  <c r="J22" i="31"/>
  <c r="I22" i="31"/>
  <c r="W48" i="24"/>
  <c r="W62" i="24"/>
  <c r="H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V89" i="24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V69" i="24"/>
  <c r="O21" i="31"/>
  <c r="N21" i="31"/>
  <c r="V52" i="24"/>
  <c r="V67" i="24"/>
  <c r="M21" i="31"/>
  <c r="L21" i="31"/>
  <c r="K21" i="31"/>
  <c r="J21" i="31"/>
  <c r="I21" i="31"/>
  <c r="V48" i="24"/>
  <c r="V62" i="24"/>
  <c r="H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U89" i="24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U69" i="24"/>
  <c r="O20" i="31"/>
  <c r="N20" i="31"/>
  <c r="U52" i="24"/>
  <c r="U67" i="24"/>
  <c r="M20" i="31"/>
  <c r="L20" i="31"/>
  <c r="K20" i="31"/>
  <c r="J20" i="31"/>
  <c r="I20" i="31"/>
  <c r="U48" i="24"/>
  <c r="U62" i="24"/>
  <c r="H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T89" i="24"/>
  <c r="AE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T69" i="24"/>
  <c r="O19" i="31"/>
  <c r="N19" i="31"/>
  <c r="T52" i="24"/>
  <c r="T67" i="24"/>
  <c r="M19" i="31"/>
  <c r="L19" i="31"/>
  <c r="K19" i="31"/>
  <c r="J19" i="31"/>
  <c r="I19" i="31"/>
  <c r="T48" i="24"/>
  <c r="T62" i="24"/>
  <c r="H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S89" i="24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S69" i="24"/>
  <c r="O18" i="31"/>
  <c r="N18" i="31"/>
  <c r="S52" i="24"/>
  <c r="S67" i="24"/>
  <c r="M18" i="31"/>
  <c r="L18" i="31"/>
  <c r="K18" i="31"/>
  <c r="J18" i="31"/>
  <c r="I18" i="31"/>
  <c r="S48" i="24"/>
  <c r="S62" i="24"/>
  <c r="H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R89" i="24"/>
  <c r="AE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R69" i="24"/>
  <c r="O17" i="31"/>
  <c r="N17" i="31"/>
  <c r="R52" i="24"/>
  <c r="R67" i="24"/>
  <c r="M17" i="31"/>
  <c r="L17" i="31"/>
  <c r="K17" i="31"/>
  <c r="J17" i="31"/>
  <c r="I17" i="31"/>
  <c r="R48" i="24"/>
  <c r="R62" i="24"/>
  <c r="H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Q89" i="24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Q69" i="24"/>
  <c r="O16" i="31"/>
  <c r="N16" i="31"/>
  <c r="Q52" i="24"/>
  <c r="Q67" i="24"/>
  <c r="M16" i="31"/>
  <c r="L16" i="31"/>
  <c r="K16" i="31"/>
  <c r="J16" i="31"/>
  <c r="I16" i="31"/>
  <c r="Q48" i="24"/>
  <c r="Q62" i="24"/>
  <c r="H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P89" i="24"/>
  <c r="AE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P69" i="24"/>
  <c r="O15" i="31"/>
  <c r="N15" i="31"/>
  <c r="P52" i="24"/>
  <c r="P67" i="24"/>
  <c r="M15" i="31"/>
  <c r="L15" i="31"/>
  <c r="K15" i="31"/>
  <c r="J15" i="31"/>
  <c r="I15" i="31"/>
  <c r="P48" i="24"/>
  <c r="P62" i="24"/>
  <c r="H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O89" i="24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69" i="24"/>
  <c r="O14" i="31"/>
  <c r="N14" i="31"/>
  <c r="O52" i="24"/>
  <c r="O67" i="24"/>
  <c r="M14" i="31"/>
  <c r="L14" i="31"/>
  <c r="K14" i="31"/>
  <c r="J14" i="31"/>
  <c r="I14" i="31"/>
  <c r="O48" i="24"/>
  <c r="O62" i="24"/>
  <c r="H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N89" i="24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69" i="24"/>
  <c r="O13" i="31"/>
  <c r="N13" i="31"/>
  <c r="N52" i="24"/>
  <c r="N67" i="24"/>
  <c r="M13" i="31"/>
  <c r="L13" i="31"/>
  <c r="K13" i="31"/>
  <c r="J13" i="31"/>
  <c r="I13" i="31"/>
  <c r="N48" i="24"/>
  <c r="N62" i="24"/>
  <c r="H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M89" i="24"/>
  <c r="AE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M69" i="24"/>
  <c r="O12" i="31"/>
  <c r="N12" i="31"/>
  <c r="M52" i="24"/>
  <c r="M67" i="24"/>
  <c r="M12" i="31"/>
  <c r="L12" i="31"/>
  <c r="K12" i="31"/>
  <c r="J12" i="31"/>
  <c r="I12" i="31"/>
  <c r="M48" i="24"/>
  <c r="M62" i="24"/>
  <c r="H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L89" i="24"/>
  <c r="AE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L69" i="24"/>
  <c r="O11" i="31"/>
  <c r="N11" i="31"/>
  <c r="L52" i="24"/>
  <c r="L67" i="24"/>
  <c r="M11" i="31"/>
  <c r="L11" i="31"/>
  <c r="K11" i="31"/>
  <c r="J11" i="31"/>
  <c r="I11" i="31"/>
  <c r="L48" i="24"/>
  <c r="L62" i="24"/>
  <c r="H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K89" i="24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K69" i="24"/>
  <c r="O10" i="31"/>
  <c r="N10" i="31"/>
  <c r="K52" i="24"/>
  <c r="K67" i="24"/>
  <c r="M10" i="31"/>
  <c r="L10" i="31"/>
  <c r="K10" i="31"/>
  <c r="J10" i="31"/>
  <c r="I10" i="31"/>
  <c r="K48" i="24"/>
  <c r="K62" i="24"/>
  <c r="H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J89" i="24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J69" i="24"/>
  <c r="O9" i="31"/>
  <c r="N9" i="31"/>
  <c r="J52" i="24"/>
  <c r="J67" i="24"/>
  <c r="M9" i="31"/>
  <c r="L9" i="31"/>
  <c r="K9" i="31"/>
  <c r="J9" i="31"/>
  <c r="I9" i="31"/>
  <c r="J48" i="24"/>
  <c r="J62" i="24"/>
  <c r="H9" i="31"/>
  <c r="G9" i="31"/>
  <c r="F9" i="31"/>
  <c r="E9" i="31"/>
  <c r="C9" i="31"/>
  <c r="B9" i="31"/>
  <c r="A9" i="31"/>
  <c r="AK8" i="31"/>
  <c r="AJ8" i="31"/>
  <c r="AI8" i="31"/>
  <c r="AH8" i="31"/>
  <c r="AG8" i="31"/>
  <c r="AF8" i="31"/>
  <c r="I89" i="24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I69" i="24"/>
  <c r="O8" i="31"/>
  <c r="N8" i="31"/>
  <c r="I52" i="24"/>
  <c r="I67" i="24"/>
  <c r="M8" i="31"/>
  <c r="L8" i="31"/>
  <c r="K8" i="31"/>
  <c r="J8" i="31"/>
  <c r="I8" i="31"/>
  <c r="I48" i="24"/>
  <c r="I62" i="24"/>
  <c r="H8" i="31"/>
  <c r="G8" i="31"/>
  <c r="F8" i="31"/>
  <c r="E8" i="31"/>
  <c r="C8" i="31"/>
  <c r="B8" i="31"/>
  <c r="A8" i="31"/>
  <c r="AK7" i="31"/>
  <c r="AJ7" i="31"/>
  <c r="AI7" i="31"/>
  <c r="AH7" i="31"/>
  <c r="AG7" i="31"/>
  <c r="AF7" i="31"/>
  <c r="H89" i="24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H69" i="24"/>
  <c r="O7" i="31"/>
  <c r="N7" i="31"/>
  <c r="H52" i="24"/>
  <c r="H67" i="24"/>
  <c r="M7" i="31"/>
  <c r="L7" i="31"/>
  <c r="K7" i="31"/>
  <c r="J7" i="31"/>
  <c r="I7" i="31"/>
  <c r="H48" i="24"/>
  <c r="H62" i="24"/>
  <c r="H7" i="31"/>
  <c r="G7" i="31"/>
  <c r="F7" i="31"/>
  <c r="E7" i="31"/>
  <c r="C7" i="31"/>
  <c r="B7" i="31"/>
  <c r="A7" i="31"/>
  <c r="AK6" i="31"/>
  <c r="AJ6" i="31"/>
  <c r="AI6" i="31"/>
  <c r="AH6" i="31"/>
  <c r="AG6" i="31"/>
  <c r="AF6" i="31"/>
  <c r="G89" i="24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G69" i="24"/>
  <c r="O6" i="31"/>
  <c r="N6" i="31"/>
  <c r="G52" i="24"/>
  <c r="G67" i="24"/>
  <c r="M6" i="31"/>
  <c r="L6" i="31"/>
  <c r="K6" i="31"/>
  <c r="J6" i="31"/>
  <c r="I6" i="31"/>
  <c r="G48" i="24"/>
  <c r="G62" i="24"/>
  <c r="H6" i="31"/>
  <c r="G6" i="31"/>
  <c r="F6" i="31"/>
  <c r="E6" i="31"/>
  <c r="C6" i="31"/>
  <c r="B6" i="31"/>
  <c r="A6" i="31"/>
  <c r="AK5" i="31"/>
  <c r="AJ5" i="31"/>
  <c r="AI5" i="31"/>
  <c r="AH5" i="31"/>
  <c r="AG5" i="31"/>
  <c r="AF5" i="31"/>
  <c r="F89" i="24"/>
  <c r="AE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F69" i="24"/>
  <c r="O5" i="31"/>
  <c r="N5" i="31"/>
  <c r="F52" i="24"/>
  <c r="F67" i="24"/>
  <c r="M5" i="31"/>
  <c r="L5" i="31"/>
  <c r="K5" i="31"/>
  <c r="J5" i="31"/>
  <c r="I5" i="31"/>
  <c r="F48" i="24"/>
  <c r="F62" i="24"/>
  <c r="H5" i="31"/>
  <c r="G5" i="31"/>
  <c r="F5" i="31"/>
  <c r="E5" i="31"/>
  <c r="C5" i="31"/>
  <c r="B5" i="31"/>
  <c r="A5" i="31"/>
  <c r="AK4" i="31"/>
  <c r="AJ4" i="31"/>
  <c r="AI4" i="31"/>
  <c r="AH4" i="31"/>
  <c r="AG4" i="31"/>
  <c r="AF4" i="31"/>
  <c r="E89" i="24"/>
  <c r="AE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E69" i="24"/>
  <c r="O4" i="31"/>
  <c r="N4" i="31"/>
  <c r="E52" i="24"/>
  <c r="E67" i="24"/>
  <c r="M4" i="31"/>
  <c r="L4" i="31"/>
  <c r="K4" i="31"/>
  <c r="J4" i="31"/>
  <c r="I4" i="31"/>
  <c r="E48" i="24"/>
  <c r="E62" i="24"/>
  <c r="H4" i="31"/>
  <c r="G4" i="31"/>
  <c r="F4" i="31"/>
  <c r="E4" i="31"/>
  <c r="C4" i="31"/>
  <c r="B4" i="31"/>
  <c r="A4" i="31"/>
  <c r="AK3" i="31"/>
  <c r="AJ3" i="31"/>
  <c r="AI3" i="31"/>
  <c r="AH3" i="31"/>
  <c r="AG3" i="31"/>
  <c r="AF3" i="31"/>
  <c r="D89" i="24"/>
  <c r="AE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D69" i="24"/>
  <c r="O3" i="31"/>
  <c r="N3" i="31"/>
  <c r="D52" i="24"/>
  <c r="D67" i="24"/>
  <c r="M3" i="31"/>
  <c r="L3" i="31"/>
  <c r="K3" i="31"/>
  <c r="J3" i="31"/>
  <c r="I3" i="31"/>
  <c r="D48" i="24"/>
  <c r="D62" i="24"/>
  <c r="H3" i="31"/>
  <c r="G3" i="31"/>
  <c r="F3" i="31"/>
  <c r="E3" i="31"/>
  <c r="C3" i="31"/>
  <c r="B3" i="31"/>
  <c r="A3" i="31"/>
  <c r="AK2" i="31"/>
  <c r="AJ2" i="31"/>
  <c r="AI2" i="31"/>
  <c r="AH2" i="31"/>
  <c r="AG2" i="31"/>
  <c r="AF2" i="31"/>
  <c r="C89" i="24"/>
  <c r="AE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C69" i="24"/>
  <c r="O2" i="31"/>
  <c r="N2" i="31"/>
  <c r="C52" i="24"/>
  <c r="C67" i="24"/>
  <c r="M2" i="31"/>
  <c r="L2" i="31"/>
  <c r="K2" i="31"/>
  <c r="J2" i="31"/>
  <c r="I2" i="31"/>
  <c r="C48" i="24"/>
  <c r="C62" i="24"/>
  <c r="H2" i="31"/>
  <c r="G2" i="31"/>
  <c r="F2" i="31"/>
  <c r="E2" i="31"/>
  <c r="C2" i="31"/>
  <c r="B2" i="31"/>
  <c r="A2" i="31"/>
  <c r="DH2" i="30"/>
  <c r="DG2" i="30"/>
  <c r="D420" i="24"/>
  <c r="DF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D415" i="24"/>
  <c r="CP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D381" i="24"/>
  <c r="BQ2" i="30"/>
  <c r="BP2" i="30"/>
  <c r="BO2" i="30"/>
  <c r="BN2" i="30"/>
  <c r="BM2" i="30"/>
  <c r="BL2" i="30"/>
  <c r="CE60" i="24"/>
  <c r="BK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D237" i="24"/>
  <c r="CF2" i="28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15" i="25"/>
  <c r="C616" i="25"/>
  <c r="C617" i="25"/>
  <c r="C618" i="25"/>
  <c r="C619" i="25"/>
  <c r="C620" i="25"/>
  <c r="C621" i="25"/>
  <c r="C622" i="25"/>
  <c r="C623" i="25"/>
  <c r="C624" i="25"/>
  <c r="C625" i="25"/>
  <c r="C626" i="25"/>
  <c r="C627" i="25"/>
  <c r="C628" i="25"/>
  <c r="C629" i="25"/>
  <c r="C630" i="25"/>
  <c r="C631" i="25"/>
  <c r="C632" i="25"/>
  <c r="C633" i="25"/>
  <c r="C634" i="25"/>
  <c r="C635" i="25"/>
  <c r="C636" i="25"/>
  <c r="C637" i="25"/>
  <c r="C638" i="25"/>
  <c r="C639" i="25"/>
  <c r="C640" i="25"/>
  <c r="C641" i="25"/>
  <c r="C642" i="25"/>
  <c r="C643" i="25"/>
  <c r="C644" i="25"/>
  <c r="C645" i="25"/>
  <c r="C646" i="25"/>
  <c r="C647" i="25"/>
  <c r="C648" i="25"/>
  <c r="C649" i="25"/>
  <c r="M717" i="25"/>
  <c r="D616" i="25"/>
  <c r="D613" i="25"/>
  <c r="D646" i="25"/>
  <c r="L648" i="25"/>
  <c r="L717" i="25"/>
  <c r="D632" i="25"/>
  <c r="K645" i="25"/>
  <c r="K717" i="25"/>
  <c r="D631" i="25"/>
  <c r="J631" i="25"/>
  <c r="J717" i="25"/>
  <c r="D630" i="25"/>
  <c r="I630" i="25"/>
  <c r="I717" i="25"/>
  <c r="D627" i="25"/>
  <c r="H629" i="25"/>
  <c r="H717" i="25"/>
  <c r="D626" i="25"/>
  <c r="G626" i="25"/>
  <c r="G717" i="25"/>
  <c r="D625" i="25"/>
  <c r="F625" i="25"/>
  <c r="F717" i="25"/>
  <c r="D617" i="25"/>
  <c r="E624" i="25"/>
  <c r="E717" i="25"/>
  <c r="D717" i="25"/>
  <c r="C717" i="25"/>
  <c r="D669" i="25"/>
  <c r="M669" i="25"/>
  <c r="M716" i="25"/>
  <c r="L613" i="25"/>
  <c r="L669" i="25"/>
  <c r="L716" i="25"/>
  <c r="K613" i="25"/>
  <c r="K669" i="25"/>
  <c r="K716" i="25"/>
  <c r="J613" i="25"/>
  <c r="J632" i="25"/>
  <c r="J669" i="25"/>
  <c r="J716" i="25"/>
  <c r="I613" i="25"/>
  <c r="I631" i="25"/>
  <c r="I669" i="25"/>
  <c r="I716" i="25"/>
  <c r="H613" i="25"/>
  <c r="H630" i="25"/>
  <c r="H669" i="25"/>
  <c r="H716" i="25"/>
  <c r="G613" i="25"/>
  <c r="G627" i="25"/>
  <c r="G669" i="25"/>
  <c r="G716" i="25"/>
  <c r="F613" i="25"/>
  <c r="F626" i="25"/>
  <c r="F669" i="25"/>
  <c r="F716" i="25"/>
  <c r="C669" i="25"/>
  <c r="E613" i="25"/>
  <c r="E625" i="25"/>
  <c r="E669" i="25"/>
  <c r="E716" i="25"/>
  <c r="D716" i="25"/>
  <c r="C670" i="25"/>
  <c r="C671" i="25"/>
  <c r="C672" i="25"/>
  <c r="C673" i="25"/>
  <c r="C674" i="25"/>
  <c r="C675" i="25"/>
  <c r="C676" i="25"/>
  <c r="C677" i="25"/>
  <c r="C678" i="25"/>
  <c r="C679" i="25"/>
  <c r="C680" i="25"/>
  <c r="C681" i="25"/>
  <c r="C682" i="25"/>
  <c r="C683" i="25"/>
  <c r="C684" i="25"/>
  <c r="C685" i="25"/>
  <c r="C686" i="25"/>
  <c r="C687" i="25"/>
  <c r="C688" i="25"/>
  <c r="C689" i="25"/>
  <c r="C690" i="25"/>
  <c r="C691" i="25"/>
  <c r="C692" i="25"/>
  <c r="C693" i="25"/>
  <c r="C694" i="25"/>
  <c r="C695" i="25"/>
  <c r="C696" i="25"/>
  <c r="C697" i="25"/>
  <c r="C698" i="25"/>
  <c r="C699" i="25"/>
  <c r="C700" i="25"/>
  <c r="C701" i="25"/>
  <c r="C702" i="25"/>
  <c r="C703" i="25"/>
  <c r="C704" i="25"/>
  <c r="C705" i="25"/>
  <c r="C706" i="25"/>
  <c r="C707" i="25"/>
  <c r="C708" i="25"/>
  <c r="C709" i="25"/>
  <c r="C710" i="25"/>
  <c r="C711" i="25"/>
  <c r="C712" i="25"/>
  <c r="C713" i="25"/>
  <c r="C714" i="25"/>
  <c r="C716" i="25"/>
  <c r="D714" i="25"/>
  <c r="M714" i="25"/>
  <c r="L714" i="25"/>
  <c r="K714" i="25"/>
  <c r="J714" i="25"/>
  <c r="I714" i="25"/>
  <c r="H714" i="25"/>
  <c r="G714" i="25"/>
  <c r="F714" i="25"/>
  <c r="E714" i="25"/>
  <c r="D713" i="25"/>
  <c r="M713" i="25"/>
  <c r="L713" i="25"/>
  <c r="K713" i="25"/>
  <c r="J713" i="25"/>
  <c r="I713" i="25"/>
  <c r="H713" i="25"/>
  <c r="G713" i="25"/>
  <c r="F713" i="25"/>
  <c r="E713" i="25"/>
  <c r="D712" i="25"/>
  <c r="M712" i="25"/>
  <c r="L712" i="25"/>
  <c r="K712" i="25"/>
  <c r="J712" i="25"/>
  <c r="I712" i="25"/>
  <c r="H712" i="25"/>
  <c r="G712" i="25"/>
  <c r="F712" i="25"/>
  <c r="E712" i="25"/>
  <c r="D711" i="25"/>
  <c r="M711" i="25"/>
  <c r="L711" i="25"/>
  <c r="K711" i="25"/>
  <c r="J711" i="25"/>
  <c r="I711" i="25"/>
  <c r="H711" i="25"/>
  <c r="G711" i="25"/>
  <c r="F711" i="25"/>
  <c r="E711" i="25"/>
  <c r="D710" i="25"/>
  <c r="M710" i="25"/>
  <c r="L710" i="25"/>
  <c r="K710" i="25"/>
  <c r="J710" i="25"/>
  <c r="I710" i="25"/>
  <c r="H710" i="25"/>
  <c r="G710" i="25"/>
  <c r="F710" i="25"/>
  <c r="E710" i="25"/>
  <c r="D709" i="25"/>
  <c r="M709" i="25"/>
  <c r="L709" i="25"/>
  <c r="K709" i="25"/>
  <c r="J709" i="25"/>
  <c r="I709" i="25"/>
  <c r="H709" i="25"/>
  <c r="G709" i="25"/>
  <c r="F709" i="25"/>
  <c r="E709" i="25"/>
  <c r="D708" i="25"/>
  <c r="M708" i="25"/>
  <c r="L708" i="25"/>
  <c r="K708" i="25"/>
  <c r="J708" i="25"/>
  <c r="I708" i="25"/>
  <c r="H708" i="25"/>
  <c r="G708" i="25"/>
  <c r="F708" i="25"/>
  <c r="E708" i="25"/>
  <c r="D707" i="25"/>
  <c r="M707" i="25"/>
  <c r="L707" i="25"/>
  <c r="K707" i="25"/>
  <c r="J707" i="25"/>
  <c r="I707" i="25"/>
  <c r="H707" i="25"/>
  <c r="G707" i="25"/>
  <c r="F707" i="25"/>
  <c r="E707" i="25"/>
  <c r="D706" i="25"/>
  <c r="M706" i="25"/>
  <c r="L706" i="25"/>
  <c r="K706" i="25"/>
  <c r="J706" i="25"/>
  <c r="I706" i="25"/>
  <c r="H706" i="25"/>
  <c r="G706" i="25"/>
  <c r="F706" i="25"/>
  <c r="E706" i="25"/>
  <c r="D705" i="25"/>
  <c r="M705" i="25"/>
  <c r="L705" i="25"/>
  <c r="K705" i="25"/>
  <c r="J705" i="25"/>
  <c r="I705" i="25"/>
  <c r="H705" i="25"/>
  <c r="G705" i="25"/>
  <c r="F705" i="25"/>
  <c r="E705" i="25"/>
  <c r="D704" i="25"/>
  <c r="M704" i="25"/>
  <c r="L704" i="25"/>
  <c r="K704" i="25"/>
  <c r="J704" i="25"/>
  <c r="I704" i="25"/>
  <c r="H704" i="25"/>
  <c r="G704" i="25"/>
  <c r="F704" i="25"/>
  <c r="E704" i="25"/>
  <c r="D703" i="25"/>
  <c r="M703" i="25"/>
  <c r="L703" i="25"/>
  <c r="K703" i="25"/>
  <c r="J703" i="25"/>
  <c r="I703" i="25"/>
  <c r="H703" i="25"/>
  <c r="G703" i="25"/>
  <c r="F703" i="25"/>
  <c r="E703" i="25"/>
  <c r="D702" i="25"/>
  <c r="M702" i="25"/>
  <c r="L702" i="25"/>
  <c r="K702" i="25"/>
  <c r="J702" i="25"/>
  <c r="I702" i="25"/>
  <c r="H702" i="25"/>
  <c r="G702" i="25"/>
  <c r="F702" i="25"/>
  <c r="E702" i="25"/>
  <c r="D701" i="25"/>
  <c r="M701" i="25"/>
  <c r="L701" i="25"/>
  <c r="K701" i="25"/>
  <c r="J701" i="25"/>
  <c r="I701" i="25"/>
  <c r="H701" i="25"/>
  <c r="G701" i="25"/>
  <c r="F701" i="25"/>
  <c r="E701" i="25"/>
  <c r="D700" i="25"/>
  <c r="M700" i="25"/>
  <c r="L700" i="25"/>
  <c r="K700" i="25"/>
  <c r="J700" i="25"/>
  <c r="I700" i="25"/>
  <c r="H700" i="25"/>
  <c r="G700" i="25"/>
  <c r="F700" i="25"/>
  <c r="E700" i="25"/>
  <c r="D699" i="25"/>
  <c r="M699" i="25"/>
  <c r="L699" i="25"/>
  <c r="K699" i="25"/>
  <c r="J699" i="25"/>
  <c r="I699" i="25"/>
  <c r="H699" i="25"/>
  <c r="G699" i="25"/>
  <c r="F699" i="25"/>
  <c r="E699" i="25"/>
  <c r="D698" i="25"/>
  <c r="M698" i="25"/>
  <c r="L698" i="25"/>
  <c r="K698" i="25"/>
  <c r="J698" i="25"/>
  <c r="I698" i="25"/>
  <c r="H698" i="25"/>
  <c r="G698" i="25"/>
  <c r="F698" i="25"/>
  <c r="E698" i="25"/>
  <c r="D697" i="25"/>
  <c r="M697" i="25"/>
  <c r="L697" i="25"/>
  <c r="K697" i="25"/>
  <c r="J697" i="25"/>
  <c r="I697" i="25"/>
  <c r="H697" i="25"/>
  <c r="G697" i="25"/>
  <c r="F697" i="25"/>
  <c r="E697" i="25"/>
  <c r="D696" i="25"/>
  <c r="M696" i="25"/>
  <c r="L696" i="25"/>
  <c r="K696" i="25"/>
  <c r="J696" i="25"/>
  <c r="I696" i="25"/>
  <c r="H696" i="25"/>
  <c r="G696" i="25"/>
  <c r="F696" i="25"/>
  <c r="E696" i="25"/>
  <c r="D695" i="25"/>
  <c r="M695" i="25"/>
  <c r="L695" i="25"/>
  <c r="K695" i="25"/>
  <c r="J695" i="25"/>
  <c r="I695" i="25"/>
  <c r="H695" i="25"/>
  <c r="G695" i="25"/>
  <c r="F695" i="25"/>
  <c r="E695" i="25"/>
  <c r="D694" i="25"/>
  <c r="M694" i="25"/>
  <c r="L694" i="25"/>
  <c r="K694" i="25"/>
  <c r="J694" i="25"/>
  <c r="I694" i="25"/>
  <c r="H694" i="25"/>
  <c r="G694" i="25"/>
  <c r="F694" i="25"/>
  <c r="E694" i="25"/>
  <c r="D693" i="25"/>
  <c r="M693" i="25"/>
  <c r="L693" i="25"/>
  <c r="K693" i="25"/>
  <c r="J693" i="25"/>
  <c r="I693" i="25"/>
  <c r="H693" i="25"/>
  <c r="G693" i="25"/>
  <c r="F693" i="25"/>
  <c r="E693" i="25"/>
  <c r="D692" i="25"/>
  <c r="M692" i="25"/>
  <c r="L692" i="25"/>
  <c r="K692" i="25"/>
  <c r="J692" i="25"/>
  <c r="I692" i="25"/>
  <c r="H692" i="25"/>
  <c r="G692" i="25"/>
  <c r="F692" i="25"/>
  <c r="E692" i="25"/>
  <c r="D691" i="25"/>
  <c r="M691" i="25"/>
  <c r="L691" i="25"/>
  <c r="K691" i="25"/>
  <c r="J691" i="25"/>
  <c r="I691" i="25"/>
  <c r="H691" i="25"/>
  <c r="G691" i="25"/>
  <c r="F691" i="25"/>
  <c r="E691" i="25"/>
  <c r="D690" i="25"/>
  <c r="M690" i="25"/>
  <c r="L690" i="25"/>
  <c r="K690" i="25"/>
  <c r="J690" i="25"/>
  <c r="I690" i="25"/>
  <c r="H690" i="25"/>
  <c r="G690" i="25"/>
  <c r="F690" i="25"/>
  <c r="E690" i="25"/>
  <c r="D689" i="25"/>
  <c r="M689" i="25"/>
  <c r="L689" i="25"/>
  <c r="K689" i="25"/>
  <c r="J689" i="25"/>
  <c r="I689" i="25"/>
  <c r="H689" i="25"/>
  <c r="G689" i="25"/>
  <c r="F689" i="25"/>
  <c r="E689" i="25"/>
  <c r="D688" i="25"/>
  <c r="M688" i="25"/>
  <c r="L688" i="25"/>
  <c r="K688" i="25"/>
  <c r="J688" i="25"/>
  <c r="I688" i="25"/>
  <c r="H688" i="25"/>
  <c r="G688" i="25"/>
  <c r="F688" i="25"/>
  <c r="E688" i="25"/>
  <c r="D687" i="25"/>
  <c r="M687" i="25"/>
  <c r="L687" i="25"/>
  <c r="K687" i="25"/>
  <c r="J687" i="25"/>
  <c r="I687" i="25"/>
  <c r="H687" i="25"/>
  <c r="G687" i="25"/>
  <c r="F687" i="25"/>
  <c r="E687" i="25"/>
  <c r="D686" i="25"/>
  <c r="M686" i="25"/>
  <c r="L686" i="25"/>
  <c r="K686" i="25"/>
  <c r="J686" i="25"/>
  <c r="I686" i="25"/>
  <c r="H686" i="25"/>
  <c r="G686" i="25"/>
  <c r="F686" i="25"/>
  <c r="E686" i="25"/>
  <c r="D685" i="25"/>
  <c r="M685" i="25"/>
  <c r="L685" i="25"/>
  <c r="K685" i="25"/>
  <c r="J685" i="25"/>
  <c r="I685" i="25"/>
  <c r="H685" i="25"/>
  <c r="G685" i="25"/>
  <c r="F685" i="25"/>
  <c r="E685" i="25"/>
  <c r="D684" i="25"/>
  <c r="M684" i="25"/>
  <c r="L684" i="25"/>
  <c r="K684" i="25"/>
  <c r="J684" i="25"/>
  <c r="I684" i="25"/>
  <c r="H684" i="25"/>
  <c r="G684" i="25"/>
  <c r="F684" i="25"/>
  <c r="E684" i="25"/>
  <c r="D683" i="25"/>
  <c r="M683" i="25"/>
  <c r="L683" i="25"/>
  <c r="K683" i="25"/>
  <c r="J683" i="25"/>
  <c r="I683" i="25"/>
  <c r="H683" i="25"/>
  <c r="G683" i="25"/>
  <c r="F683" i="25"/>
  <c r="E683" i="25"/>
  <c r="D682" i="25"/>
  <c r="M682" i="25"/>
  <c r="L682" i="25"/>
  <c r="K682" i="25"/>
  <c r="J682" i="25"/>
  <c r="I682" i="25"/>
  <c r="H682" i="25"/>
  <c r="G682" i="25"/>
  <c r="F682" i="25"/>
  <c r="E682" i="25"/>
  <c r="D681" i="25"/>
  <c r="M681" i="25"/>
  <c r="L681" i="25"/>
  <c r="K681" i="25"/>
  <c r="J681" i="25"/>
  <c r="I681" i="25"/>
  <c r="H681" i="25"/>
  <c r="G681" i="25"/>
  <c r="F681" i="25"/>
  <c r="E681" i="25"/>
  <c r="D680" i="25"/>
  <c r="M680" i="25"/>
  <c r="L680" i="25"/>
  <c r="K680" i="25"/>
  <c r="J680" i="25"/>
  <c r="I680" i="25"/>
  <c r="H680" i="25"/>
  <c r="G680" i="25"/>
  <c r="F680" i="25"/>
  <c r="E680" i="25"/>
  <c r="D679" i="25"/>
  <c r="M679" i="25"/>
  <c r="L679" i="25"/>
  <c r="K679" i="25"/>
  <c r="J679" i="25"/>
  <c r="I679" i="25"/>
  <c r="H679" i="25"/>
  <c r="G679" i="25"/>
  <c r="F679" i="25"/>
  <c r="E679" i="25"/>
  <c r="D678" i="25"/>
  <c r="M678" i="25"/>
  <c r="L678" i="25"/>
  <c r="K678" i="25"/>
  <c r="J678" i="25"/>
  <c r="I678" i="25"/>
  <c r="H678" i="25"/>
  <c r="G678" i="25"/>
  <c r="F678" i="25"/>
  <c r="E678" i="25"/>
  <c r="D677" i="25"/>
  <c r="M677" i="25"/>
  <c r="L677" i="25"/>
  <c r="K677" i="25"/>
  <c r="J677" i="25"/>
  <c r="I677" i="25"/>
  <c r="H677" i="25"/>
  <c r="G677" i="25"/>
  <c r="F677" i="25"/>
  <c r="E677" i="25"/>
  <c r="D676" i="25"/>
  <c r="M676" i="25"/>
  <c r="L676" i="25"/>
  <c r="K676" i="25"/>
  <c r="J676" i="25"/>
  <c r="I676" i="25"/>
  <c r="H676" i="25"/>
  <c r="G676" i="25"/>
  <c r="F676" i="25"/>
  <c r="E676" i="25"/>
  <c r="D675" i="25"/>
  <c r="M675" i="25"/>
  <c r="L675" i="25"/>
  <c r="K675" i="25"/>
  <c r="J675" i="25"/>
  <c r="I675" i="25"/>
  <c r="H675" i="25"/>
  <c r="G675" i="25"/>
  <c r="F675" i="25"/>
  <c r="E675" i="25"/>
  <c r="D674" i="25"/>
  <c r="M674" i="25"/>
  <c r="L674" i="25"/>
  <c r="K674" i="25"/>
  <c r="J674" i="25"/>
  <c r="I674" i="25"/>
  <c r="H674" i="25"/>
  <c r="G674" i="25"/>
  <c r="F674" i="25"/>
  <c r="E674" i="25"/>
  <c r="D673" i="25"/>
  <c r="M673" i="25"/>
  <c r="L673" i="25"/>
  <c r="K673" i="25"/>
  <c r="J673" i="25"/>
  <c r="I673" i="25"/>
  <c r="H673" i="25"/>
  <c r="G673" i="25"/>
  <c r="F673" i="25"/>
  <c r="E673" i="25"/>
  <c r="D672" i="25"/>
  <c r="M672" i="25"/>
  <c r="L672" i="25"/>
  <c r="K672" i="25"/>
  <c r="J672" i="25"/>
  <c r="I672" i="25"/>
  <c r="H672" i="25"/>
  <c r="G672" i="25"/>
  <c r="F672" i="25"/>
  <c r="E672" i="25"/>
  <c r="D671" i="25"/>
  <c r="M671" i="25"/>
  <c r="L671" i="25"/>
  <c r="K671" i="25"/>
  <c r="J671" i="25"/>
  <c r="I671" i="25"/>
  <c r="H671" i="25"/>
  <c r="G671" i="25"/>
  <c r="F671" i="25"/>
  <c r="E671" i="25"/>
  <c r="D670" i="25"/>
  <c r="M670" i="25"/>
  <c r="L670" i="25"/>
  <c r="K670" i="25"/>
  <c r="J670" i="25"/>
  <c r="I670" i="25"/>
  <c r="H670" i="25"/>
  <c r="G670" i="25"/>
  <c r="F670" i="25"/>
  <c r="E670" i="25"/>
  <c r="J648" i="25"/>
  <c r="I648" i="25"/>
  <c r="H648" i="25"/>
  <c r="G648" i="25"/>
  <c r="F648" i="25"/>
  <c r="D648" i="25"/>
  <c r="E648" i="25"/>
  <c r="J647" i="25"/>
  <c r="I647" i="25"/>
  <c r="H647" i="25"/>
  <c r="G647" i="25"/>
  <c r="F647" i="25"/>
  <c r="D647" i="25"/>
  <c r="E647" i="25"/>
  <c r="J646" i="25"/>
  <c r="I646" i="25"/>
  <c r="H646" i="25"/>
  <c r="G646" i="25"/>
  <c r="F646" i="25"/>
  <c r="E646" i="25"/>
  <c r="J645" i="25"/>
  <c r="I645" i="25"/>
  <c r="H645" i="25"/>
  <c r="G645" i="25"/>
  <c r="F645" i="25"/>
  <c r="D645" i="25"/>
  <c r="E645" i="25"/>
  <c r="J644" i="25"/>
  <c r="I644" i="25"/>
  <c r="H644" i="25"/>
  <c r="G644" i="25"/>
  <c r="F644" i="25"/>
  <c r="D644" i="25"/>
  <c r="E644" i="25"/>
  <c r="J643" i="25"/>
  <c r="I643" i="25"/>
  <c r="H643" i="25"/>
  <c r="G643" i="25"/>
  <c r="F643" i="25"/>
  <c r="D643" i="25"/>
  <c r="E643" i="25"/>
  <c r="J642" i="25"/>
  <c r="I642" i="25"/>
  <c r="H642" i="25"/>
  <c r="G642" i="25"/>
  <c r="F642" i="25"/>
  <c r="D642" i="25"/>
  <c r="E642" i="25"/>
  <c r="J641" i="25"/>
  <c r="I641" i="25"/>
  <c r="H641" i="25"/>
  <c r="G641" i="25"/>
  <c r="F641" i="25"/>
  <c r="D641" i="25"/>
  <c r="E641" i="25"/>
  <c r="J640" i="25"/>
  <c r="I640" i="25"/>
  <c r="H640" i="25"/>
  <c r="G640" i="25"/>
  <c r="F640" i="25"/>
  <c r="D640" i="25"/>
  <c r="E640" i="25"/>
  <c r="J639" i="25"/>
  <c r="I639" i="25"/>
  <c r="H639" i="25"/>
  <c r="G639" i="25"/>
  <c r="F639" i="25"/>
  <c r="D639" i="25"/>
  <c r="E639" i="25"/>
  <c r="J638" i="25"/>
  <c r="I638" i="25"/>
  <c r="H638" i="25"/>
  <c r="G638" i="25"/>
  <c r="F638" i="25"/>
  <c r="D638" i="25"/>
  <c r="E638" i="25"/>
  <c r="J637" i="25"/>
  <c r="I637" i="25"/>
  <c r="H637" i="25"/>
  <c r="G637" i="25"/>
  <c r="F637" i="25"/>
  <c r="D637" i="25"/>
  <c r="E637" i="25"/>
  <c r="J636" i="25"/>
  <c r="I636" i="25"/>
  <c r="H636" i="25"/>
  <c r="G636" i="25"/>
  <c r="F636" i="25"/>
  <c r="D636" i="25"/>
  <c r="E636" i="25"/>
  <c r="J635" i="25"/>
  <c r="I635" i="25"/>
  <c r="H635" i="25"/>
  <c r="G635" i="25"/>
  <c r="F635" i="25"/>
  <c r="D635" i="25"/>
  <c r="E635" i="25"/>
  <c r="J634" i="25"/>
  <c r="I634" i="25"/>
  <c r="H634" i="25"/>
  <c r="G634" i="25"/>
  <c r="F634" i="25"/>
  <c r="D634" i="25"/>
  <c r="E634" i="25"/>
  <c r="J633" i="25"/>
  <c r="I633" i="25"/>
  <c r="H633" i="25"/>
  <c r="G633" i="25"/>
  <c r="F633" i="25"/>
  <c r="D633" i="25"/>
  <c r="E633" i="25"/>
  <c r="I632" i="25"/>
  <c r="H632" i="25"/>
  <c r="G632" i="25"/>
  <c r="F632" i="25"/>
  <c r="E632" i="25"/>
  <c r="H631" i="25"/>
  <c r="G631" i="25"/>
  <c r="F631" i="25"/>
  <c r="E631" i="25"/>
  <c r="G630" i="25"/>
  <c r="F630" i="25"/>
  <c r="E630" i="25"/>
  <c r="G629" i="25"/>
  <c r="F629" i="25"/>
  <c r="D629" i="25"/>
  <c r="E629" i="25"/>
  <c r="G628" i="25"/>
  <c r="F628" i="25"/>
  <c r="D628" i="25"/>
  <c r="E628" i="25"/>
  <c r="F627" i="25"/>
  <c r="E627" i="25"/>
  <c r="E626" i="25"/>
  <c r="D624" i="25"/>
  <c r="D623" i="25"/>
  <c r="D622" i="25"/>
  <c r="D621" i="25"/>
  <c r="D620" i="25"/>
  <c r="D619" i="25"/>
  <c r="D618" i="25"/>
  <c r="D425" i="25"/>
  <c r="CE94" i="24"/>
  <c r="I384" i="34"/>
  <c r="D384" i="34"/>
  <c r="C384" i="34"/>
  <c r="CE93" i="24"/>
  <c r="I383" i="34"/>
  <c r="D383" i="34"/>
  <c r="C383" i="34"/>
  <c r="CE92" i="24"/>
  <c r="I382" i="34"/>
  <c r="D382" i="34"/>
  <c r="C382" i="34"/>
  <c r="CE91" i="24"/>
  <c r="I381" i="34"/>
  <c r="D381" i="34"/>
  <c r="C381" i="34"/>
  <c r="I380" i="34"/>
  <c r="D380" i="34"/>
  <c r="C380" i="34"/>
  <c r="CE89" i="24"/>
  <c r="I378" i="34"/>
  <c r="D378" i="34"/>
  <c r="C378" i="34"/>
  <c r="CE88" i="24"/>
  <c r="I377" i="34"/>
  <c r="D377" i="34"/>
  <c r="C377" i="34"/>
  <c r="CE87" i="24"/>
  <c r="I376" i="34"/>
  <c r="D376" i="34"/>
  <c r="C376" i="34"/>
  <c r="I374" i="34"/>
  <c r="C85" i="24"/>
  <c r="D85" i="24"/>
  <c r="E85" i="24"/>
  <c r="F85" i="24"/>
  <c r="G85" i="24"/>
  <c r="H85" i="24"/>
  <c r="I85" i="24"/>
  <c r="J85" i="24"/>
  <c r="K85" i="24"/>
  <c r="L85" i="24"/>
  <c r="M85" i="24"/>
  <c r="N85" i="24"/>
  <c r="O85" i="24"/>
  <c r="P85" i="24"/>
  <c r="Q85" i="24"/>
  <c r="R85" i="24"/>
  <c r="S85" i="24"/>
  <c r="T85" i="24"/>
  <c r="U85" i="24"/>
  <c r="V85" i="24"/>
  <c r="W85" i="24"/>
  <c r="X85" i="24"/>
  <c r="Y85" i="24"/>
  <c r="Z85" i="24"/>
  <c r="AA85" i="24"/>
  <c r="AB85" i="24"/>
  <c r="AC85" i="24"/>
  <c r="AD85" i="24"/>
  <c r="AE85" i="24"/>
  <c r="AF85" i="24"/>
  <c r="AG85" i="24"/>
  <c r="AH85" i="24"/>
  <c r="AI85" i="24"/>
  <c r="AJ85" i="24"/>
  <c r="AK85" i="24"/>
  <c r="AL85" i="24"/>
  <c r="AM85" i="24"/>
  <c r="AN85" i="24"/>
  <c r="AO85" i="24"/>
  <c r="AP85" i="24"/>
  <c r="AQ85" i="24"/>
  <c r="AR85" i="24"/>
  <c r="AS85" i="24"/>
  <c r="AT85" i="24"/>
  <c r="AU85" i="24"/>
  <c r="AV85" i="24"/>
  <c r="AW85" i="24"/>
  <c r="AX85" i="24"/>
  <c r="AY85" i="24"/>
  <c r="AZ85" i="24"/>
  <c r="BA85" i="24"/>
  <c r="BB85" i="24"/>
  <c r="BC85" i="24"/>
  <c r="BD85" i="24"/>
  <c r="BE85" i="24"/>
  <c r="BF85" i="24"/>
  <c r="BG85" i="24"/>
  <c r="BH85" i="24"/>
  <c r="BI85" i="24"/>
  <c r="BJ85" i="24"/>
  <c r="BK85" i="24"/>
  <c r="BL85" i="24"/>
  <c r="BM85" i="24"/>
  <c r="BN85" i="24"/>
  <c r="BO85" i="24"/>
  <c r="BP85" i="24"/>
  <c r="BQ85" i="24"/>
  <c r="BR85" i="24"/>
  <c r="BS85" i="24"/>
  <c r="BT85" i="24"/>
  <c r="BU85" i="24"/>
  <c r="BV85" i="24"/>
  <c r="BW85" i="24"/>
  <c r="BX85" i="24"/>
  <c r="BY85" i="24"/>
  <c r="BZ85" i="24"/>
  <c r="CA85" i="24"/>
  <c r="CB85" i="24"/>
  <c r="CC85" i="24"/>
  <c r="CD69" i="24"/>
  <c r="CD85" i="24"/>
  <c r="CE85" i="24"/>
  <c r="I373" i="34"/>
  <c r="E373" i="34"/>
  <c r="D373" i="34"/>
  <c r="C373" i="34"/>
  <c r="CE84" i="24"/>
  <c r="I372" i="34"/>
  <c r="E372" i="34"/>
  <c r="D372" i="34"/>
  <c r="C372" i="34"/>
  <c r="CE70" i="24"/>
  <c r="CE71" i="24"/>
  <c r="CE72" i="24"/>
  <c r="CE73" i="24"/>
  <c r="CE74" i="24"/>
  <c r="CE75" i="24"/>
  <c r="CE76" i="24"/>
  <c r="CE77" i="24"/>
  <c r="CE78" i="24"/>
  <c r="CE79" i="24"/>
  <c r="CE80" i="24"/>
  <c r="CE81" i="24"/>
  <c r="CE82" i="24"/>
  <c r="CE83" i="24"/>
  <c r="CE69" i="24"/>
  <c r="I371" i="34"/>
  <c r="E371" i="34"/>
  <c r="D371" i="34"/>
  <c r="C371" i="34"/>
  <c r="CE68" i="24"/>
  <c r="I370" i="34"/>
  <c r="D370" i="34"/>
  <c r="C370" i="34"/>
  <c r="CE67" i="24"/>
  <c r="I369" i="34"/>
  <c r="D369" i="34"/>
  <c r="C369" i="34"/>
  <c r="CE66" i="24"/>
  <c r="I368" i="34"/>
  <c r="D368" i="34"/>
  <c r="C368" i="34"/>
  <c r="CE65" i="24"/>
  <c r="I367" i="34"/>
  <c r="D367" i="34"/>
  <c r="C367" i="34"/>
  <c r="CE64" i="24"/>
  <c r="I366" i="34"/>
  <c r="D366" i="34"/>
  <c r="C366" i="34"/>
  <c r="CE63" i="24"/>
  <c r="I365" i="34"/>
  <c r="D365" i="34"/>
  <c r="C365" i="34"/>
  <c r="CE62" i="24"/>
  <c r="I364" i="34"/>
  <c r="D364" i="34"/>
  <c r="C364" i="34"/>
  <c r="I363" i="34"/>
  <c r="D363" i="34"/>
  <c r="C363" i="34"/>
  <c r="I362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1" i="34"/>
  <c r="H341" i="34"/>
  <c r="G341" i="34"/>
  <c r="F341" i="34"/>
  <c r="E341" i="34"/>
  <c r="D341" i="34"/>
  <c r="C341" i="34"/>
  <c r="I340" i="34"/>
  <c r="H340" i="34"/>
  <c r="G340" i="34"/>
  <c r="F340" i="34"/>
  <c r="E340" i="34"/>
  <c r="D340" i="34"/>
  <c r="C340" i="34"/>
  <c r="I339" i="34"/>
  <c r="H339" i="34"/>
  <c r="G339" i="34"/>
  <c r="F339" i="34"/>
  <c r="E339" i="34"/>
  <c r="D339" i="34"/>
  <c r="C339" i="34"/>
  <c r="I338" i="34"/>
  <c r="H338" i="34"/>
  <c r="G338" i="34"/>
  <c r="F338" i="34"/>
  <c r="E338" i="34"/>
  <c r="D338" i="34"/>
  <c r="C338" i="34"/>
  <c r="I337" i="34"/>
  <c r="H337" i="34"/>
  <c r="G337" i="34"/>
  <c r="F337" i="34"/>
  <c r="E337" i="34"/>
  <c r="D337" i="34"/>
  <c r="C337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2" i="34"/>
  <c r="H332" i="34"/>
  <c r="G332" i="34"/>
  <c r="F332" i="34"/>
  <c r="E332" i="34"/>
  <c r="D332" i="34"/>
  <c r="C332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9" i="34"/>
  <c r="H309" i="34"/>
  <c r="G309" i="34"/>
  <c r="F309" i="34"/>
  <c r="E309" i="34"/>
  <c r="D309" i="34"/>
  <c r="C309" i="34"/>
  <c r="I308" i="34"/>
  <c r="H308" i="34"/>
  <c r="G308" i="34"/>
  <c r="F308" i="34"/>
  <c r="E308" i="34"/>
  <c r="D308" i="34"/>
  <c r="C308" i="34"/>
  <c r="I307" i="34"/>
  <c r="H307" i="34"/>
  <c r="G307" i="34"/>
  <c r="F307" i="34"/>
  <c r="E307" i="34"/>
  <c r="D307" i="34"/>
  <c r="C307" i="34"/>
  <c r="I306" i="34"/>
  <c r="H306" i="34"/>
  <c r="G306" i="34"/>
  <c r="F306" i="34"/>
  <c r="E306" i="34"/>
  <c r="D306" i="34"/>
  <c r="C306" i="34"/>
  <c r="I305" i="34"/>
  <c r="H305" i="34"/>
  <c r="G305" i="34"/>
  <c r="F305" i="34"/>
  <c r="E305" i="34"/>
  <c r="D305" i="34"/>
  <c r="C305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300" i="34"/>
  <c r="H300" i="34"/>
  <c r="G300" i="34"/>
  <c r="F300" i="34"/>
  <c r="E300" i="34"/>
  <c r="D300" i="34"/>
  <c r="C300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7" i="34"/>
  <c r="H277" i="34"/>
  <c r="G277" i="34"/>
  <c r="F277" i="34"/>
  <c r="E277" i="34"/>
  <c r="D277" i="34"/>
  <c r="C277" i="34"/>
  <c r="I276" i="34"/>
  <c r="H276" i="34"/>
  <c r="G276" i="34"/>
  <c r="F276" i="34"/>
  <c r="E276" i="34"/>
  <c r="D276" i="34"/>
  <c r="C276" i="34"/>
  <c r="I275" i="34"/>
  <c r="H275" i="34"/>
  <c r="G275" i="34"/>
  <c r="F275" i="34"/>
  <c r="E275" i="34"/>
  <c r="D275" i="34"/>
  <c r="C275" i="34"/>
  <c r="I274" i="34"/>
  <c r="H274" i="34"/>
  <c r="G274" i="34"/>
  <c r="F274" i="34"/>
  <c r="E274" i="34"/>
  <c r="D274" i="34"/>
  <c r="C274" i="34"/>
  <c r="I273" i="34"/>
  <c r="H273" i="34"/>
  <c r="G273" i="34"/>
  <c r="F273" i="34"/>
  <c r="E273" i="34"/>
  <c r="D273" i="34"/>
  <c r="C273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8" i="34"/>
  <c r="H268" i="34"/>
  <c r="G268" i="34"/>
  <c r="F268" i="34"/>
  <c r="E268" i="34"/>
  <c r="D268" i="34"/>
  <c r="C268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5" i="34"/>
  <c r="H245" i="34"/>
  <c r="G245" i="34"/>
  <c r="F245" i="34"/>
  <c r="E245" i="34"/>
  <c r="D245" i="34"/>
  <c r="C245" i="34"/>
  <c r="I244" i="34"/>
  <c r="H244" i="34"/>
  <c r="G244" i="34"/>
  <c r="F244" i="34"/>
  <c r="E244" i="34"/>
  <c r="D244" i="34"/>
  <c r="C244" i="34"/>
  <c r="I243" i="34"/>
  <c r="H243" i="34"/>
  <c r="G243" i="34"/>
  <c r="F243" i="34"/>
  <c r="E243" i="34"/>
  <c r="D243" i="34"/>
  <c r="C243" i="34"/>
  <c r="I242" i="34"/>
  <c r="H242" i="34"/>
  <c r="G242" i="34"/>
  <c r="F242" i="34"/>
  <c r="E242" i="34"/>
  <c r="D242" i="34"/>
  <c r="C242" i="34"/>
  <c r="I241" i="34"/>
  <c r="H241" i="34"/>
  <c r="G241" i="34"/>
  <c r="F241" i="34"/>
  <c r="E241" i="34"/>
  <c r="D241" i="34"/>
  <c r="C241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6" i="34"/>
  <c r="H236" i="34"/>
  <c r="G236" i="34"/>
  <c r="F236" i="34"/>
  <c r="E236" i="34"/>
  <c r="D236" i="34"/>
  <c r="C236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F218" i="34"/>
  <c r="E218" i="34"/>
  <c r="D218" i="34"/>
  <c r="C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C614" i="24"/>
  <c r="C615" i="24"/>
  <c r="D615" i="24"/>
  <c r="D612" i="24"/>
  <c r="D713" i="24"/>
  <c r="C616" i="24"/>
  <c r="D616" i="24"/>
  <c r="C617" i="24"/>
  <c r="D617" i="24"/>
  <c r="C618" i="24"/>
  <c r="D618" i="24"/>
  <c r="C619" i="24"/>
  <c r="D619" i="24"/>
  <c r="C620" i="24"/>
  <c r="D620" i="24"/>
  <c r="C621" i="24"/>
  <c r="D621" i="24"/>
  <c r="C622" i="24"/>
  <c r="D622" i="24"/>
  <c r="C623" i="24"/>
  <c r="D623" i="24"/>
  <c r="E623" i="24"/>
  <c r="C624" i="24"/>
  <c r="D624" i="24"/>
  <c r="C625" i="24"/>
  <c r="D625" i="24"/>
  <c r="C626" i="24"/>
  <c r="D626" i="24"/>
  <c r="C627" i="24"/>
  <c r="D627" i="24"/>
  <c r="C628" i="24"/>
  <c r="D628" i="24"/>
  <c r="C629" i="24"/>
  <c r="D629" i="24"/>
  <c r="C630" i="24"/>
  <c r="D630" i="24"/>
  <c r="C631" i="24"/>
  <c r="D631" i="24"/>
  <c r="C632" i="24"/>
  <c r="D632" i="24"/>
  <c r="C633" i="24"/>
  <c r="D633" i="24"/>
  <c r="C634" i="24"/>
  <c r="D634" i="24"/>
  <c r="C635" i="24"/>
  <c r="D635" i="24"/>
  <c r="C636" i="24"/>
  <c r="D636" i="24"/>
  <c r="C637" i="24"/>
  <c r="D637" i="24"/>
  <c r="C638" i="24"/>
  <c r="D638" i="24"/>
  <c r="C639" i="24"/>
  <c r="D639" i="24"/>
  <c r="C640" i="24"/>
  <c r="D640" i="24"/>
  <c r="C641" i="24"/>
  <c r="D641" i="24"/>
  <c r="C642" i="24"/>
  <c r="D642" i="24"/>
  <c r="C643" i="24"/>
  <c r="D643" i="24"/>
  <c r="C644" i="24"/>
  <c r="D644" i="24"/>
  <c r="C645" i="24"/>
  <c r="D645" i="24"/>
  <c r="C646" i="24"/>
  <c r="D646" i="24"/>
  <c r="C647" i="24"/>
  <c r="D647" i="24"/>
  <c r="C668" i="24"/>
  <c r="D668" i="24"/>
  <c r="C669" i="24"/>
  <c r="D669" i="24"/>
  <c r="C670" i="24"/>
  <c r="D670" i="24"/>
  <c r="C671" i="24"/>
  <c r="D671" i="24"/>
  <c r="C672" i="24"/>
  <c r="D672" i="24"/>
  <c r="C673" i="24"/>
  <c r="D673" i="24"/>
  <c r="C674" i="24"/>
  <c r="D674" i="24"/>
  <c r="C675" i="24"/>
  <c r="D675" i="24"/>
  <c r="C676" i="24"/>
  <c r="D676" i="24"/>
  <c r="C677" i="24"/>
  <c r="D677" i="24"/>
  <c r="C678" i="24"/>
  <c r="D678" i="24"/>
  <c r="C679" i="24"/>
  <c r="D679" i="24"/>
  <c r="C680" i="24"/>
  <c r="D680" i="24"/>
  <c r="C681" i="24"/>
  <c r="D681" i="24"/>
  <c r="C682" i="24"/>
  <c r="D682" i="24"/>
  <c r="C683" i="24"/>
  <c r="D683" i="24"/>
  <c r="C684" i="24"/>
  <c r="D684" i="24"/>
  <c r="C685" i="24"/>
  <c r="D685" i="24"/>
  <c r="C686" i="24"/>
  <c r="D686" i="24"/>
  <c r="C687" i="24"/>
  <c r="D687" i="24"/>
  <c r="C688" i="24"/>
  <c r="D688" i="24"/>
  <c r="C689" i="24"/>
  <c r="D689" i="24"/>
  <c r="C690" i="24"/>
  <c r="D690" i="24"/>
  <c r="C691" i="24"/>
  <c r="D691" i="24"/>
  <c r="C692" i="24"/>
  <c r="D692" i="24"/>
  <c r="C693" i="24"/>
  <c r="D693" i="24"/>
  <c r="C694" i="24"/>
  <c r="D694" i="24"/>
  <c r="C695" i="24"/>
  <c r="D695" i="24"/>
  <c r="C696" i="24"/>
  <c r="D696" i="24"/>
  <c r="C697" i="24"/>
  <c r="D697" i="24"/>
  <c r="C698" i="24"/>
  <c r="D698" i="24"/>
  <c r="C699" i="24"/>
  <c r="D699" i="24"/>
  <c r="C700" i="24"/>
  <c r="D700" i="24"/>
  <c r="C701" i="24"/>
  <c r="D701" i="24"/>
  <c r="C702" i="24"/>
  <c r="D702" i="24"/>
  <c r="C703" i="24"/>
  <c r="D703" i="24"/>
  <c r="C704" i="24"/>
  <c r="D704" i="24"/>
  <c r="C705" i="24"/>
  <c r="D705" i="24"/>
  <c r="C706" i="24"/>
  <c r="D706" i="24"/>
  <c r="C707" i="24"/>
  <c r="D707" i="24"/>
  <c r="C708" i="24"/>
  <c r="D708" i="24"/>
  <c r="C709" i="24"/>
  <c r="D709" i="24"/>
  <c r="C710" i="24"/>
  <c r="D710" i="24"/>
  <c r="C711" i="24"/>
  <c r="D711" i="24"/>
  <c r="C712" i="24"/>
  <c r="D712" i="24"/>
  <c r="C713" i="24"/>
  <c r="E612" i="24"/>
  <c r="E713" i="24"/>
  <c r="E624" i="24"/>
  <c r="F624" i="24"/>
  <c r="F612" i="24"/>
  <c r="F713" i="24"/>
  <c r="E625" i="24"/>
  <c r="F625" i="24"/>
  <c r="G625" i="24"/>
  <c r="G713" i="24"/>
  <c r="M713" i="24"/>
  <c r="F215" i="34"/>
  <c r="E712" i="24"/>
  <c r="F712" i="24"/>
  <c r="G712" i="24"/>
  <c r="M712" i="24"/>
  <c r="E215" i="34"/>
  <c r="E711" i="24"/>
  <c r="F711" i="24"/>
  <c r="G711" i="24"/>
  <c r="M711" i="24"/>
  <c r="D215" i="34"/>
  <c r="E710" i="24"/>
  <c r="F710" i="24"/>
  <c r="G710" i="24"/>
  <c r="M710" i="24"/>
  <c r="C215" i="34"/>
  <c r="I213" i="34"/>
  <c r="H213" i="34"/>
  <c r="G213" i="34"/>
  <c r="F213" i="34"/>
  <c r="E213" i="34"/>
  <c r="D213" i="34"/>
  <c r="C213" i="34"/>
  <c r="I212" i="34"/>
  <c r="H212" i="34"/>
  <c r="G212" i="34"/>
  <c r="F212" i="34"/>
  <c r="E212" i="34"/>
  <c r="D212" i="34"/>
  <c r="C212" i="34"/>
  <c r="I211" i="34"/>
  <c r="H211" i="34"/>
  <c r="G211" i="34"/>
  <c r="F211" i="34"/>
  <c r="E211" i="34"/>
  <c r="D211" i="34"/>
  <c r="C211" i="34"/>
  <c r="I210" i="34"/>
  <c r="H210" i="34"/>
  <c r="G210" i="34"/>
  <c r="F210" i="34"/>
  <c r="E210" i="34"/>
  <c r="D210" i="34"/>
  <c r="C210" i="34"/>
  <c r="I209" i="34"/>
  <c r="H209" i="34"/>
  <c r="G209" i="34"/>
  <c r="F209" i="34"/>
  <c r="E209" i="34"/>
  <c r="D209" i="34"/>
  <c r="C209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4" i="34"/>
  <c r="H204" i="34"/>
  <c r="G204" i="34"/>
  <c r="F204" i="34"/>
  <c r="E204" i="34"/>
  <c r="D204" i="34"/>
  <c r="C204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6" i="34"/>
  <c r="H186" i="34"/>
  <c r="G186" i="34"/>
  <c r="F186" i="34"/>
  <c r="E186" i="34"/>
  <c r="D186" i="34"/>
  <c r="C186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E709" i="24"/>
  <c r="F709" i="24"/>
  <c r="G709" i="24"/>
  <c r="M709" i="24"/>
  <c r="I183" i="34"/>
  <c r="E708" i="24"/>
  <c r="F708" i="24"/>
  <c r="G708" i="24"/>
  <c r="M708" i="24"/>
  <c r="H183" i="34"/>
  <c r="E707" i="24"/>
  <c r="F707" i="24"/>
  <c r="G707" i="24"/>
  <c r="M707" i="24"/>
  <c r="G183" i="34"/>
  <c r="E706" i="24"/>
  <c r="F706" i="24"/>
  <c r="G706" i="24"/>
  <c r="M706" i="24"/>
  <c r="F183" i="34"/>
  <c r="E705" i="24"/>
  <c r="F705" i="24"/>
  <c r="G705" i="24"/>
  <c r="M705" i="24"/>
  <c r="E183" i="34"/>
  <c r="E704" i="24"/>
  <c r="F704" i="24"/>
  <c r="G704" i="24"/>
  <c r="M704" i="24"/>
  <c r="D183" i="34"/>
  <c r="E703" i="24"/>
  <c r="F703" i="24"/>
  <c r="G703" i="24"/>
  <c r="M703" i="24"/>
  <c r="C183" i="34"/>
  <c r="I181" i="34"/>
  <c r="H181" i="34"/>
  <c r="G181" i="34"/>
  <c r="F181" i="34"/>
  <c r="E181" i="34"/>
  <c r="D181" i="34"/>
  <c r="C181" i="34"/>
  <c r="I180" i="34"/>
  <c r="H180" i="34"/>
  <c r="G180" i="34"/>
  <c r="F180" i="34"/>
  <c r="E180" i="34"/>
  <c r="D180" i="34"/>
  <c r="C180" i="34"/>
  <c r="I179" i="34"/>
  <c r="H179" i="34"/>
  <c r="G179" i="34"/>
  <c r="F179" i="34"/>
  <c r="E179" i="34"/>
  <c r="D179" i="34"/>
  <c r="C179" i="34"/>
  <c r="I178" i="34"/>
  <c r="H178" i="34"/>
  <c r="G178" i="34"/>
  <c r="F178" i="34"/>
  <c r="E178" i="34"/>
  <c r="D178" i="34"/>
  <c r="C178" i="34"/>
  <c r="I177" i="34"/>
  <c r="H177" i="34"/>
  <c r="G177" i="34"/>
  <c r="F177" i="34"/>
  <c r="E177" i="34"/>
  <c r="D177" i="34"/>
  <c r="C177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2" i="34"/>
  <c r="H172" i="34"/>
  <c r="G172" i="34"/>
  <c r="F172" i="34"/>
  <c r="E172" i="34"/>
  <c r="D172" i="34"/>
  <c r="C172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4" i="34"/>
  <c r="H154" i="34"/>
  <c r="G154" i="34"/>
  <c r="F154" i="34"/>
  <c r="E154" i="34"/>
  <c r="D154" i="34"/>
  <c r="C154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E702" i="24"/>
  <c r="F702" i="24"/>
  <c r="G702" i="24"/>
  <c r="M702" i="24"/>
  <c r="I151" i="34"/>
  <c r="E701" i="24"/>
  <c r="F701" i="24"/>
  <c r="G701" i="24"/>
  <c r="M701" i="24"/>
  <c r="H151" i="34"/>
  <c r="E700" i="24"/>
  <c r="F700" i="24"/>
  <c r="G700" i="24"/>
  <c r="M700" i="24"/>
  <c r="G151" i="34"/>
  <c r="E699" i="24"/>
  <c r="F699" i="24"/>
  <c r="G699" i="24"/>
  <c r="M699" i="24"/>
  <c r="F151" i="34"/>
  <c r="E698" i="24"/>
  <c r="F698" i="24"/>
  <c r="G698" i="24"/>
  <c r="M698" i="24"/>
  <c r="E151" i="34"/>
  <c r="E697" i="24"/>
  <c r="F697" i="24"/>
  <c r="G697" i="24"/>
  <c r="M697" i="24"/>
  <c r="D151" i="34"/>
  <c r="E696" i="24"/>
  <c r="F696" i="24"/>
  <c r="G696" i="24"/>
  <c r="M696" i="24"/>
  <c r="C151" i="34"/>
  <c r="I149" i="34"/>
  <c r="H149" i="34"/>
  <c r="G149" i="34"/>
  <c r="F149" i="34"/>
  <c r="E149" i="34"/>
  <c r="D149" i="34"/>
  <c r="C149" i="34"/>
  <c r="I148" i="34"/>
  <c r="H148" i="34"/>
  <c r="G148" i="34"/>
  <c r="F148" i="34"/>
  <c r="E148" i="34"/>
  <c r="D148" i="34"/>
  <c r="C148" i="34"/>
  <c r="I147" i="34"/>
  <c r="H147" i="34"/>
  <c r="G147" i="34"/>
  <c r="F147" i="34"/>
  <c r="E147" i="34"/>
  <c r="D147" i="34"/>
  <c r="C147" i="34"/>
  <c r="I146" i="34"/>
  <c r="H146" i="34"/>
  <c r="G146" i="34"/>
  <c r="F146" i="34"/>
  <c r="E146" i="34"/>
  <c r="D146" i="34"/>
  <c r="C146" i="34"/>
  <c r="I145" i="34"/>
  <c r="H145" i="34"/>
  <c r="G145" i="34"/>
  <c r="F145" i="34"/>
  <c r="E145" i="34"/>
  <c r="D145" i="34"/>
  <c r="C145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40" i="34"/>
  <c r="H140" i="34"/>
  <c r="G140" i="34"/>
  <c r="F140" i="34"/>
  <c r="E140" i="34"/>
  <c r="D140" i="34"/>
  <c r="C140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2" i="34"/>
  <c r="H122" i="34"/>
  <c r="G122" i="34"/>
  <c r="F122" i="34"/>
  <c r="E122" i="34"/>
  <c r="D122" i="34"/>
  <c r="C122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E695" i="24"/>
  <c r="F695" i="24"/>
  <c r="G695" i="24"/>
  <c r="M695" i="24"/>
  <c r="I119" i="34"/>
  <c r="E694" i="24"/>
  <c r="F694" i="24"/>
  <c r="G694" i="24"/>
  <c r="M694" i="24"/>
  <c r="H119" i="34"/>
  <c r="E693" i="24"/>
  <c r="F693" i="24"/>
  <c r="G693" i="24"/>
  <c r="M693" i="24"/>
  <c r="G119" i="34"/>
  <c r="E692" i="24"/>
  <c r="F692" i="24"/>
  <c r="G692" i="24"/>
  <c r="M692" i="24"/>
  <c r="F119" i="34"/>
  <c r="E691" i="24"/>
  <c r="F691" i="24"/>
  <c r="G691" i="24"/>
  <c r="M691" i="24"/>
  <c r="E119" i="34"/>
  <c r="E690" i="24"/>
  <c r="F690" i="24"/>
  <c r="G690" i="24"/>
  <c r="M690" i="24"/>
  <c r="D119" i="34"/>
  <c r="E689" i="24"/>
  <c r="F689" i="24"/>
  <c r="G689" i="24"/>
  <c r="M689" i="24"/>
  <c r="C119" i="34"/>
  <c r="I117" i="34"/>
  <c r="H117" i="34"/>
  <c r="G117" i="34"/>
  <c r="F117" i="34"/>
  <c r="E117" i="34"/>
  <c r="D117" i="34"/>
  <c r="C117" i="34"/>
  <c r="I116" i="34"/>
  <c r="H116" i="34"/>
  <c r="G116" i="34"/>
  <c r="F116" i="34"/>
  <c r="E116" i="34"/>
  <c r="D116" i="34"/>
  <c r="C116" i="34"/>
  <c r="I115" i="34"/>
  <c r="H115" i="34"/>
  <c r="G115" i="34"/>
  <c r="F115" i="34"/>
  <c r="E115" i="34"/>
  <c r="D115" i="34"/>
  <c r="C115" i="34"/>
  <c r="I114" i="34"/>
  <c r="H114" i="34"/>
  <c r="G114" i="34"/>
  <c r="F114" i="34"/>
  <c r="E114" i="34"/>
  <c r="D114" i="34"/>
  <c r="C114" i="34"/>
  <c r="I113" i="34"/>
  <c r="H113" i="34"/>
  <c r="G113" i="34"/>
  <c r="F113" i="34"/>
  <c r="E113" i="34"/>
  <c r="D113" i="34"/>
  <c r="C113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8" i="34"/>
  <c r="H108" i="34"/>
  <c r="G108" i="34"/>
  <c r="F108" i="34"/>
  <c r="E108" i="34"/>
  <c r="D108" i="34"/>
  <c r="C108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90" i="34"/>
  <c r="H90" i="34"/>
  <c r="G90" i="34"/>
  <c r="F90" i="34"/>
  <c r="E90" i="34"/>
  <c r="D90" i="34"/>
  <c r="C90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E688" i="24"/>
  <c r="F688" i="24"/>
  <c r="G688" i="24"/>
  <c r="M688" i="24"/>
  <c r="I87" i="34"/>
  <c r="E687" i="24"/>
  <c r="F687" i="24"/>
  <c r="G687" i="24"/>
  <c r="M687" i="24"/>
  <c r="H87" i="34"/>
  <c r="E686" i="24"/>
  <c r="F686" i="24"/>
  <c r="G686" i="24"/>
  <c r="M686" i="24"/>
  <c r="G87" i="34"/>
  <c r="E685" i="24"/>
  <c r="F685" i="24"/>
  <c r="G685" i="24"/>
  <c r="M685" i="24"/>
  <c r="F87" i="34"/>
  <c r="E684" i="24"/>
  <c r="F684" i="24"/>
  <c r="G684" i="24"/>
  <c r="M684" i="24"/>
  <c r="E87" i="34"/>
  <c r="E683" i="24"/>
  <c r="F683" i="24"/>
  <c r="G683" i="24"/>
  <c r="M683" i="24"/>
  <c r="D87" i="34"/>
  <c r="E682" i="24"/>
  <c r="F682" i="24"/>
  <c r="G682" i="24"/>
  <c r="M682" i="24"/>
  <c r="C87" i="34"/>
  <c r="I85" i="34"/>
  <c r="H85" i="34"/>
  <c r="G85" i="34"/>
  <c r="F85" i="34"/>
  <c r="E85" i="34"/>
  <c r="D85" i="34"/>
  <c r="C85" i="34"/>
  <c r="I84" i="34"/>
  <c r="H84" i="34"/>
  <c r="G84" i="34"/>
  <c r="F84" i="34"/>
  <c r="E84" i="34"/>
  <c r="D84" i="34"/>
  <c r="C84" i="34"/>
  <c r="I83" i="34"/>
  <c r="H83" i="34"/>
  <c r="G83" i="34"/>
  <c r="F83" i="34"/>
  <c r="E83" i="34"/>
  <c r="D83" i="34"/>
  <c r="C83" i="34"/>
  <c r="I82" i="34"/>
  <c r="H82" i="34"/>
  <c r="G82" i="34"/>
  <c r="F82" i="34"/>
  <c r="E82" i="34"/>
  <c r="D82" i="34"/>
  <c r="C82" i="34"/>
  <c r="I81" i="34"/>
  <c r="H81" i="34"/>
  <c r="G81" i="34"/>
  <c r="F81" i="34"/>
  <c r="E81" i="34"/>
  <c r="D81" i="34"/>
  <c r="C81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6" i="34"/>
  <c r="H76" i="34"/>
  <c r="G76" i="34"/>
  <c r="F76" i="34"/>
  <c r="E76" i="34"/>
  <c r="D76" i="34"/>
  <c r="C76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8" i="34"/>
  <c r="H58" i="34"/>
  <c r="G58" i="34"/>
  <c r="F58" i="34"/>
  <c r="E58" i="34"/>
  <c r="D58" i="34"/>
  <c r="C58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E681" i="24"/>
  <c r="F681" i="24"/>
  <c r="G681" i="24"/>
  <c r="M681" i="24"/>
  <c r="I55" i="34"/>
  <c r="E680" i="24"/>
  <c r="F680" i="24"/>
  <c r="G680" i="24"/>
  <c r="M680" i="24"/>
  <c r="H55" i="34"/>
  <c r="G55" i="34"/>
  <c r="F55" i="34"/>
  <c r="E55" i="34"/>
  <c r="E676" i="24"/>
  <c r="F676" i="24"/>
  <c r="G676" i="24"/>
  <c r="M676" i="24"/>
  <c r="D55" i="34"/>
  <c r="E675" i="24"/>
  <c r="F675" i="24"/>
  <c r="G675" i="24"/>
  <c r="M675" i="24"/>
  <c r="C55" i="34"/>
  <c r="I53" i="34"/>
  <c r="H53" i="34"/>
  <c r="G53" i="34"/>
  <c r="F53" i="34"/>
  <c r="E53" i="34"/>
  <c r="D53" i="34"/>
  <c r="C53" i="34"/>
  <c r="I52" i="34"/>
  <c r="H52" i="34"/>
  <c r="G52" i="34"/>
  <c r="F52" i="34"/>
  <c r="E52" i="34"/>
  <c r="D52" i="34"/>
  <c r="C52" i="34"/>
  <c r="I51" i="34"/>
  <c r="H51" i="34"/>
  <c r="G51" i="34"/>
  <c r="F51" i="34"/>
  <c r="E51" i="34"/>
  <c r="D51" i="34"/>
  <c r="C51" i="34"/>
  <c r="I50" i="34"/>
  <c r="H50" i="34"/>
  <c r="G50" i="34"/>
  <c r="F50" i="34"/>
  <c r="E50" i="34"/>
  <c r="D50" i="34"/>
  <c r="C50" i="34"/>
  <c r="I49" i="34"/>
  <c r="H49" i="34"/>
  <c r="G49" i="34"/>
  <c r="F49" i="34"/>
  <c r="E49" i="34"/>
  <c r="D49" i="34"/>
  <c r="C49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4" i="34"/>
  <c r="H44" i="34"/>
  <c r="G44" i="34"/>
  <c r="F44" i="34"/>
  <c r="E44" i="34"/>
  <c r="D44" i="34"/>
  <c r="C44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6" i="34"/>
  <c r="H26" i="34"/>
  <c r="G26" i="34"/>
  <c r="F26" i="34"/>
  <c r="E26" i="34"/>
  <c r="D26" i="34"/>
  <c r="C26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E674" i="24"/>
  <c r="F674" i="24"/>
  <c r="G674" i="24"/>
  <c r="M674" i="24"/>
  <c r="I23" i="34"/>
  <c r="E673" i="24"/>
  <c r="F673" i="24"/>
  <c r="G673" i="24"/>
  <c r="M673" i="24"/>
  <c r="H23" i="34"/>
  <c r="E672" i="24"/>
  <c r="F672" i="24"/>
  <c r="G672" i="24"/>
  <c r="M672" i="24"/>
  <c r="G23" i="34"/>
  <c r="E671" i="24"/>
  <c r="F671" i="24"/>
  <c r="G671" i="24"/>
  <c r="M671" i="24"/>
  <c r="F23" i="34"/>
  <c r="E670" i="24"/>
  <c r="F670" i="24"/>
  <c r="G670" i="24"/>
  <c r="M670" i="24"/>
  <c r="E23" i="34"/>
  <c r="E669" i="24"/>
  <c r="F669" i="24"/>
  <c r="G669" i="24"/>
  <c r="M669" i="24"/>
  <c r="D23" i="34"/>
  <c r="E668" i="24"/>
  <c r="F668" i="24"/>
  <c r="G668" i="24"/>
  <c r="M668" i="24"/>
  <c r="C23" i="34"/>
  <c r="I21" i="34"/>
  <c r="H21" i="34"/>
  <c r="G21" i="34"/>
  <c r="F21" i="34"/>
  <c r="E21" i="34"/>
  <c r="D21" i="34"/>
  <c r="C21" i="34"/>
  <c r="I20" i="34"/>
  <c r="H20" i="34"/>
  <c r="G20" i="34"/>
  <c r="F20" i="34"/>
  <c r="E20" i="34"/>
  <c r="D20" i="34"/>
  <c r="C20" i="34"/>
  <c r="I19" i="34"/>
  <c r="H19" i="34"/>
  <c r="G19" i="34"/>
  <c r="F19" i="34"/>
  <c r="E19" i="34"/>
  <c r="D19" i="34"/>
  <c r="C19" i="34"/>
  <c r="I18" i="34"/>
  <c r="H18" i="34"/>
  <c r="G18" i="34"/>
  <c r="F18" i="34"/>
  <c r="E18" i="34"/>
  <c r="D18" i="34"/>
  <c r="C18" i="34"/>
  <c r="I17" i="34"/>
  <c r="H17" i="34"/>
  <c r="G17" i="34"/>
  <c r="F17" i="34"/>
  <c r="E17" i="34"/>
  <c r="D17" i="34"/>
  <c r="C17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2" i="34"/>
  <c r="H12" i="34"/>
  <c r="G12" i="34"/>
  <c r="F12" i="34"/>
  <c r="E12" i="34"/>
  <c r="D12" i="34"/>
  <c r="C12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D360" i="24"/>
  <c r="D366" i="24"/>
  <c r="D367" i="24"/>
  <c r="D383" i="24"/>
  <c r="D384" i="24"/>
  <c r="D416" i="24"/>
  <c r="D417" i="24"/>
  <c r="D421" i="24"/>
  <c r="D424" i="24"/>
  <c r="C177" i="8"/>
  <c r="C175" i="8"/>
  <c r="C174" i="8"/>
  <c r="C172" i="8"/>
  <c r="C170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1" i="8"/>
  <c r="C120" i="8"/>
  <c r="C119" i="8"/>
  <c r="C118" i="8"/>
  <c r="C117" i="8"/>
  <c r="C116" i="8"/>
  <c r="C113" i="8"/>
  <c r="C112" i="8"/>
  <c r="C111" i="8"/>
  <c r="C108" i="8"/>
  <c r="A108" i="8"/>
  <c r="D276" i="24"/>
  <c r="D281" i="24"/>
  <c r="D291" i="24"/>
  <c r="D293" i="24"/>
  <c r="D299" i="24"/>
  <c r="D306" i="24"/>
  <c r="D308" i="24"/>
  <c r="D352" i="24"/>
  <c r="C103" i="8"/>
  <c r="C102" i="8"/>
  <c r="C101" i="8"/>
  <c r="C98" i="8"/>
  <c r="C96" i="8"/>
  <c r="C94" i="8"/>
  <c r="C92" i="8"/>
  <c r="C89" i="8"/>
  <c r="D339" i="24"/>
  <c r="D340" i="24"/>
  <c r="D341" i="24"/>
  <c r="C87" i="8"/>
  <c r="C86" i="8"/>
  <c r="C85" i="8"/>
  <c r="C84" i="8"/>
  <c r="C83" i="8"/>
  <c r="C82" i="8"/>
  <c r="C81" i="8"/>
  <c r="C80" i="8"/>
  <c r="C79" i="8"/>
  <c r="C78" i="8"/>
  <c r="C77" i="8"/>
  <c r="D329" i="24"/>
  <c r="C74" i="8"/>
  <c r="C73" i="8"/>
  <c r="C72" i="8"/>
  <c r="C71" i="8"/>
  <c r="D324" i="24"/>
  <c r="C68" i="8"/>
  <c r="C67" i="8"/>
  <c r="C66" i="8"/>
  <c r="C65" i="8"/>
  <c r="C64" i="8"/>
  <c r="C63" i="8"/>
  <c r="C62" i="8"/>
  <c r="C61" i="8"/>
  <c r="C60" i="8"/>
  <c r="C59" i="8"/>
  <c r="C58" i="8"/>
  <c r="C55" i="8"/>
  <c r="A55" i="8"/>
  <c r="C50" i="8"/>
  <c r="C49" i="8"/>
  <c r="C48" i="8"/>
  <c r="C47" i="8"/>
  <c r="C46" i="8"/>
  <c r="C45" i="8"/>
  <c r="C42" i="8"/>
  <c r="C41" i="8"/>
  <c r="C40" i="8"/>
  <c r="C39" i="8"/>
  <c r="C38" i="8"/>
  <c r="C35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6" i="8"/>
  <c r="C15" i="8"/>
  <c r="C14" i="8"/>
  <c r="C13" i="8"/>
  <c r="C12" i="8"/>
  <c r="C11" i="8"/>
  <c r="C10" i="8"/>
  <c r="C9" i="8"/>
  <c r="C8" i="8"/>
  <c r="C7" i="8"/>
  <c r="C6" i="8"/>
  <c r="C3" i="8"/>
  <c r="A3" i="8"/>
  <c r="D256" i="24"/>
  <c r="D27" i="7"/>
  <c r="D26" i="7"/>
  <c r="D24" i="7"/>
  <c r="D252" i="24"/>
  <c r="D22" i="7"/>
  <c r="D19" i="7"/>
  <c r="D18" i="7"/>
  <c r="D16" i="7"/>
  <c r="D245" i="24"/>
  <c r="D13" i="7"/>
  <c r="D12" i="7"/>
  <c r="D11" i="7"/>
  <c r="D10" i="7"/>
  <c r="D9" i="7"/>
  <c r="D8" i="7"/>
  <c r="D7" i="7"/>
  <c r="D5" i="7"/>
  <c r="D2" i="7"/>
  <c r="A2" i="7"/>
  <c r="E225" i="24"/>
  <c r="E226" i="24"/>
  <c r="E227" i="24"/>
  <c r="E228" i="24"/>
  <c r="E229" i="24"/>
  <c r="E230" i="24"/>
  <c r="E231" i="24"/>
  <c r="E232" i="24"/>
  <c r="E233" i="24"/>
  <c r="F32" i="6"/>
  <c r="D233" i="24"/>
  <c r="E32" i="6"/>
  <c r="C233" i="24"/>
  <c r="D32" i="6"/>
  <c r="B233" i="24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E211" i="24"/>
  <c r="E212" i="24"/>
  <c r="E213" i="24"/>
  <c r="E214" i="24"/>
  <c r="E215" i="24"/>
  <c r="E216" i="24"/>
  <c r="E217" i="24"/>
  <c r="E218" i="24"/>
  <c r="E219" i="24"/>
  <c r="E220" i="24"/>
  <c r="F16" i="6"/>
  <c r="D220" i="24"/>
  <c r="E16" i="6"/>
  <c r="C220" i="24"/>
  <c r="D16" i="6"/>
  <c r="B220" i="24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F8" i="6"/>
  <c r="E8" i="6"/>
  <c r="D8" i="6"/>
  <c r="C8" i="6"/>
  <c r="F7" i="6"/>
  <c r="E7" i="6"/>
  <c r="D7" i="6"/>
  <c r="C7" i="6"/>
  <c r="F3" i="6"/>
  <c r="A3" i="6"/>
  <c r="D206" i="24"/>
  <c r="C40" i="5"/>
  <c r="C39" i="5"/>
  <c r="C38" i="5"/>
  <c r="D202" i="24"/>
  <c r="C34" i="5"/>
  <c r="C33" i="5"/>
  <c r="C32" i="5"/>
  <c r="C31" i="5"/>
  <c r="D197" i="24"/>
  <c r="C27" i="5"/>
  <c r="C26" i="5"/>
  <c r="C25" i="5"/>
  <c r="D193" i="24"/>
  <c r="C20" i="5"/>
  <c r="C19" i="5"/>
  <c r="C18" i="5"/>
  <c r="D189" i="24"/>
  <c r="C14" i="5"/>
  <c r="C13" i="5"/>
  <c r="C12" i="5"/>
  <c r="C11" i="5"/>
  <c r="C10" i="5"/>
  <c r="C9" i="5"/>
  <c r="C8" i="5"/>
  <c r="C7" i="5"/>
  <c r="C6" i="5"/>
  <c r="C3" i="5"/>
  <c r="A3" i="5"/>
  <c r="C33" i="4"/>
  <c r="C32" i="4"/>
  <c r="E169" i="24"/>
  <c r="E170" i="24"/>
  <c r="G28" i="4"/>
  <c r="F28" i="4"/>
  <c r="E28" i="4"/>
  <c r="E168" i="24"/>
  <c r="D28" i="4"/>
  <c r="E167" i="24"/>
  <c r="C28" i="4"/>
  <c r="E166" i="2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E163" i="24"/>
  <c r="E164" i="24"/>
  <c r="G19" i="4"/>
  <c r="F19" i="4"/>
  <c r="E19" i="4"/>
  <c r="E162" i="24"/>
  <c r="D19" i="4"/>
  <c r="E161" i="24"/>
  <c r="C19" i="4"/>
  <c r="E160" i="2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E157" i="24"/>
  <c r="E10" i="4"/>
  <c r="E158" i="24"/>
  <c r="F10" i="4"/>
  <c r="G10" i="4"/>
  <c r="E156" i="24"/>
  <c r="D10" i="4"/>
  <c r="E155" i="24"/>
  <c r="C10" i="4"/>
  <c r="E154" i="2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E143" i="24"/>
  <c r="G34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6" i="33"/>
  <c r="D25" i="33"/>
  <c r="D12" i="33"/>
  <c r="D11" i="33"/>
  <c r="I94" i="15"/>
  <c r="C94" i="15"/>
  <c r="G94" i="15"/>
  <c r="B94" i="15"/>
  <c r="I93" i="15"/>
  <c r="C93" i="15"/>
  <c r="G93" i="15"/>
  <c r="B93" i="15"/>
  <c r="I92" i="15"/>
  <c r="C92" i="15"/>
  <c r="G92" i="15"/>
  <c r="B92" i="15"/>
  <c r="I91" i="15"/>
  <c r="C91" i="15"/>
  <c r="G91" i="15"/>
  <c r="B91" i="15"/>
  <c r="I90" i="15"/>
  <c r="C90" i="15"/>
  <c r="G90" i="15"/>
  <c r="B90" i="15"/>
  <c r="I89" i="15"/>
  <c r="C89" i="15"/>
  <c r="G89" i="15"/>
  <c r="B89" i="15"/>
  <c r="I88" i="15"/>
  <c r="C88" i="15"/>
  <c r="G88" i="15"/>
  <c r="B88" i="15"/>
  <c r="I87" i="15"/>
  <c r="C87" i="15"/>
  <c r="G87" i="15"/>
  <c r="B87" i="15"/>
  <c r="I86" i="15"/>
  <c r="C86" i="15"/>
  <c r="G86" i="15"/>
  <c r="B86" i="15"/>
  <c r="I85" i="15"/>
  <c r="C85" i="15"/>
  <c r="G85" i="15"/>
  <c r="B85" i="15"/>
  <c r="I84" i="15"/>
  <c r="C84" i="15"/>
  <c r="G84" i="15"/>
  <c r="B84" i="15"/>
  <c r="I83" i="15"/>
  <c r="C83" i="15"/>
  <c r="G83" i="15"/>
  <c r="B83" i="15"/>
  <c r="I82" i="15"/>
  <c r="C82" i="15"/>
  <c r="G82" i="15"/>
  <c r="B82" i="15"/>
  <c r="I81" i="15"/>
  <c r="C81" i="15"/>
  <c r="G81" i="15"/>
  <c r="B81" i="15"/>
  <c r="I80" i="15"/>
  <c r="C80" i="15"/>
  <c r="G80" i="15"/>
  <c r="B80" i="15"/>
  <c r="I79" i="15"/>
  <c r="C79" i="15"/>
  <c r="G79" i="15"/>
  <c r="B79" i="15"/>
  <c r="I78" i="15"/>
  <c r="C78" i="15"/>
  <c r="G78" i="15"/>
  <c r="B78" i="15"/>
  <c r="I77" i="15"/>
  <c r="C77" i="15"/>
  <c r="G77" i="15"/>
  <c r="B77" i="15"/>
  <c r="I76" i="15"/>
  <c r="C76" i="15"/>
  <c r="G76" i="15"/>
  <c r="B76" i="15"/>
  <c r="I75" i="15"/>
  <c r="C75" i="15"/>
  <c r="G75" i="15"/>
  <c r="B75" i="15"/>
  <c r="I74" i="15"/>
  <c r="C74" i="15"/>
  <c r="G74" i="15"/>
  <c r="B74" i="15"/>
  <c r="I73" i="15"/>
  <c r="C73" i="15"/>
  <c r="G73" i="15"/>
  <c r="B73" i="15"/>
  <c r="C72" i="15"/>
  <c r="G72" i="15"/>
  <c r="B72" i="15"/>
  <c r="I71" i="15"/>
  <c r="C71" i="15"/>
  <c r="G71" i="15"/>
  <c r="B71" i="15"/>
  <c r="I70" i="15"/>
  <c r="C70" i="15"/>
  <c r="G70" i="15"/>
  <c r="B70" i="15"/>
  <c r="B69" i="15"/>
  <c r="C69" i="15"/>
  <c r="E69" i="15"/>
  <c r="G69" i="15"/>
  <c r="H69" i="15"/>
  <c r="D69" i="15"/>
  <c r="F69" i="15"/>
  <c r="I68" i="15"/>
  <c r="C68" i="15"/>
  <c r="G68" i="15"/>
  <c r="B68" i="15"/>
  <c r="I67" i="15"/>
  <c r="C67" i="15"/>
  <c r="G67" i="15"/>
  <c r="B67" i="15"/>
  <c r="I66" i="15"/>
  <c r="C66" i="15"/>
  <c r="G66" i="15"/>
  <c r="B66" i="15"/>
  <c r="B65" i="15"/>
  <c r="H65" i="15"/>
  <c r="I65" i="15"/>
  <c r="C65" i="15"/>
  <c r="G65" i="15"/>
  <c r="F65" i="15"/>
  <c r="E65" i="15"/>
  <c r="D65" i="15"/>
  <c r="B64" i="15"/>
  <c r="H64" i="15"/>
  <c r="I64" i="15"/>
  <c r="C64" i="15"/>
  <c r="G64" i="15"/>
  <c r="F64" i="15"/>
  <c r="E64" i="15"/>
  <c r="D64" i="15"/>
  <c r="B63" i="15"/>
  <c r="C63" i="15"/>
  <c r="H63" i="15"/>
  <c r="I63" i="15"/>
  <c r="E63" i="15"/>
  <c r="G63" i="15"/>
  <c r="D63" i="15"/>
  <c r="F63" i="15"/>
  <c r="I62" i="15"/>
  <c r="C62" i="15"/>
  <c r="B62" i="15"/>
  <c r="I61" i="15"/>
  <c r="C61" i="15"/>
  <c r="B61" i="15"/>
  <c r="I60" i="15"/>
  <c r="C60" i="15"/>
  <c r="B60" i="15"/>
  <c r="B59" i="15"/>
  <c r="C59" i="15"/>
  <c r="H59" i="15"/>
  <c r="I59" i="15"/>
  <c r="G59" i="15"/>
  <c r="D59" i="15"/>
  <c r="F59" i="15"/>
  <c r="E59" i="15"/>
  <c r="B58" i="15"/>
  <c r="H58" i="15"/>
  <c r="I58" i="15"/>
  <c r="C58" i="15"/>
  <c r="G58" i="15"/>
  <c r="F58" i="15"/>
  <c r="E58" i="15"/>
  <c r="D58" i="15"/>
  <c r="B57" i="15"/>
  <c r="H57" i="15"/>
  <c r="I57" i="15"/>
  <c r="C57" i="15"/>
  <c r="G57" i="15"/>
  <c r="F57" i="15"/>
  <c r="E57" i="15"/>
  <c r="D57" i="15"/>
  <c r="B56" i="15"/>
  <c r="H56" i="15"/>
  <c r="I56" i="15"/>
  <c r="C56" i="15"/>
  <c r="G56" i="15"/>
  <c r="F56" i="15"/>
  <c r="E56" i="15"/>
  <c r="D56" i="15"/>
  <c r="B55" i="15"/>
  <c r="H55" i="15"/>
  <c r="I55" i="15"/>
  <c r="C55" i="15"/>
  <c r="G55" i="15"/>
  <c r="F55" i="15"/>
  <c r="E55" i="15"/>
  <c r="D55" i="15"/>
  <c r="B54" i="15"/>
  <c r="H54" i="15"/>
  <c r="I54" i="15"/>
  <c r="C54" i="15"/>
  <c r="G54" i="15"/>
  <c r="F54" i="15"/>
  <c r="E54" i="15"/>
  <c r="D54" i="15"/>
  <c r="B53" i="15"/>
  <c r="H53" i="15"/>
  <c r="I53" i="15"/>
  <c r="C53" i="15"/>
  <c r="G53" i="15"/>
  <c r="F53" i="15"/>
  <c r="E53" i="15"/>
  <c r="D53" i="15"/>
  <c r="B52" i="15"/>
  <c r="H52" i="15"/>
  <c r="I52" i="15"/>
  <c r="C52" i="15"/>
  <c r="G52" i="15"/>
  <c r="F52" i="15"/>
  <c r="E52" i="15"/>
  <c r="D52" i="15"/>
  <c r="B51" i="15"/>
  <c r="H51" i="15"/>
  <c r="I51" i="15"/>
  <c r="C51" i="15"/>
  <c r="G51" i="15"/>
  <c r="F51" i="15"/>
  <c r="E51" i="15"/>
  <c r="D51" i="15"/>
  <c r="B50" i="15"/>
  <c r="H50" i="15"/>
  <c r="I50" i="15"/>
  <c r="C50" i="15"/>
  <c r="G50" i="15"/>
  <c r="F50" i="15"/>
  <c r="E50" i="15"/>
  <c r="D50" i="15"/>
  <c r="B49" i="15"/>
  <c r="H49" i="15"/>
  <c r="I49" i="15"/>
  <c r="C49" i="15"/>
  <c r="G49" i="15"/>
  <c r="F49" i="15"/>
  <c r="E49" i="15"/>
  <c r="D49" i="15"/>
  <c r="B48" i="15"/>
  <c r="H48" i="15"/>
  <c r="I48" i="15"/>
  <c r="C48" i="15"/>
  <c r="G48" i="15"/>
  <c r="F48" i="15"/>
  <c r="E48" i="15"/>
  <c r="D48" i="15"/>
  <c r="B47" i="15"/>
  <c r="H47" i="15"/>
  <c r="I47" i="15"/>
  <c r="C47" i="15"/>
  <c r="G47" i="15"/>
  <c r="F47" i="15"/>
  <c r="E47" i="15"/>
  <c r="D47" i="15"/>
  <c r="B46" i="15"/>
  <c r="H46" i="15"/>
  <c r="I46" i="15"/>
  <c r="C46" i="15"/>
  <c r="G46" i="15"/>
  <c r="F46" i="15"/>
  <c r="E46" i="15"/>
  <c r="D46" i="15"/>
  <c r="B45" i="15"/>
  <c r="H45" i="15"/>
  <c r="I45" i="15"/>
  <c r="C45" i="15"/>
  <c r="G45" i="15"/>
  <c r="F45" i="15"/>
  <c r="E45" i="15"/>
  <c r="D45" i="15"/>
  <c r="B44" i="15"/>
  <c r="C44" i="15"/>
  <c r="H44" i="15"/>
  <c r="I44" i="15"/>
  <c r="G44" i="15"/>
  <c r="D44" i="15"/>
  <c r="F44" i="15"/>
  <c r="E44" i="15"/>
  <c r="B43" i="15"/>
  <c r="H43" i="15"/>
  <c r="I43" i="15"/>
  <c r="C43" i="15"/>
  <c r="G43" i="15"/>
  <c r="F43" i="15"/>
  <c r="E43" i="15"/>
  <c r="D43" i="15"/>
  <c r="B42" i="15"/>
  <c r="H42" i="15"/>
  <c r="I42" i="15"/>
  <c r="C42" i="15"/>
  <c r="G42" i="15"/>
  <c r="F42" i="15"/>
  <c r="E42" i="15"/>
  <c r="D42" i="15"/>
  <c r="B41" i="15"/>
  <c r="H41" i="15"/>
  <c r="I41" i="15"/>
  <c r="C41" i="15"/>
  <c r="G41" i="15"/>
  <c r="F41" i="15"/>
  <c r="E41" i="15"/>
  <c r="D41" i="15"/>
  <c r="I40" i="15"/>
  <c r="C40" i="15"/>
  <c r="G40" i="15"/>
  <c r="B40" i="15"/>
  <c r="B39" i="15"/>
  <c r="H39" i="15"/>
  <c r="I39" i="15"/>
  <c r="C39" i="15"/>
  <c r="G39" i="15"/>
  <c r="F39" i="15"/>
  <c r="E39" i="15"/>
  <c r="D39" i="15"/>
  <c r="B38" i="15"/>
  <c r="H38" i="15"/>
  <c r="I38" i="15"/>
  <c r="C38" i="15"/>
  <c r="G38" i="15"/>
  <c r="F38" i="15"/>
  <c r="E38" i="15"/>
  <c r="D38" i="15"/>
  <c r="B37" i="15"/>
  <c r="H37" i="15"/>
  <c r="I37" i="15"/>
  <c r="C37" i="15"/>
  <c r="G37" i="15"/>
  <c r="F37" i="15"/>
  <c r="E37" i="15"/>
  <c r="D37" i="15"/>
  <c r="B36" i="15"/>
  <c r="H36" i="15"/>
  <c r="I36" i="15"/>
  <c r="C36" i="15"/>
  <c r="G36" i="15"/>
  <c r="F36" i="15"/>
  <c r="E36" i="15"/>
  <c r="D36" i="15"/>
  <c r="B35" i="15"/>
  <c r="H35" i="15"/>
  <c r="I35" i="15"/>
  <c r="C35" i="15"/>
  <c r="G35" i="15"/>
  <c r="F35" i="15"/>
  <c r="E35" i="15"/>
  <c r="D35" i="15"/>
  <c r="B34" i="15"/>
  <c r="H34" i="15"/>
  <c r="I34" i="15"/>
  <c r="C34" i="15"/>
  <c r="G34" i="15"/>
  <c r="F34" i="15"/>
  <c r="E34" i="15"/>
  <c r="D34" i="15"/>
  <c r="B33" i="15"/>
  <c r="C33" i="15"/>
  <c r="H33" i="15"/>
  <c r="I33" i="15"/>
  <c r="G33" i="15"/>
  <c r="D33" i="15"/>
  <c r="F33" i="15"/>
  <c r="E33" i="15"/>
  <c r="I32" i="15"/>
  <c r="C32" i="15"/>
  <c r="G32" i="15"/>
  <c r="B32" i="15"/>
  <c r="I31" i="15"/>
  <c r="C31" i="15"/>
  <c r="G31" i="15"/>
  <c r="B31" i="15"/>
  <c r="B30" i="15"/>
  <c r="H30" i="15"/>
  <c r="I30" i="15"/>
  <c r="C30" i="15"/>
  <c r="G30" i="15"/>
  <c r="F30" i="15"/>
  <c r="E30" i="15"/>
  <c r="D30" i="15"/>
  <c r="B29" i="15"/>
  <c r="H29" i="15"/>
  <c r="I29" i="15"/>
  <c r="C29" i="15"/>
  <c r="G29" i="15"/>
  <c r="F29" i="15"/>
  <c r="E29" i="15"/>
  <c r="D29" i="15"/>
  <c r="B28" i="15"/>
  <c r="H28" i="15"/>
  <c r="I28" i="15"/>
  <c r="C28" i="15"/>
  <c r="G28" i="15"/>
  <c r="F28" i="15"/>
  <c r="E28" i="15"/>
  <c r="D28" i="15"/>
  <c r="B27" i="15"/>
  <c r="H27" i="15"/>
  <c r="I27" i="15"/>
  <c r="C27" i="15"/>
  <c r="G27" i="15"/>
  <c r="F27" i="15"/>
  <c r="E27" i="15"/>
  <c r="D27" i="15"/>
  <c r="B26" i="15"/>
  <c r="H26" i="15"/>
  <c r="I26" i="15"/>
  <c r="C26" i="15"/>
  <c r="G26" i="15"/>
  <c r="F26" i="15"/>
  <c r="E26" i="15"/>
  <c r="D26" i="15"/>
  <c r="B25" i="15"/>
  <c r="H25" i="15"/>
  <c r="I25" i="15"/>
  <c r="C25" i="15"/>
  <c r="G25" i="15"/>
  <c r="F25" i="15"/>
  <c r="E25" i="15"/>
  <c r="D25" i="15"/>
  <c r="B24" i="15"/>
  <c r="H24" i="15"/>
  <c r="I24" i="15"/>
  <c r="C24" i="15"/>
  <c r="G24" i="15"/>
  <c r="F24" i="15"/>
  <c r="E24" i="15"/>
  <c r="D24" i="15"/>
  <c r="B23" i="15"/>
  <c r="H23" i="15"/>
  <c r="I23" i="15"/>
  <c r="C23" i="15"/>
  <c r="G23" i="15"/>
  <c r="F23" i="15"/>
  <c r="E23" i="15"/>
  <c r="D23" i="15"/>
  <c r="B22" i="15"/>
  <c r="H22" i="15"/>
  <c r="I22" i="15"/>
  <c r="C22" i="15"/>
  <c r="G22" i="15"/>
  <c r="F22" i="15"/>
  <c r="E22" i="15"/>
  <c r="D22" i="15"/>
  <c r="B21" i="15"/>
  <c r="H21" i="15"/>
  <c r="I21" i="15"/>
  <c r="C21" i="15"/>
  <c r="G21" i="15"/>
  <c r="F21" i="15"/>
  <c r="E21" i="15"/>
  <c r="D21" i="15"/>
  <c r="B20" i="15"/>
  <c r="C20" i="15"/>
  <c r="G20" i="15"/>
  <c r="H20" i="15"/>
  <c r="D20" i="15"/>
  <c r="F20" i="15"/>
  <c r="E20" i="15"/>
  <c r="B19" i="15"/>
  <c r="H19" i="15"/>
  <c r="I19" i="15"/>
  <c r="C19" i="15"/>
  <c r="G19" i="15"/>
  <c r="F19" i="15"/>
  <c r="E19" i="15"/>
  <c r="D19" i="15"/>
  <c r="B18" i="15"/>
  <c r="H18" i="15"/>
  <c r="I18" i="15"/>
  <c r="C18" i="15"/>
  <c r="G18" i="15"/>
  <c r="F18" i="15"/>
  <c r="E18" i="15"/>
  <c r="D18" i="15"/>
  <c r="B17" i="15"/>
  <c r="H17" i="15"/>
  <c r="I17" i="15"/>
  <c r="C17" i="15"/>
  <c r="G17" i="15"/>
  <c r="F17" i="15"/>
  <c r="E17" i="15"/>
  <c r="D17" i="15"/>
  <c r="B16" i="15"/>
  <c r="H16" i="15"/>
  <c r="I16" i="15"/>
  <c r="C16" i="15"/>
  <c r="G16" i="15"/>
  <c r="F16" i="15"/>
  <c r="E16" i="15"/>
  <c r="D16" i="15"/>
  <c r="B15" i="15"/>
  <c r="H15" i="15"/>
  <c r="I15" i="15"/>
  <c r="C15" i="15"/>
  <c r="G15" i="15"/>
  <c r="F15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48" i="24"/>
  <c r="M716" i="24"/>
  <c r="E645" i="24"/>
  <c r="F645" i="24"/>
  <c r="G645" i="24"/>
  <c r="L647" i="24"/>
  <c r="L716" i="24"/>
  <c r="E631" i="24"/>
  <c r="F631" i="24"/>
  <c r="G631" i="24"/>
  <c r="K644" i="24"/>
  <c r="K716" i="24"/>
  <c r="E630" i="24"/>
  <c r="F630" i="24"/>
  <c r="G630" i="24"/>
  <c r="J630" i="24"/>
  <c r="J716" i="24"/>
  <c r="E629" i="24"/>
  <c r="F629" i="24"/>
  <c r="G629" i="24"/>
  <c r="I629" i="24"/>
  <c r="I716" i="24"/>
  <c r="E626" i="24"/>
  <c r="F626" i="24"/>
  <c r="G626" i="24"/>
  <c r="H628" i="24"/>
  <c r="H716" i="24"/>
  <c r="G716" i="24"/>
  <c r="F716" i="24"/>
  <c r="E716" i="24"/>
  <c r="D716" i="24"/>
  <c r="C716" i="24"/>
  <c r="M715" i="24"/>
  <c r="L612" i="24"/>
  <c r="L668" i="24"/>
  <c r="L715" i="24"/>
  <c r="K612" i="24"/>
  <c r="K668" i="24"/>
  <c r="K715" i="24"/>
  <c r="J612" i="24"/>
  <c r="J631" i="24"/>
  <c r="J668" i="24"/>
  <c r="J715" i="24"/>
  <c r="I612" i="24"/>
  <c r="I630" i="24"/>
  <c r="I668" i="24"/>
  <c r="I715" i="24"/>
  <c r="H612" i="24"/>
  <c r="H629" i="24"/>
  <c r="H668" i="24"/>
  <c r="H715" i="24"/>
  <c r="G612" i="24"/>
  <c r="G715" i="24"/>
  <c r="F627" i="24"/>
  <c r="F628" i="24"/>
  <c r="F632" i="24"/>
  <c r="F633" i="24"/>
  <c r="F634" i="24"/>
  <c r="F635" i="24"/>
  <c r="F636" i="24"/>
  <c r="F637" i="24"/>
  <c r="F638" i="24"/>
  <c r="F639" i="24"/>
  <c r="F640" i="24"/>
  <c r="F641" i="24"/>
  <c r="F642" i="24"/>
  <c r="F643" i="24"/>
  <c r="F644" i="24"/>
  <c r="F646" i="24"/>
  <c r="F647" i="24"/>
  <c r="F677" i="24"/>
  <c r="F678" i="24"/>
  <c r="F679" i="24"/>
  <c r="F715" i="24"/>
  <c r="E627" i="24"/>
  <c r="E628" i="24"/>
  <c r="E632" i="24"/>
  <c r="E633" i="24"/>
  <c r="E634" i="24"/>
  <c r="E635" i="24"/>
  <c r="E636" i="24"/>
  <c r="E637" i="24"/>
  <c r="E638" i="24"/>
  <c r="E639" i="24"/>
  <c r="E640" i="24"/>
  <c r="E641" i="24"/>
  <c r="E642" i="24"/>
  <c r="E643" i="24"/>
  <c r="E644" i="24"/>
  <c r="E646" i="24"/>
  <c r="E647" i="24"/>
  <c r="E677" i="24"/>
  <c r="E678" i="24"/>
  <c r="E679" i="24"/>
  <c r="E715" i="24"/>
  <c r="D715" i="24"/>
  <c r="C715" i="24"/>
  <c r="L713" i="24"/>
  <c r="K713" i="24"/>
  <c r="J713" i="24"/>
  <c r="I713" i="24"/>
  <c r="H713" i="24"/>
  <c r="L712" i="24"/>
  <c r="K712" i="24"/>
  <c r="J712" i="24"/>
  <c r="I712" i="24"/>
  <c r="H712" i="24"/>
  <c r="L711" i="24"/>
  <c r="K711" i="24"/>
  <c r="J711" i="24"/>
  <c r="I711" i="24"/>
  <c r="H711" i="24"/>
  <c r="L710" i="24"/>
  <c r="K710" i="24"/>
  <c r="J710" i="24"/>
  <c r="I710" i="24"/>
  <c r="H710" i="24"/>
  <c r="L709" i="24"/>
  <c r="K709" i="24"/>
  <c r="J709" i="24"/>
  <c r="I709" i="24"/>
  <c r="H709" i="24"/>
  <c r="L708" i="24"/>
  <c r="K708" i="24"/>
  <c r="J708" i="24"/>
  <c r="I708" i="24"/>
  <c r="H708" i="24"/>
  <c r="L707" i="24"/>
  <c r="K707" i="24"/>
  <c r="J707" i="24"/>
  <c r="I707" i="24"/>
  <c r="H707" i="24"/>
  <c r="L706" i="24"/>
  <c r="K706" i="24"/>
  <c r="J706" i="24"/>
  <c r="I706" i="24"/>
  <c r="H706" i="24"/>
  <c r="L705" i="24"/>
  <c r="K705" i="24"/>
  <c r="J705" i="24"/>
  <c r="I705" i="24"/>
  <c r="H705" i="24"/>
  <c r="L704" i="24"/>
  <c r="K704" i="24"/>
  <c r="J704" i="24"/>
  <c r="I704" i="24"/>
  <c r="H704" i="24"/>
  <c r="L703" i="24"/>
  <c r="K703" i="24"/>
  <c r="J703" i="24"/>
  <c r="I703" i="24"/>
  <c r="H703" i="24"/>
  <c r="L702" i="24"/>
  <c r="K702" i="24"/>
  <c r="J702" i="24"/>
  <c r="I702" i="24"/>
  <c r="H702" i="24"/>
  <c r="L701" i="24"/>
  <c r="K701" i="24"/>
  <c r="J701" i="24"/>
  <c r="I701" i="24"/>
  <c r="H701" i="24"/>
  <c r="L700" i="24"/>
  <c r="K700" i="24"/>
  <c r="J700" i="24"/>
  <c r="I700" i="24"/>
  <c r="H700" i="24"/>
  <c r="L699" i="24"/>
  <c r="K699" i="24"/>
  <c r="J699" i="24"/>
  <c r="I699" i="24"/>
  <c r="H699" i="24"/>
  <c r="L698" i="24"/>
  <c r="K698" i="24"/>
  <c r="J698" i="24"/>
  <c r="I698" i="24"/>
  <c r="H698" i="24"/>
  <c r="L697" i="24"/>
  <c r="K697" i="24"/>
  <c r="J697" i="24"/>
  <c r="I697" i="24"/>
  <c r="H697" i="24"/>
  <c r="L696" i="24"/>
  <c r="K696" i="24"/>
  <c r="J696" i="24"/>
  <c r="I696" i="24"/>
  <c r="H696" i="24"/>
  <c r="L695" i="24"/>
  <c r="K695" i="24"/>
  <c r="J695" i="24"/>
  <c r="I695" i="24"/>
  <c r="H695" i="24"/>
  <c r="L694" i="24"/>
  <c r="K694" i="24"/>
  <c r="J694" i="24"/>
  <c r="I694" i="24"/>
  <c r="H694" i="24"/>
  <c r="L693" i="24"/>
  <c r="K693" i="24"/>
  <c r="J693" i="24"/>
  <c r="I693" i="24"/>
  <c r="H693" i="24"/>
  <c r="L692" i="24"/>
  <c r="K692" i="24"/>
  <c r="J692" i="24"/>
  <c r="I692" i="24"/>
  <c r="H692" i="24"/>
  <c r="L691" i="24"/>
  <c r="K691" i="24"/>
  <c r="J691" i="24"/>
  <c r="I691" i="24"/>
  <c r="H691" i="24"/>
  <c r="L690" i="24"/>
  <c r="K690" i="24"/>
  <c r="J690" i="24"/>
  <c r="I690" i="24"/>
  <c r="H690" i="24"/>
  <c r="L689" i="24"/>
  <c r="K689" i="24"/>
  <c r="J689" i="24"/>
  <c r="I689" i="24"/>
  <c r="H689" i="24"/>
  <c r="L688" i="24"/>
  <c r="K688" i="24"/>
  <c r="J688" i="24"/>
  <c r="I688" i="24"/>
  <c r="H688" i="24"/>
  <c r="L687" i="24"/>
  <c r="K687" i="24"/>
  <c r="J687" i="24"/>
  <c r="I687" i="24"/>
  <c r="H687" i="24"/>
  <c r="L686" i="24"/>
  <c r="K686" i="24"/>
  <c r="J686" i="24"/>
  <c r="I686" i="24"/>
  <c r="H686" i="24"/>
  <c r="L685" i="24"/>
  <c r="K685" i="24"/>
  <c r="J685" i="24"/>
  <c r="I685" i="24"/>
  <c r="H685" i="24"/>
  <c r="L684" i="24"/>
  <c r="K684" i="24"/>
  <c r="J684" i="24"/>
  <c r="I684" i="24"/>
  <c r="H684" i="24"/>
  <c r="L683" i="24"/>
  <c r="K683" i="24"/>
  <c r="J683" i="24"/>
  <c r="I683" i="24"/>
  <c r="H683" i="24"/>
  <c r="L682" i="24"/>
  <c r="K682" i="24"/>
  <c r="J682" i="24"/>
  <c r="I682" i="24"/>
  <c r="H682" i="24"/>
  <c r="L681" i="24"/>
  <c r="K681" i="24"/>
  <c r="J681" i="24"/>
  <c r="I681" i="24"/>
  <c r="H681" i="24"/>
  <c r="L680" i="24"/>
  <c r="K680" i="24"/>
  <c r="J680" i="24"/>
  <c r="I680" i="24"/>
  <c r="H680" i="24"/>
  <c r="G679" i="24"/>
  <c r="M679" i="24"/>
  <c r="L679" i="24"/>
  <c r="K679" i="24"/>
  <c r="J679" i="24"/>
  <c r="I679" i="24"/>
  <c r="H679" i="24"/>
  <c r="G678" i="24"/>
  <c r="M678" i="24"/>
  <c r="L678" i="24"/>
  <c r="K678" i="24"/>
  <c r="J678" i="24"/>
  <c r="I678" i="24"/>
  <c r="H678" i="24"/>
  <c r="G677" i="24"/>
  <c r="M677" i="24"/>
  <c r="L677" i="24"/>
  <c r="K677" i="24"/>
  <c r="J677" i="24"/>
  <c r="I677" i="24"/>
  <c r="H677" i="24"/>
  <c r="L676" i="24"/>
  <c r="K676" i="24"/>
  <c r="J676" i="24"/>
  <c r="I676" i="24"/>
  <c r="H676" i="24"/>
  <c r="L675" i="24"/>
  <c r="K675" i="24"/>
  <c r="J675" i="24"/>
  <c r="I675" i="24"/>
  <c r="H675" i="24"/>
  <c r="L674" i="24"/>
  <c r="K674" i="24"/>
  <c r="J674" i="24"/>
  <c r="I674" i="24"/>
  <c r="H674" i="24"/>
  <c r="L673" i="24"/>
  <c r="K673" i="24"/>
  <c r="J673" i="24"/>
  <c r="I673" i="24"/>
  <c r="H673" i="24"/>
  <c r="L672" i="24"/>
  <c r="K672" i="24"/>
  <c r="J672" i="24"/>
  <c r="I672" i="24"/>
  <c r="H672" i="24"/>
  <c r="L671" i="24"/>
  <c r="K671" i="24"/>
  <c r="J671" i="24"/>
  <c r="I671" i="24"/>
  <c r="H671" i="24"/>
  <c r="L670" i="24"/>
  <c r="K670" i="24"/>
  <c r="J670" i="24"/>
  <c r="I670" i="24"/>
  <c r="H670" i="24"/>
  <c r="L669" i="24"/>
  <c r="K669" i="24"/>
  <c r="J669" i="24"/>
  <c r="I669" i="24"/>
  <c r="H669" i="24"/>
  <c r="J647" i="24"/>
  <c r="I647" i="24"/>
  <c r="H647" i="24"/>
  <c r="G647" i="24"/>
  <c r="J646" i="24"/>
  <c r="I646" i="24"/>
  <c r="H646" i="24"/>
  <c r="G646" i="24"/>
  <c r="J645" i="24"/>
  <c r="I645" i="24"/>
  <c r="H645" i="24"/>
  <c r="J644" i="24"/>
  <c r="I644" i="24"/>
  <c r="H644" i="24"/>
  <c r="G644" i="24"/>
  <c r="J643" i="24"/>
  <c r="I643" i="24"/>
  <c r="H643" i="24"/>
  <c r="G643" i="24"/>
  <c r="J642" i="24"/>
  <c r="I642" i="24"/>
  <c r="H642" i="24"/>
  <c r="G642" i="24"/>
  <c r="J641" i="24"/>
  <c r="I641" i="24"/>
  <c r="H641" i="24"/>
  <c r="G641" i="24"/>
  <c r="J640" i="24"/>
  <c r="I640" i="24"/>
  <c r="H640" i="24"/>
  <c r="G640" i="24"/>
  <c r="J639" i="24"/>
  <c r="I639" i="24"/>
  <c r="H639" i="24"/>
  <c r="G639" i="24"/>
  <c r="J638" i="24"/>
  <c r="I638" i="24"/>
  <c r="H638" i="24"/>
  <c r="G638" i="24"/>
  <c r="J637" i="24"/>
  <c r="I637" i="24"/>
  <c r="H637" i="24"/>
  <c r="G637" i="24"/>
  <c r="J636" i="24"/>
  <c r="I636" i="24"/>
  <c r="H636" i="24"/>
  <c r="G636" i="24"/>
  <c r="J635" i="24"/>
  <c r="I635" i="24"/>
  <c r="H635" i="24"/>
  <c r="G635" i="24"/>
  <c r="J634" i="24"/>
  <c r="I634" i="24"/>
  <c r="H634" i="24"/>
  <c r="G634" i="24"/>
  <c r="J633" i="24"/>
  <c r="I633" i="24"/>
  <c r="H633" i="24"/>
  <c r="G633" i="24"/>
  <c r="J632" i="24"/>
  <c r="I632" i="24"/>
  <c r="H632" i="24"/>
  <c r="G632" i="24"/>
  <c r="I631" i="24"/>
  <c r="H631" i="24"/>
  <c r="H630" i="24"/>
  <c r="G628" i="24"/>
  <c r="G627" i="24"/>
  <c r="F420" i="24"/>
  <c r="E414" i="24"/>
  <c r="E380" i="24"/>
  <c r="D350" i="24"/>
  <c r="F309" i="24"/>
  <c r="D258" i="24"/>
  <c r="F234" i="24"/>
  <c r="CF93" i="24"/>
  <c r="CF91" i="24"/>
  <c r="B53" i="24"/>
  <c r="CD52" i="24"/>
  <c r="CE52" i="24"/>
  <c r="CE51" i="24"/>
  <c r="B49" i="24"/>
  <c r="CD48" i="24"/>
  <c r="CE48" i="24"/>
  <c r="CE47" i="24"/>
</calcChain>
</file>

<file path=xl/sharedStrings.xml><?xml version="1.0" encoding="utf-8"?>
<sst xmlns="http://schemas.openxmlformats.org/spreadsheetml/2006/main" count="4836" uniqueCount="1376">
  <si>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</si>
  <si>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</si>
  <si>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</si>
  <si>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</si>
  <si>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</si>
  <si>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</si>
  <si>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</si>
  <si>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</si>
  <si>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</si>
  <si>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</si>
  <si>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</si>
  <si>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</si>
  <si>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</si>
  <si>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</si>
  <si>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</si>
  <si>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</si>
  <si>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</si>
  <si>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</si>
  <si>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</si>
  <si>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</si>
  <si>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</si>
  <si>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</si>
  <si>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</si>
  <si>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</si>
  <si>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</si>
  <si>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</si>
  <si>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</si>
  <si>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</si>
  <si>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</si>
  <si>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</si>
  <si>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</si>
  <si>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</si>
  <si>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</si>
  <si>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</si>
  <si>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</si>
  <si>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</si>
  <si>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</si>
  <si>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</si>
  <si>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</si>
  <si>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</si>
  <si>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</si>
  <si>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</si>
  <si>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</si>
  <si>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</si>
  <si>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</si>
  <si>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</si>
  <si>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</si>
  <si>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</si>
  <si>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</si>
  <si>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</si>
  <si>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</si>
  <si>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</si>
  <si>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</si>
  <si>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</si>
  <si>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</si>
  <si>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</si>
  <si>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</si>
  <si>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</si>
  <si>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</si>
  <si>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</si>
  <si>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</si>
  <si>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</si>
  <si>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</si>
  <si>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</si>
  <si>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</si>
  <si>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</si>
  <si>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</si>
  <si>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</si>
  <si>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</si>
  <si>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</si>
  <si>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</si>
  <si>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</si>
  <si>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</si>
  <si>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</si>
  <si>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</si>
  <si>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</si>
  <si>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</si>
  <si>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</si>
  <si>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</si>
  <si>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</si>
  <si>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</si>
  <si>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</si>
  <si>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</si>
  <si>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</si>
  <si>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</si>
  <si>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</si>
  <si>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</si>
  <si>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</si>
  <si>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</si>
  <si>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</si>
  <si>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</si>
  <si>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</si>
  <si>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</si>
  <si>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</si>
  <si>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</si>
  <si>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</si>
  <si>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</si>
  <si>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</si>
  <si>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</si>
  <si>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</si>
  <si>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</si>
  <si>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</si>
  <si>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</si>
  <si>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</si>
  <si>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</si>
  <si>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</si>
  <si>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</si>
  <si>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</si>
  <si>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</si>
  <si>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</si>
  <si>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</si>
  <si>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</si>
  <si>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</si>
  <si>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</si>
  <si>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</si>
  <si>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</si>
  <si>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</si>
  <si>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</si>
  <si>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</si>
  <si>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</si>
  <si>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</si>
  <si>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</si>
  <si>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</si>
  <si>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</si>
  <si>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</si>
  <si>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</si>
  <si>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</si>
  <si>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</si>
  <si>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</si>
  <si>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</si>
  <si>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</si>
  <si>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</si>
  <si>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</si>
  <si>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</si>
  <si>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</si>
  <si>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</si>
  <si>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</si>
  <si>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</si>
  <si>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</si>
  <si>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</si>
  <si>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</si>
  <si>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</si>
  <si>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</si>
  <si>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</si>
  <si>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</si>
  <si>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</si>
  <si>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</si>
  <si>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</si>
  <si>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</si>
  <si>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</si>
  <si>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</si>
  <si>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</si>
  <si>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</si>
  <si>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</si>
  <si>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</si>
  <si>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</si>
  <si>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</si>
  <si>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</si>
  <si>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</si>
  <si>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</si>
  <si>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</si>
  <si>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</si>
  <si>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</si>
  <si>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</si>
  <si>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</si>
  <si>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</si>
  <si>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</si>
  <si>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</si>
  <si>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</si>
  <si>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</si>
  <si>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</si>
  <si>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</si>
  <si>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</si>
  <si>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</si>
  <si>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</si>
  <si>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</si>
  <si>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</si>
  <si>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</si>
  <si>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</si>
  <si>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</si>
  <si>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</si>
  <si>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</si>
  <si>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</si>
  <si>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</si>
  <si>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</si>
  <si>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</si>
  <si>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</si>
  <si>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</si>
  <si>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</si>
  <si>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</si>
  <si>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</si>
  <si>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</si>
  <si>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</si>
  <si>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</si>
  <si>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</si>
  <si>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</si>
  <si>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</si>
  <si>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</si>
  <si>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</si>
  <si>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</si>
  <si>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</si>
  <si>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</si>
  <si>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</si>
  <si>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</si>
  <si>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</si>
  <si>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</si>
  <si>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</si>
  <si>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</si>
  <si>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</si>
  <si>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</si>
  <si>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</si>
  <si>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</si>
  <si>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</si>
  <si>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</si>
  <si>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</si>
  <si>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</si>
  <si>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</si>
  <si>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</si>
  <si>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</si>
  <si>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</si>
  <si>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</si>
  <si>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</si>
  <si>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</si>
  <si>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</si>
  <si>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</si>
  <si>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</si>
  <si>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</si>
  <si>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</si>
  <si>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</si>
  <si>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</si>
  <si>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</si>
  <si>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</si>
  <si>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</si>
  <si>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</si>
  <si>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</si>
  <si>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</si>
  <si>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</si>
  <si>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</si>
  <si>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</si>
  <si>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</si>
  <si>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</si>
  <si>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</si>
  <si>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</si>
  <si>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</si>
  <si>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</si>
  <si>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</si>
  <si>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</si>
  <si>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</si>
  <si>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</si>
  <si>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</si>
  <si>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</si>
  <si>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</si>
  <si>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</si>
  <si>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</si>
  <si>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</si>
  <si>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</si>
  <si>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</si>
  <si>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</si>
  <si>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</si>
  <si>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</si>
  <si>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</si>
  <si>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</si>
  <si>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</si>
  <si>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</si>
  <si>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</si>
  <si>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</si>
  <si>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</si>
  <si>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</si>
  <si>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</si>
  <si>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</si>
  <si>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</si>
  <si>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</si>
  <si>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</si>
  <si>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</si>
  <si>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</si>
  <si>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</si>
  <si>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</si>
  <si>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</si>
  <si>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</si>
  <si>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</si>
  <si>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</si>
  <si>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</si>
  <si>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</si>
  <si>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</si>
  <si>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</si>
  <si>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</si>
  <si>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</si>
  <si>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</si>
  <si>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</si>
  <si>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</si>
  <si>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</si>
  <si>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</si>
  <si>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</si>
  <si>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</si>
  <si>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</si>
  <si>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</si>
  <si>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</si>
  <si>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</si>
  <si>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</si>
  <si>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</si>
  <si>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Hospital Name</t>
  </si>
  <si>
    <t>Lourdes Counseling Center</t>
  </si>
  <si>
    <t>Mailing Address</t>
  </si>
  <si>
    <t>1175 Carondelet Drive</t>
  </si>
  <si>
    <t>City</t>
  </si>
  <si>
    <t>Richland</t>
  </si>
  <si>
    <t>State</t>
  </si>
  <si>
    <t>WA</t>
  </si>
  <si>
    <t>Zip</t>
  </si>
  <si>
    <t>County</t>
  </si>
  <si>
    <t>Benton</t>
  </si>
  <si>
    <t>Chief Executive Officer</t>
  </si>
  <si>
    <t>Mark Holyoak</t>
  </si>
  <si>
    <t>Chief Financial Officer</t>
  </si>
  <si>
    <t>Erika Wier</t>
  </si>
  <si>
    <t>Chair of Governing Board</t>
  </si>
  <si>
    <t>Telephone Number</t>
  </si>
  <si>
    <t>509-547-7704</t>
  </si>
  <si>
    <t>Facsimile Number</t>
  </si>
  <si>
    <t>509-542-3070</t>
  </si>
  <si>
    <t>Name of Submitter</t>
  </si>
  <si>
    <t>Email of Submitter</t>
  </si>
  <si>
    <t>anita.kauffman@lourdesonline.org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</si>
  <si>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</si>
  <si>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</si>
  <si>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</si>
  <si>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</si>
  <si>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</si>
  <si>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</si>
  <si>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</si>
  <si>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</si>
  <si>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</si>
  <si>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X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</si>
  <si>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</si>
  <si>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</si>
  <si>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</si>
  <si>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</si>
  <si>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</si>
  <si>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</si>
  <si>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</si>
  <si>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</si>
  <si>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</si>
  <si>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</si>
  <si>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</si>
  <si>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</si>
  <si>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</si>
  <si>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</si>
  <si>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</si>
  <si>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</si>
  <si>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</si>
  <si>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</si>
  <si>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</si>
  <si>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</si>
  <si>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</si>
  <si>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</si>
  <si>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</si>
  <si>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</si>
  <si>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</si>
  <si>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</si>
  <si>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</si>
  <si>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</si>
  <si>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</si>
  <si>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</si>
  <si>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</si>
  <si>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</si>
  <si>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</si>
  <si>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</si>
  <si>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</si>
  <si>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</si>
  <si>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</si>
  <si>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</si>
  <si>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</si>
  <si>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</si>
  <si>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</si>
  <si>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</si>
  <si>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</si>
  <si>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</si>
  <si>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</si>
  <si>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</si>
  <si>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</si>
  <si>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</si>
  <si>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</si>
  <si>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</si>
  <si>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</si>
  <si>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</si>
  <si>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</si>
  <si>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</si>
  <si>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</si>
  <si>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</si>
  <si>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</si>
  <si>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</si>
  <si>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</si>
  <si>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</si>
  <si>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</si>
  <si>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</si>
  <si>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</si>
  <si>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</si>
  <si>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</si>
  <si>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</si>
  <si>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</si>
  <si>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</si>
  <si>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</si>
  <si>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</si>
  <si>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</si>
  <si>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</si>
  <si>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</si>
  <si>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</si>
  <si>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</si>
  <si>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</si>
  <si>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</si>
  <si>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</si>
  <si>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</si>
  <si>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</si>
  <si>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</si>
  <si>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</si>
  <si>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</si>
  <si>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</si>
  <si>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</si>
  <si>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</si>
  <si>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</si>
  <si>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</si>
  <si>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</si>
  <si>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</si>
  <si>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</si>
  <si>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</si>
  <si>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</si>
  <si>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</si>
  <si>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</si>
  <si>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</si>
  <si>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</si>
  <si>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</si>
  <si>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</si>
  <si>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</si>
  <si>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</si>
  <si>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</si>
  <si>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</si>
  <si>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</si>
  <si>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</si>
  <si>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</si>
  <si>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</si>
  <si>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</si>
  <si>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</si>
  <si>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</si>
  <si>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</si>
  <si>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</si>
  <si>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</si>
  <si>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</si>
  <si>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</si>
  <si>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</si>
  <si>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</si>
  <si>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</si>
  <si>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</si>
  <si>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</si>
  <si>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</si>
  <si>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</si>
  <si>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</si>
  <si>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</si>
  <si>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</si>
  <si>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</si>
  <si>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</si>
  <si>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</si>
  <si>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</si>
  <si>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</si>
  <si>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</si>
  <si>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</si>
  <si>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</si>
  <si>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</si>
  <si>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</si>
  <si>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</si>
  <si>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</si>
  <si>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</si>
  <si>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</si>
  <si>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</si>
  <si>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</si>
  <si>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</si>
  <si>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</si>
  <si>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</si>
  <si>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</si>
  <si>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</si>
  <si>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</si>
  <si>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</si>
  <si>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</si>
  <si>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</si>
  <si>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</si>
  <si>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</si>
  <si>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</si>
  <si>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</si>
  <si>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</si>
  <si>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</si>
  <si>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</si>
  <si>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</si>
  <si>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</si>
  <si>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</si>
  <si>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</si>
  <si>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</si>
  <si>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</si>
  <si>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</si>
  <si>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</si>
  <si>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</si>
  <si>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</si>
  <si>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</si>
  <si>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</si>
  <si>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</si>
  <si>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</si>
  <si>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</si>
  <si>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</si>
  <si>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</si>
  <si>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</si>
  <si>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</si>
  <si>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</si>
  <si>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</si>
  <si>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</si>
  <si>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</si>
  <si>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</si>
  <si>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</si>
  <si>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</si>
  <si>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</si>
  <si>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</si>
  <si>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</si>
  <si>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</si>
  <si>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</si>
  <si>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</si>
  <si>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</si>
  <si>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</si>
  <si>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</si>
  <si>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</si>
  <si>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</si>
  <si>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</si>
  <si>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</si>
  <si>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</si>
  <si>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</si>
  <si>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</si>
  <si>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</si>
  <si>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</si>
  <si>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</si>
  <si>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</si>
  <si>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</si>
  <si>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</si>
  <si>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</si>
  <si>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</si>
  <si>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</si>
  <si>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</si>
  <si>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</si>
  <si>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</si>
  <si>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</si>
  <si>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</si>
  <si>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</si>
  <si>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</si>
  <si>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</si>
  <si>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</si>
  <si>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</si>
  <si>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</si>
  <si>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</si>
  <si>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</si>
  <si>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</si>
  <si>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</si>
  <si>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</si>
  <si>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</si>
  <si>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</si>
  <si>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</si>
  <si>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</si>
  <si>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</si>
  <si>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</si>
  <si>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</si>
  <si>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</si>
  <si>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</si>
  <si>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</si>
  <si>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</si>
  <si>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</si>
  <si>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</si>
  <si>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</si>
  <si>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</si>
  <si>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</si>
  <si>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</si>
  <si>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</si>
  <si>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</si>
  <si>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</si>
  <si>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</si>
  <si>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</si>
  <si>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</si>
  <si>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</si>
  <si>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</si>
  <si>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</si>
  <si>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</si>
  <si>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</si>
  <si>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</si>
  <si>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</si>
  <si>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</si>
  <si>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</si>
  <si>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</si>
  <si>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</si>
  <si>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</si>
  <si>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</si>
  <si>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</si>
  <si>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</si>
  <si>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</si>
  <si>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</si>
  <si>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</si>
  <si>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</si>
  <si>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</si>
  <si>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</si>
  <si>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</si>
  <si>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</si>
  <si>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</si>
  <si>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</si>
  <si>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</si>
  <si>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</si>
  <si>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</si>
  <si>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</si>
  <si>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</si>
  <si>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</si>
  <si>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</si>
  <si>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</si>
  <si>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</si>
  <si>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</si>
  <si>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</si>
  <si>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</si>
  <si>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</si>
  <si>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</si>
  <si>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</si>
  <si>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</si>
  <si>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</si>
  <si>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</si>
  <si>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</si>
  <si>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</si>
  <si>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</si>
  <si>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</si>
  <si>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</si>
  <si>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</si>
  <si>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</si>
  <si>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</si>
  <si>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</si>
  <si>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</si>
  <si>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</si>
  <si>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</si>
  <si>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</si>
  <si>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</si>
  <si>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</si>
  <si>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</si>
  <si>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</si>
  <si>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</si>
  <si>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</si>
  <si>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</si>
  <si>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</si>
  <si>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</si>
  <si>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</si>
  <si>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</si>
  <si>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</si>
  <si>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</si>
  <si>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</si>
  <si>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</si>
  <si>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</si>
  <si>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</si>
  <si>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</si>
  <si>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</si>
  <si>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</si>
  <si>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</si>
  <si>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</si>
  <si>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</si>
  <si>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</si>
  <si>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</si>
  <si>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</si>
  <si>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</si>
  <si>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</si>
  <si>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</si>
  <si>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</si>
  <si>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</si>
  <si>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</si>
  <si>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</si>
  <si>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</si>
  <si>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</si>
  <si>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</si>
  <si>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</si>
  <si>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</si>
  <si>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</si>
  <si>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</si>
  <si>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</si>
  <si>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</si>
  <si>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</si>
  <si>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</si>
  <si>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</si>
  <si>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</si>
  <si>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</si>
  <si>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</si>
  <si>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</si>
  <si>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</si>
  <si>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</si>
  <si>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</si>
  <si>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</si>
  <si>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</si>
  <si>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</si>
  <si>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</si>
  <si>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</si>
  <si>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</si>
  <si>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</si>
  <si>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</si>
  <si>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</si>
  <si>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</si>
  <si>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</si>
  <si>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</si>
  <si>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</si>
  <si>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</si>
  <si>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</si>
  <si>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</si>
  <si>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</si>
  <si>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</si>
  <si>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</si>
  <si>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</si>
  <si>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</si>
  <si>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</si>
  <si>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</si>
  <si>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</si>
  <si>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</si>
  <si>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</si>
  <si>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</si>
  <si>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</si>
  <si>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</si>
  <si>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</si>
  <si>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</si>
  <si>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</si>
  <si>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</si>
  <si>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</si>
  <si>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</si>
  <si>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</si>
  <si>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</si>
  <si>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</si>
  <si>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</si>
  <si>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</si>
  <si>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</si>
  <si>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</si>
  <si>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</si>
  <si>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</si>
  <si>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</si>
  <si>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</si>
  <si>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</si>
  <si>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</si>
  <si>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</si>
  <si>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</si>
  <si>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</si>
  <si>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</si>
  <si>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</si>
  <si>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</si>
  <si>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</si>
  <si>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</si>
  <si>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</si>
  <si>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</si>
  <si>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</si>
  <si>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</si>
  <si>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</si>
  <si>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</si>
  <si>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</si>
  <si>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</si>
  <si>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</si>
  <si>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</si>
  <si>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</si>
  <si>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</si>
  <si>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</si>
  <si>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</si>
  <si>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</si>
  <si>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</si>
  <si>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</si>
  <si>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</si>
  <si>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</si>
  <si>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</si>
  <si>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</si>
  <si>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</si>
  <si>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</si>
  <si>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</si>
  <si>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</si>
  <si>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</si>
  <si>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</si>
  <si>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</si>
  <si>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</si>
  <si>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</si>
  <si>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</si>
  <si>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</si>
  <si>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</si>
  <si>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</si>
  <si>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</si>
  <si>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</si>
  <si>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</si>
  <si>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</si>
  <si>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</si>
  <si>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</si>
  <si>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</si>
  <si>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</si>
  <si>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</si>
  <si>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</si>
  <si>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</si>
  <si>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</si>
  <si>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</si>
  <si>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</si>
  <si>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</si>
  <si>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</si>
  <si>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</si>
  <si>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</si>
  <si>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</si>
  <si>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</si>
  <si>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</si>
  <si>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</si>
  <si>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</si>
  <si>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</si>
  <si>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</si>
  <si>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</si>
  <si>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</si>
  <si>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</si>
  <si>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</si>
  <si>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</si>
  <si>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</si>
  <si>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</si>
  <si>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</si>
  <si>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</si>
  <si>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</si>
  <si>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</si>
  <si>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</si>
  <si>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</si>
  <si>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</si>
  <si>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</si>
  <si>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</si>
  <si>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</si>
  <si>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</si>
  <si>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</si>
  <si>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</si>
  <si>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</si>
  <si>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</si>
  <si>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</si>
  <si>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</si>
  <si>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</si>
  <si>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</si>
  <si>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</si>
  <si>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</si>
  <si>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</si>
  <si>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</si>
  <si>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</si>
  <si>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</si>
  <si>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</si>
  <si>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</si>
  <si>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</si>
  <si>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</si>
  <si>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</si>
  <si>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</si>
  <si>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</si>
  <si>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</si>
  <si>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</si>
  <si>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</si>
  <si>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</si>
  <si>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</si>
  <si>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</si>
  <si>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</si>
  <si>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</si>
  <si>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</si>
  <si>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</si>
  <si>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</si>
  <si>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</si>
  <si>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</si>
  <si>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</si>
  <si>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</si>
  <si>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</si>
  <si>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</si>
  <si>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</si>
  <si>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</si>
  <si>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</si>
  <si>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</si>
  <si>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</si>
  <si>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</si>
  <si>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</si>
  <si>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</si>
  <si>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</si>
  <si>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</si>
  <si>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</si>
  <si>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</si>
  <si>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</si>
  <si>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</si>
  <si>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</si>
  <si>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</si>
  <si>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</si>
  <si>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</si>
  <si>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</si>
  <si>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</si>
  <si>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</si>
  <si>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</si>
  <si>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</si>
  <si>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</si>
  <si>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</si>
  <si>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</si>
  <si>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</si>
  <si>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</si>
  <si>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</si>
  <si>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</si>
  <si>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</si>
  <si>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</si>
  <si>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</si>
  <si>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</si>
  <si>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</si>
  <si>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</si>
  <si>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</si>
  <si>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</si>
  <si>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</si>
  <si>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</si>
  <si>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</si>
  <si>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</si>
  <si>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</si>
  <si>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</si>
  <si>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</si>
  <si>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</si>
  <si>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</si>
  <si>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</si>
  <si>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</si>
  <si>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</si>
  <si>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</si>
  <si>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</si>
  <si>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</si>
  <si>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</si>
  <si>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</si>
  <si>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</si>
  <si>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</si>
  <si>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</si>
  <si>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</si>
  <si>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</si>
  <si>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</si>
  <si>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</si>
  <si>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</si>
  <si>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</si>
  <si>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</si>
  <si>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</si>
  <si>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</si>
  <si>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</si>
  <si>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</si>
  <si>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</si>
  <si>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</si>
  <si>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</si>
  <si>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</si>
  <si>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</si>
  <si>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</si>
  <si>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</si>
  <si>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</si>
  <si>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</si>
  <si>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</si>
  <si>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</si>
  <si>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</si>
  <si>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</si>
  <si>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</si>
  <si>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</si>
  <si>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</si>
  <si>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</si>
  <si>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</si>
  <si>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</si>
  <si>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</si>
  <si>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</si>
  <si>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</si>
  <si>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</si>
  <si>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</si>
  <si>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</si>
  <si>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</si>
  <si>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</si>
  <si>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</si>
  <si>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</si>
  <si>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</si>
  <si>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</si>
  <si>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</si>
  <si>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</si>
  <si>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</si>
  <si>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</si>
  <si>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</si>
  <si>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</si>
  <si>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</si>
  <si>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</si>
  <si>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</si>
  <si>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</si>
  <si>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</si>
  <si>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</si>
  <si>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</si>
  <si>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</si>
  <si>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</si>
  <si>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</si>
  <si>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</si>
  <si>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</si>
  <si>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</si>
  <si>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</si>
  <si>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</si>
  <si>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</si>
  <si>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</si>
  <si>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</si>
  <si>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</si>
  <si>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</si>
  <si>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</si>
  <si>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</si>
  <si>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</si>
  <si>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</si>
  <si>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</si>
  <si>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</si>
  <si>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</si>
  <si>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</si>
  <si>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</si>
  <si>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</si>
  <si>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</si>
  <si>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</si>
  <si>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</si>
  <si>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</si>
  <si>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</si>
  <si>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</si>
  <si>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</si>
  <si>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</si>
  <si>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</si>
  <si>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</si>
  <si>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</si>
  <si>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</si>
  <si>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</si>
  <si>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</si>
  <si>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</si>
  <si>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</si>
  <si>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</si>
  <si>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</si>
  <si>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</si>
  <si>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</si>
  <si>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</si>
  <si>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</si>
  <si>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</si>
  <si>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</si>
  <si>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</si>
  <si>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</si>
  <si>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</si>
  <si>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</si>
  <si>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</si>
  <si>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</si>
  <si>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</si>
  <si>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</si>
  <si>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</si>
  <si>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</si>
  <si>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</si>
  <si>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</si>
  <si>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</si>
  <si>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</si>
  <si>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</si>
  <si>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</si>
  <si>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</si>
  <si>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</si>
  <si>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</si>
  <si>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</si>
  <si>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</si>
  <si>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</si>
  <si>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</si>
  <si>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</si>
  <si>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</si>
  <si>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</si>
  <si>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</si>
  <si>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</si>
  <si>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</si>
  <si>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</si>
  <si>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</si>
  <si>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</si>
  <si>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</si>
  <si>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</si>
  <si>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</si>
  <si>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</si>
  <si>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</si>
  <si>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</si>
  <si>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</si>
  <si>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</si>
  <si>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</si>
  <si>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</si>
  <si>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</si>
  <si>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</si>
  <si>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</si>
  <si>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</si>
  <si>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</si>
  <si>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</si>
  <si>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</si>
  <si>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</si>
  <si>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</si>
  <si>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</si>
  <si>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</si>
  <si>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</si>
  <si>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</si>
  <si>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</si>
  <si>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</si>
  <si>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</si>
  <si>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</si>
  <si>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</si>
  <si>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</si>
  <si>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</si>
  <si>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</si>
  <si>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</si>
  <si>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</si>
  <si>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</si>
  <si>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</si>
  <si>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</si>
  <si>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</si>
  <si>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</si>
  <si>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</si>
  <si>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</si>
  <si>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</si>
  <si>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</si>
  <si>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</si>
  <si>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</si>
  <si>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</si>
  <si>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</si>
  <si>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</si>
  <si>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</si>
  <si>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</si>
  <si>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</si>
  <si>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</si>
  <si>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</si>
  <si>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</si>
  <si>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</si>
  <si>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</si>
  <si>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</si>
  <si>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</si>
  <si>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</si>
  <si>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</si>
  <si>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</si>
  <si>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</si>
  <si>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</si>
  <si>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</si>
  <si>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</si>
  <si>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</si>
  <si>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</si>
  <si>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</si>
  <si>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</si>
  <si>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</si>
  <si>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</si>
  <si>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</si>
  <si>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</si>
  <si>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</si>
  <si>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</si>
  <si>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</si>
  <si>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</si>
  <si>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</si>
  <si>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</si>
  <si>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</si>
  <si>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</si>
  <si>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</si>
  <si>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</si>
  <si>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</si>
  <si>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</si>
  <si>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</si>
  <si>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</si>
  <si>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</si>
  <si>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</si>
  <si>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</si>
  <si>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</si>
  <si>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</si>
  <si>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</si>
  <si>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</si>
  <si>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</si>
  <si>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</si>
  <si>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</si>
  <si>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</si>
  <si>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</si>
  <si>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</si>
  <si>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</si>
  <si>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</si>
  <si>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</si>
  <si>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</si>
  <si>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</si>
  <si>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</si>
  <si>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</si>
  <si>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</si>
  <si>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</si>
  <si>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</si>
  <si>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</si>
  <si>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</si>
  <si>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</si>
  <si>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</si>
  <si>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</si>
  <si>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</si>
  <si>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</si>
  <si>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</si>
  <si>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</si>
  <si>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</si>
  <si>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</si>
  <si>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</si>
  <si>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</si>
  <si>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</si>
  <si>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</si>
  <si>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</si>
  <si>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</si>
  <si>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</si>
  <si>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</si>
  <si>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</si>
  <si>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</si>
  <si>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</si>
  <si>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</si>
  <si>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</si>
  <si>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</si>
  <si>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</si>
  <si>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</si>
  <si>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</si>
  <si>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</si>
  <si>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</si>
  <si>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</si>
  <si>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</si>
  <si>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</si>
  <si>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</si>
  <si>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</si>
  <si>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</si>
  <si>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</si>
  <si>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</si>
  <si>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</si>
  <si>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</si>
  <si>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</si>
  <si>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</si>
  <si>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</si>
  <si>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</si>
  <si>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</si>
  <si>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</si>
  <si>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</si>
  <si>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</si>
  <si>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</si>
  <si>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</si>
  <si>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</si>
  <si>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</si>
  <si>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</si>
  <si>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</si>
  <si>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</si>
  <si>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</si>
  <si>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</si>
  <si>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</si>
  <si>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</si>
  <si>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</si>
  <si>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</si>
  <si>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</si>
  <si>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</si>
  <si>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</si>
  <si>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</si>
  <si>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</si>
  <si>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</si>
  <si>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</si>
  <si>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</si>
  <si>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</si>
  <si>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</si>
  <si>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</si>
  <si>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</si>
  <si>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</si>
  <si>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</si>
  <si>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</si>
  <si>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</si>
  <si>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</si>
  <si>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</si>
  <si>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</si>
  <si>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</si>
  <si>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</si>
  <si>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</si>
  <si>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</si>
  <si>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</si>
  <si>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</si>
  <si>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</si>
  <si>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</si>
  <si>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</si>
  <si>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</si>
  <si>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</si>
  <si>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</si>
  <si>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</si>
  <si>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</si>
  <si>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</si>
  <si>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</si>
  <si>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</si>
  <si>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</si>
  <si>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</si>
  <si>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</si>
  <si>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</si>
  <si>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</si>
  <si>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</si>
  <si>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</si>
  <si>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</si>
  <si>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</si>
  <si>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</si>
  <si>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</si>
  <si>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</si>
  <si>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</si>
  <si>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</si>
  <si>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</si>
  <si>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</si>
  <si>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</si>
  <si>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</si>
  <si>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</si>
  <si>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</si>
  <si>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</si>
  <si>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</si>
  <si>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</si>
  <si>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</si>
  <si>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</si>
  <si>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</si>
  <si>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</si>
  <si>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</si>
  <si>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</si>
  <si>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</si>
  <si>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</si>
  <si>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</si>
  <si>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</si>
  <si>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</si>
  <si>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</si>
  <si>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</si>
  <si>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</si>
  <si>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</si>
  <si>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</si>
  <si>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</si>
  <si>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</si>
  <si>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</si>
  <si>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</si>
  <si>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</si>
  <si>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</si>
  <si>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</si>
  <si>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</si>
  <si>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</si>
  <si>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</si>
  <si>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</si>
  <si>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</si>
  <si>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</si>
  <si>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</si>
  <si>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</si>
  <si>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</si>
  <si>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</si>
  <si>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</si>
  <si>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</si>
  <si>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</si>
  <si>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</si>
  <si>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</si>
  <si>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</si>
  <si>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</si>
  <si>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</si>
  <si>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</si>
  <si>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</si>
  <si>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</si>
  <si>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</si>
  <si>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</si>
  <si>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</si>
  <si>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</si>
  <si>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</si>
  <si>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</si>
  <si>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</si>
  <si>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</si>
  <si>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</si>
  <si>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</si>
  <si>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</si>
  <si>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</si>
  <si>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</si>
  <si>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</si>
  <si>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</si>
  <si>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</si>
  <si>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</si>
  <si>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</si>
  <si>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</si>
  <si>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</si>
  <si>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</si>
  <si>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</si>
  <si>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</si>
  <si>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</si>
  <si>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</si>
  <si>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</si>
  <si>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</si>
  <si>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</si>
  <si>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</si>
  <si>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</si>
  <si>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</si>
  <si>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</si>
  <si>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</si>
  <si>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</si>
  <si>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</si>
  <si>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</si>
  <si>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</si>
  <si>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</si>
  <si>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</si>
  <si>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</si>
  <si>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Dues and Subscriptions</t>
  </si>
  <si>
    <t>Travel and Entertainment</t>
  </si>
  <si>
    <t>Postage and Transportation</t>
  </si>
  <si>
    <t>Overhead Cost Allocations</t>
  </si>
  <si>
    <t>Capitation Revenue</t>
  </si>
  <si>
    <t>Jail Revenue</t>
  </si>
  <si>
    <t>Crisis Revenue</t>
  </si>
  <si>
    <t>Path Revenue</t>
  </si>
  <si>
    <t>Case Mgmt Revenue</t>
  </si>
  <si>
    <t>PDP Revenue</t>
  </si>
  <si>
    <t>Higher Utilities in 2023 due to invoicing glitch so 2022 understated, as well as, some higher major repairs in 2023 - HVAC, generator, elevator</t>
  </si>
  <si>
    <t>Additional FTE's - including 3 MD's, as well as, higher overhead cost allocations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</si>
</sst>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8" fontId="13" fillId="12" borderId="14" xfId="0" quotePrefix="1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21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anita.kauffman@lourdesonlin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anita.kauffman@lourdesonlin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74D7E-D742-4F3A-838E-7B35BCD35DCF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82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59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67" t="s">
        <v>28</v>
      </c>
      <c r="B36" s="268"/>
      <c r="C36" s="269"/>
      <c r="D36" s="268"/>
      <c r="E36" s="268"/>
      <c r="F36" s="268"/>
      <c r="G36" s="270"/>
    </row>
    <row r="37" spans="1:83" x14ac:dyDescent="0.25">
      <c r="A37" s="271" t="s">
        <v>29</v>
      </c>
      <c r="B37" s="272"/>
      <c r="C37" s="273"/>
      <c r="D37" s="274"/>
      <c r="E37" s="274"/>
      <c r="F37" s="274"/>
      <c r="G37" s="275"/>
    </row>
    <row r="38" spans="1:83" x14ac:dyDescent="0.25">
      <c r="A38" s="276" t="s">
        <v>30</v>
      </c>
      <c r="B38" s="272"/>
      <c r="C38" s="273"/>
      <c r="D38" s="274"/>
      <c r="E38" s="274"/>
      <c r="F38" s="274"/>
      <c r="G38" s="275"/>
    </row>
    <row r="39" spans="1:83" x14ac:dyDescent="0.25">
      <c r="A39" s="277" t="s">
        <v>31</v>
      </c>
      <c r="B39" s="274"/>
      <c r="C39" s="273"/>
      <c r="D39" s="274"/>
      <c r="E39" s="274"/>
      <c r="F39" s="274"/>
      <c r="G39" s="275"/>
    </row>
    <row r="40" spans="1:83" x14ac:dyDescent="0.25">
      <c r="A40" s="278" t="s">
        <v>32</v>
      </c>
      <c r="B40" s="279"/>
      <c r="C40" s="280"/>
      <c r="D40" s="279"/>
      <c r="E40" s="279"/>
      <c r="F40" s="279"/>
      <c r="G40" s="281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8">
        <v>0</v>
      </c>
      <c r="C47" s="319">
        <v>0</v>
      </c>
      <c r="D47" s="319">
        <v>0</v>
      </c>
      <c r="E47" s="319">
        <v>0</v>
      </c>
      <c r="F47" s="319">
        <v>0</v>
      </c>
      <c r="G47" s="319">
        <v>0</v>
      </c>
      <c r="H47" s="319">
        <v>0</v>
      </c>
      <c r="I47" s="319">
        <v>0</v>
      </c>
      <c r="J47" s="319">
        <v>0</v>
      </c>
      <c r="K47" s="319">
        <v>0</v>
      </c>
      <c r="L47" s="319">
        <v>0</v>
      </c>
      <c r="M47" s="319">
        <v>0</v>
      </c>
      <c r="N47" s="319">
        <v>0</v>
      </c>
      <c r="O47" s="319">
        <v>0</v>
      </c>
      <c r="P47" s="319">
        <v>0</v>
      </c>
      <c r="Q47" s="319">
        <v>0</v>
      </c>
      <c r="R47" s="319">
        <v>0</v>
      </c>
      <c r="S47" s="319">
        <v>0</v>
      </c>
      <c r="T47" s="319">
        <v>0</v>
      </c>
      <c r="U47" s="319">
        <v>0</v>
      </c>
      <c r="V47" s="319">
        <v>0</v>
      </c>
      <c r="W47" s="319">
        <v>0</v>
      </c>
      <c r="X47" s="319">
        <v>0</v>
      </c>
      <c r="Y47" s="319">
        <v>0</v>
      </c>
      <c r="Z47" s="319">
        <v>0</v>
      </c>
      <c r="AA47" s="319">
        <v>0</v>
      </c>
      <c r="AB47" s="319">
        <v>0</v>
      </c>
      <c r="AC47" s="319">
        <v>0</v>
      </c>
      <c r="AD47" s="319">
        <v>0</v>
      </c>
      <c r="AE47" s="319">
        <v>0</v>
      </c>
      <c r="AF47" s="319">
        <v>0</v>
      </c>
      <c r="AG47" s="319">
        <v>0</v>
      </c>
      <c r="AH47" s="319">
        <v>0</v>
      </c>
      <c r="AI47" s="319">
        <v>0</v>
      </c>
      <c r="AJ47" s="319">
        <v>0</v>
      </c>
      <c r="AK47" s="319">
        <v>0</v>
      </c>
      <c r="AL47" s="319">
        <v>0</v>
      </c>
      <c r="AM47" s="319">
        <v>0</v>
      </c>
      <c r="AN47" s="319">
        <v>0</v>
      </c>
      <c r="AO47" s="319">
        <v>0</v>
      </c>
      <c r="AP47" s="319">
        <v>0</v>
      </c>
      <c r="AQ47" s="319">
        <v>0</v>
      </c>
      <c r="AR47" s="319">
        <v>0</v>
      </c>
      <c r="AS47" s="319">
        <v>0</v>
      </c>
      <c r="AT47" s="319">
        <v>0</v>
      </c>
      <c r="AU47" s="319">
        <v>0</v>
      </c>
      <c r="AV47" s="319">
        <v>0</v>
      </c>
      <c r="AW47" s="319">
        <v>0</v>
      </c>
      <c r="AX47" s="319">
        <v>0</v>
      </c>
      <c r="AY47" s="319">
        <v>0</v>
      </c>
      <c r="AZ47" s="319">
        <v>0</v>
      </c>
      <c r="BA47" s="319">
        <v>0</v>
      </c>
      <c r="BB47" s="319">
        <v>0</v>
      </c>
      <c r="BC47" s="319">
        <v>0</v>
      </c>
      <c r="BD47" s="319">
        <v>0</v>
      </c>
      <c r="BE47" s="319">
        <v>0</v>
      </c>
      <c r="BF47" s="319">
        <v>0</v>
      </c>
      <c r="BG47" s="319">
        <v>0</v>
      </c>
      <c r="BH47" s="319">
        <v>0</v>
      </c>
      <c r="BI47" s="319">
        <v>0</v>
      </c>
      <c r="BJ47" s="319">
        <v>0</v>
      </c>
      <c r="BK47" s="319">
        <v>0</v>
      </c>
      <c r="BL47" s="319">
        <v>0</v>
      </c>
      <c r="BM47" s="319">
        <v>0</v>
      </c>
      <c r="BN47" s="319">
        <v>0</v>
      </c>
      <c r="BO47" s="319">
        <v>0</v>
      </c>
      <c r="BP47" s="319">
        <v>0</v>
      </c>
      <c r="BQ47" s="319">
        <v>0</v>
      </c>
      <c r="BR47" s="319">
        <v>0</v>
      </c>
      <c r="BS47" s="319">
        <v>0</v>
      </c>
      <c r="BT47" s="319">
        <v>0</v>
      </c>
      <c r="BU47" s="319">
        <v>0</v>
      </c>
      <c r="BV47" s="319">
        <v>0</v>
      </c>
      <c r="BW47" s="319">
        <v>0</v>
      </c>
      <c r="BX47" s="319">
        <v>0</v>
      </c>
      <c r="BY47" s="319">
        <v>0</v>
      </c>
      <c r="BZ47" s="319">
        <v>0</v>
      </c>
      <c r="CA47" s="319">
        <v>0</v>
      </c>
      <c r="CB47" s="319">
        <v>0</v>
      </c>
      <c r="CC47" s="319">
        <v>0</v>
      </c>
      <c r="CD47" s="16"/>
      <c r="CE47" s="28">
        <f>SUM(C47:CC47)</f>
        <v>0</v>
      </c>
    </row>
    <row r="48" spans="1:83" x14ac:dyDescent="0.25">
      <c r="A48" s="28" t="s">
        <v>232</v>
      </c>
      <c r="B48" s="318">
        <v>2350706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0</v>
      </c>
      <c r="F48" s="28">
        <f t="shared" si="0"/>
        <v>0</v>
      </c>
      <c r="G48" s="28">
        <f t="shared" si="0"/>
        <v>0</v>
      </c>
      <c r="H48" s="28">
        <f t="shared" si="0"/>
        <v>1058067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0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0</v>
      </c>
      <c r="Z48" s="28">
        <f t="shared" si="0"/>
        <v>0</v>
      </c>
      <c r="AA48" s="28">
        <f t="shared" si="0"/>
        <v>0</v>
      </c>
      <c r="AB48" s="28">
        <f t="shared" si="0"/>
        <v>16049</v>
      </c>
      <c r="AC48" s="28">
        <f t="shared" si="0"/>
        <v>0</v>
      </c>
      <c r="AD48" s="28">
        <f t="shared" si="0"/>
        <v>0</v>
      </c>
      <c r="AE48" s="28">
        <f t="shared" si="0"/>
        <v>0</v>
      </c>
      <c r="AF48" s="28">
        <f t="shared" si="0"/>
        <v>1095560</v>
      </c>
      <c r="AG48" s="28">
        <f t="shared" si="0"/>
        <v>0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0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14319</v>
      </c>
      <c r="AV48" s="28">
        <f t="shared" si="1"/>
        <v>31075</v>
      </c>
      <c r="AW48" s="28">
        <f t="shared" si="1"/>
        <v>0</v>
      </c>
      <c r="AX48" s="28">
        <f t="shared" si="1"/>
        <v>0</v>
      </c>
      <c r="AY48" s="28">
        <f t="shared" si="1"/>
        <v>1072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0</v>
      </c>
      <c r="BE48" s="28">
        <f t="shared" si="1"/>
        <v>15921</v>
      </c>
      <c r="BF48" s="28">
        <f t="shared" si="1"/>
        <v>0</v>
      </c>
      <c r="BG48" s="28">
        <f t="shared" si="1"/>
        <v>0</v>
      </c>
      <c r="BH48" s="28">
        <f t="shared" si="1"/>
        <v>12761</v>
      </c>
      <c r="BI48" s="28">
        <f t="shared" si="1"/>
        <v>2008</v>
      </c>
      <c r="BJ48" s="28">
        <f t="shared" si="1"/>
        <v>16568</v>
      </c>
      <c r="BK48" s="28">
        <f t="shared" si="1"/>
        <v>0</v>
      </c>
      <c r="BL48" s="28">
        <f t="shared" si="1"/>
        <v>4214</v>
      </c>
      <c r="BM48" s="28">
        <f t="shared" si="1"/>
        <v>5078</v>
      </c>
      <c r="BN48" s="28">
        <f t="shared" si="1"/>
        <v>8106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11122</v>
      </c>
      <c r="BW48" s="28">
        <f t="shared" si="2"/>
        <v>0</v>
      </c>
      <c r="BX48" s="28">
        <f t="shared" si="2"/>
        <v>0</v>
      </c>
      <c r="BY48" s="28">
        <f t="shared" si="2"/>
        <v>58786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2350706</v>
      </c>
    </row>
    <row r="49" spans="1:83" x14ac:dyDescent="0.25">
      <c r="A49" s="16" t="s">
        <v>233</v>
      </c>
      <c r="B49" s="28">
        <f>B47+B48</f>
        <v>2350706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9">
        <v>0</v>
      </c>
      <c r="C51" s="319">
        <v>0</v>
      </c>
      <c r="D51" s="319">
        <v>0</v>
      </c>
      <c r="E51" s="319">
        <v>0</v>
      </c>
      <c r="F51" s="319">
        <v>0</v>
      </c>
      <c r="G51" s="319">
        <v>0</v>
      </c>
      <c r="H51" s="319">
        <v>0</v>
      </c>
      <c r="I51" s="319">
        <v>0</v>
      </c>
      <c r="J51" s="319">
        <v>0</v>
      </c>
      <c r="K51" s="319">
        <v>0</v>
      </c>
      <c r="L51" s="319">
        <v>0</v>
      </c>
      <c r="M51" s="319">
        <v>0</v>
      </c>
      <c r="N51" s="319">
        <v>0</v>
      </c>
      <c r="O51" s="319">
        <v>0</v>
      </c>
      <c r="P51" s="319">
        <v>0</v>
      </c>
      <c r="Q51" s="319">
        <v>0</v>
      </c>
      <c r="R51" s="319">
        <v>0</v>
      </c>
      <c r="S51" s="319">
        <v>0</v>
      </c>
      <c r="T51" s="319">
        <v>0</v>
      </c>
      <c r="U51" s="319">
        <v>0</v>
      </c>
      <c r="V51" s="319">
        <v>0</v>
      </c>
      <c r="W51" s="319">
        <v>0</v>
      </c>
      <c r="X51" s="319">
        <v>0</v>
      </c>
      <c r="Y51" s="319">
        <v>0</v>
      </c>
      <c r="Z51" s="319">
        <v>0</v>
      </c>
      <c r="AA51" s="319">
        <v>0</v>
      </c>
      <c r="AB51" s="319">
        <v>0</v>
      </c>
      <c r="AC51" s="319">
        <v>0</v>
      </c>
      <c r="AD51" s="319">
        <v>0</v>
      </c>
      <c r="AE51" s="319">
        <v>0</v>
      </c>
      <c r="AF51" s="319">
        <v>0</v>
      </c>
      <c r="AG51" s="319">
        <v>0</v>
      </c>
      <c r="AH51" s="319">
        <v>0</v>
      </c>
      <c r="AI51" s="319">
        <v>0</v>
      </c>
      <c r="AJ51" s="319">
        <v>0</v>
      </c>
      <c r="AK51" s="319">
        <v>0</v>
      </c>
      <c r="AL51" s="319">
        <v>0</v>
      </c>
      <c r="AM51" s="319">
        <v>0</v>
      </c>
      <c r="AN51" s="319">
        <v>0</v>
      </c>
      <c r="AO51" s="319">
        <v>0</v>
      </c>
      <c r="AP51" s="319">
        <v>0</v>
      </c>
      <c r="AQ51" s="319">
        <v>0</v>
      </c>
      <c r="AR51" s="319">
        <v>0</v>
      </c>
      <c r="AS51" s="319">
        <v>0</v>
      </c>
      <c r="AT51" s="319">
        <v>0</v>
      </c>
      <c r="AU51" s="319">
        <v>0</v>
      </c>
      <c r="AV51" s="319">
        <v>0</v>
      </c>
      <c r="AW51" s="319">
        <v>0</v>
      </c>
      <c r="AX51" s="319">
        <v>0</v>
      </c>
      <c r="AY51" s="319">
        <v>0</v>
      </c>
      <c r="AZ51" s="319">
        <v>0</v>
      </c>
      <c r="BA51" s="319">
        <v>0</v>
      </c>
      <c r="BB51" s="319">
        <v>0</v>
      </c>
      <c r="BC51" s="319">
        <v>0</v>
      </c>
      <c r="BD51" s="319">
        <v>0</v>
      </c>
      <c r="BE51" s="319">
        <v>0</v>
      </c>
      <c r="BF51" s="319">
        <v>0</v>
      </c>
      <c r="BG51" s="319">
        <v>0</v>
      </c>
      <c r="BH51" s="319">
        <v>0</v>
      </c>
      <c r="BI51" s="319">
        <v>0</v>
      </c>
      <c r="BJ51" s="319">
        <v>0</v>
      </c>
      <c r="BK51" s="319">
        <v>0</v>
      </c>
      <c r="BL51" s="319">
        <v>0</v>
      </c>
      <c r="BM51" s="319">
        <v>0</v>
      </c>
      <c r="BN51" s="319">
        <v>0</v>
      </c>
      <c r="BO51" s="319">
        <v>0</v>
      </c>
      <c r="BP51" s="319">
        <v>0</v>
      </c>
      <c r="BQ51" s="319">
        <v>0</v>
      </c>
      <c r="BR51" s="319">
        <v>0</v>
      </c>
      <c r="BS51" s="319">
        <v>0</v>
      </c>
      <c r="BT51" s="319">
        <v>0</v>
      </c>
      <c r="BU51" s="319">
        <v>0</v>
      </c>
      <c r="BV51" s="319">
        <v>0</v>
      </c>
      <c r="BW51" s="319">
        <v>0</v>
      </c>
      <c r="BX51" s="319">
        <v>0</v>
      </c>
      <c r="BY51" s="319">
        <v>0</v>
      </c>
      <c r="BZ51" s="319">
        <v>0</v>
      </c>
      <c r="CA51" s="319">
        <v>0</v>
      </c>
      <c r="CB51" s="319">
        <v>0</v>
      </c>
      <c r="CC51" s="319">
        <v>0</v>
      </c>
      <c r="CD51" s="16"/>
      <c r="CE51" s="28">
        <f>SUM(C51:CD51)</f>
        <v>0</v>
      </c>
    </row>
    <row r="52" spans="1:83" x14ac:dyDescent="0.25">
      <c r="A52" s="35" t="s">
        <v>235</v>
      </c>
      <c r="B52" s="320">
        <v>53936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21574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0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0</v>
      </c>
      <c r="Z52" s="28">
        <f t="shared" si="3"/>
        <v>0</v>
      </c>
      <c r="AA52" s="28">
        <f t="shared" si="3"/>
        <v>0</v>
      </c>
      <c r="AB52" s="28">
        <f t="shared" si="3"/>
        <v>0</v>
      </c>
      <c r="AC52" s="28">
        <f t="shared" si="3"/>
        <v>0</v>
      </c>
      <c r="AD52" s="28">
        <f t="shared" si="3"/>
        <v>0</v>
      </c>
      <c r="AE52" s="28">
        <f t="shared" si="3"/>
        <v>0</v>
      </c>
      <c r="AF52" s="28">
        <f t="shared" si="3"/>
        <v>10911</v>
      </c>
      <c r="AG52" s="28">
        <f t="shared" si="3"/>
        <v>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1973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9912</v>
      </c>
      <c r="BF52" s="28">
        <f t="shared" si="4"/>
        <v>0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8768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797</v>
      </c>
      <c r="BW52" s="28">
        <f t="shared" si="5"/>
        <v>0</v>
      </c>
      <c r="BX52" s="28">
        <f t="shared" si="5"/>
        <v>0</v>
      </c>
      <c r="BY52" s="28">
        <f t="shared" si="5"/>
        <v>0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53935</v>
      </c>
    </row>
    <row r="53" spans="1:83" x14ac:dyDescent="0.25">
      <c r="A53" s="16" t="s">
        <v>233</v>
      </c>
      <c r="B53" s="28">
        <f>B51+B52</f>
        <v>53936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9">
        <v>0</v>
      </c>
      <c r="D59" s="319">
        <v>0</v>
      </c>
      <c r="E59" s="319">
        <v>0</v>
      </c>
      <c r="F59" s="319">
        <v>0</v>
      </c>
      <c r="G59" s="319">
        <v>0</v>
      </c>
      <c r="H59" s="319">
        <v>3446</v>
      </c>
      <c r="I59" s="319">
        <v>0</v>
      </c>
      <c r="J59" s="319">
        <v>0</v>
      </c>
      <c r="K59" s="319">
        <v>0</v>
      </c>
      <c r="L59" s="319">
        <v>0</v>
      </c>
      <c r="M59" s="319">
        <v>0</v>
      </c>
      <c r="N59" s="319">
        <v>0</v>
      </c>
      <c r="O59" s="319">
        <v>0</v>
      </c>
      <c r="P59" s="321">
        <v>0</v>
      </c>
      <c r="Q59" s="321">
        <v>0</v>
      </c>
      <c r="R59" s="321">
        <v>0</v>
      </c>
      <c r="S59" s="245">
        <v>0</v>
      </c>
      <c r="T59" s="245">
        <v>0</v>
      </c>
      <c r="U59" s="322">
        <v>0</v>
      </c>
      <c r="V59" s="321">
        <v>0</v>
      </c>
      <c r="W59" s="321">
        <v>0</v>
      </c>
      <c r="X59" s="321">
        <v>0</v>
      </c>
      <c r="Y59" s="321">
        <v>0</v>
      </c>
      <c r="Z59" s="321">
        <v>0</v>
      </c>
      <c r="AA59" s="321">
        <v>0</v>
      </c>
      <c r="AB59" s="245">
        <v>0</v>
      </c>
      <c r="AC59" s="321">
        <v>0</v>
      </c>
      <c r="AD59" s="321">
        <v>0</v>
      </c>
      <c r="AE59" s="321">
        <v>0</v>
      </c>
      <c r="AF59" s="321"/>
      <c r="AG59" s="321">
        <v>0</v>
      </c>
      <c r="AH59" s="321">
        <v>0</v>
      </c>
      <c r="AI59" s="321">
        <v>0</v>
      </c>
      <c r="AJ59" s="321">
        <v>0</v>
      </c>
      <c r="AK59" s="321">
        <v>0</v>
      </c>
      <c r="AL59" s="321">
        <v>0</v>
      </c>
      <c r="AM59" s="321">
        <v>0</v>
      </c>
      <c r="AN59" s="321">
        <v>0</v>
      </c>
      <c r="AO59" s="321">
        <v>0</v>
      </c>
      <c r="AP59" s="321">
        <v>0</v>
      </c>
      <c r="AQ59" s="321">
        <v>0</v>
      </c>
      <c r="AR59" s="321">
        <v>0</v>
      </c>
      <c r="AS59" s="321">
        <v>0</v>
      </c>
      <c r="AT59" s="321">
        <v>0</v>
      </c>
      <c r="AU59" s="321"/>
      <c r="AV59" s="245">
        <v>0</v>
      </c>
      <c r="AW59" s="245">
        <v>0</v>
      </c>
      <c r="AX59" s="245">
        <v>0</v>
      </c>
      <c r="AY59" s="321">
        <v>14145</v>
      </c>
      <c r="AZ59" s="321">
        <v>0</v>
      </c>
      <c r="BA59" s="245">
        <v>0</v>
      </c>
      <c r="BB59" s="245">
        <v>0</v>
      </c>
      <c r="BC59" s="245">
        <v>0</v>
      </c>
      <c r="BD59" s="245">
        <v>0</v>
      </c>
      <c r="BE59" s="321">
        <v>48770</v>
      </c>
      <c r="BF59" s="245">
        <v>0</v>
      </c>
      <c r="BG59" s="245">
        <v>0</v>
      </c>
      <c r="BH59" s="245">
        <v>0</v>
      </c>
      <c r="BI59" s="245">
        <v>0</v>
      </c>
      <c r="BJ59" s="245">
        <v>0</v>
      </c>
      <c r="BK59" s="245">
        <v>0</v>
      </c>
      <c r="BL59" s="245">
        <v>0</v>
      </c>
      <c r="BM59" s="245">
        <v>0</v>
      </c>
      <c r="BN59" s="245">
        <v>0</v>
      </c>
      <c r="BO59" s="245">
        <v>0</v>
      </c>
      <c r="BP59" s="245">
        <v>0</v>
      </c>
      <c r="BQ59" s="245">
        <v>0</v>
      </c>
      <c r="BR59" s="245">
        <v>0</v>
      </c>
      <c r="BS59" s="245">
        <v>0</v>
      </c>
      <c r="BT59" s="245">
        <v>0</v>
      </c>
      <c r="BU59" s="245">
        <v>0</v>
      </c>
      <c r="BV59" s="245">
        <v>0</v>
      </c>
      <c r="BW59" s="245">
        <v>0</v>
      </c>
      <c r="BX59" s="245">
        <v>0</v>
      </c>
      <c r="BY59" s="245">
        <v>0</v>
      </c>
      <c r="BZ59" s="245">
        <v>0</v>
      </c>
      <c r="CA59" s="245">
        <v>0</v>
      </c>
      <c r="CB59" s="245">
        <v>0</v>
      </c>
      <c r="CC59" s="245">
        <v>0</v>
      </c>
      <c r="CD59" s="235">
        <v>0</v>
      </c>
      <c r="CE59" s="28">
        <v>0</v>
      </c>
    </row>
    <row r="60" spans="1:83" s="211" customFormat="1" x14ac:dyDescent="0.25">
      <c r="A60" s="218" t="s">
        <v>262</v>
      </c>
      <c r="B60" s="219"/>
      <c r="C60" s="323">
        <v>0</v>
      </c>
      <c r="D60" s="323">
        <v>0</v>
      </c>
      <c r="E60" s="323">
        <v>0</v>
      </c>
      <c r="F60" s="323">
        <v>0</v>
      </c>
      <c r="G60" s="323">
        <v>0</v>
      </c>
      <c r="H60" s="323">
        <v>41.431714182692303</v>
      </c>
      <c r="I60" s="323">
        <v>0</v>
      </c>
      <c r="J60" s="323">
        <v>0</v>
      </c>
      <c r="K60" s="323">
        <v>0</v>
      </c>
      <c r="L60" s="323">
        <v>0</v>
      </c>
      <c r="M60" s="323">
        <v>0</v>
      </c>
      <c r="N60" s="323">
        <v>0</v>
      </c>
      <c r="O60" s="323">
        <v>0</v>
      </c>
      <c r="P60" s="324">
        <v>0</v>
      </c>
      <c r="Q60" s="324">
        <v>0</v>
      </c>
      <c r="R60" s="324">
        <v>0</v>
      </c>
      <c r="S60" s="325">
        <v>0</v>
      </c>
      <c r="T60" s="325">
        <v>0</v>
      </c>
      <c r="U60" s="326">
        <v>0</v>
      </c>
      <c r="V60" s="324">
        <v>0</v>
      </c>
      <c r="W60" s="324">
        <v>0</v>
      </c>
      <c r="X60" s="324">
        <v>0</v>
      </c>
      <c r="Y60" s="324">
        <v>0</v>
      </c>
      <c r="Z60" s="324">
        <v>0</v>
      </c>
      <c r="AA60" s="324">
        <v>0</v>
      </c>
      <c r="AB60" s="325">
        <v>0.67221100961538471</v>
      </c>
      <c r="AC60" s="324">
        <v>0</v>
      </c>
      <c r="AD60" s="324">
        <v>0</v>
      </c>
      <c r="AE60" s="324">
        <v>0</v>
      </c>
      <c r="AF60" s="324">
        <v>57.997209759615387</v>
      </c>
      <c r="AG60" s="324">
        <v>0</v>
      </c>
      <c r="AH60" s="324">
        <v>0</v>
      </c>
      <c r="AI60" s="324">
        <v>0</v>
      </c>
      <c r="AJ60" s="324">
        <v>0</v>
      </c>
      <c r="AK60" s="324">
        <v>0</v>
      </c>
      <c r="AL60" s="324">
        <v>0</v>
      </c>
      <c r="AM60" s="324">
        <v>0</v>
      </c>
      <c r="AN60" s="324">
        <v>0</v>
      </c>
      <c r="AO60" s="324">
        <v>0</v>
      </c>
      <c r="AP60" s="324">
        <v>0</v>
      </c>
      <c r="AQ60" s="324">
        <v>0</v>
      </c>
      <c r="AR60" s="324">
        <v>0</v>
      </c>
      <c r="AS60" s="324">
        <v>0</v>
      </c>
      <c r="AT60" s="324">
        <v>0</v>
      </c>
      <c r="AU60" s="324">
        <v>1.257769230769231</v>
      </c>
      <c r="AV60" s="325">
        <v>0.93741826923076921</v>
      </c>
      <c r="AW60" s="325">
        <v>0</v>
      </c>
      <c r="AX60" s="325">
        <v>0</v>
      </c>
      <c r="AY60" s="324">
        <v>9.2682692307692313E-2</v>
      </c>
      <c r="AZ60" s="324">
        <v>0</v>
      </c>
      <c r="BA60" s="325">
        <v>0</v>
      </c>
      <c r="BB60" s="325">
        <v>0</v>
      </c>
      <c r="BC60" s="325">
        <v>0</v>
      </c>
      <c r="BD60" s="325">
        <v>0</v>
      </c>
      <c r="BE60" s="324">
        <v>0.85678365384615385</v>
      </c>
      <c r="BF60" s="325">
        <v>0</v>
      </c>
      <c r="BG60" s="325">
        <v>0</v>
      </c>
      <c r="BH60" s="325">
        <v>1.2024133173076923</v>
      </c>
      <c r="BI60" s="325">
        <v>0.18492788461538459</v>
      </c>
      <c r="BJ60" s="325">
        <v>1.2002932692307691</v>
      </c>
      <c r="BK60" s="325">
        <v>0</v>
      </c>
      <c r="BL60" s="325">
        <v>0.49831249999999999</v>
      </c>
      <c r="BM60" s="325">
        <v>0.4564038461538461</v>
      </c>
      <c r="BN60" s="325">
        <v>0.11431480769230769</v>
      </c>
      <c r="BO60" s="325">
        <v>0</v>
      </c>
      <c r="BP60" s="325">
        <v>0</v>
      </c>
      <c r="BQ60" s="325">
        <v>0</v>
      </c>
      <c r="BR60" s="325">
        <v>0</v>
      </c>
      <c r="BS60" s="325">
        <v>0</v>
      </c>
      <c r="BT60" s="325">
        <v>0</v>
      </c>
      <c r="BU60" s="325">
        <v>0</v>
      </c>
      <c r="BV60" s="325">
        <v>1.2330625</v>
      </c>
      <c r="BW60" s="325">
        <v>0</v>
      </c>
      <c r="BX60" s="325">
        <v>0</v>
      </c>
      <c r="BY60" s="325">
        <v>1.5578173076923079</v>
      </c>
      <c r="BZ60" s="325">
        <v>0</v>
      </c>
      <c r="CA60" s="325">
        <v>0</v>
      </c>
      <c r="CB60" s="325">
        <v>0</v>
      </c>
      <c r="CC60" s="325">
        <v>0</v>
      </c>
      <c r="CD60" s="220" t="s">
        <v>248</v>
      </c>
      <c r="CE60" s="238">
        <f t="shared" ref="CE60:CE68" si="6">SUM(C60:CD60)</f>
        <v>109.69333423076922</v>
      </c>
    </row>
    <row r="61" spans="1:83" x14ac:dyDescent="0.25">
      <c r="A61" s="35" t="s">
        <v>263</v>
      </c>
      <c r="B61" s="16"/>
      <c r="C61" s="319">
        <v>0</v>
      </c>
      <c r="D61" s="319">
        <v>0</v>
      </c>
      <c r="E61" s="319">
        <v>0</v>
      </c>
      <c r="F61" s="319">
        <v>0</v>
      </c>
      <c r="G61" s="319">
        <v>0</v>
      </c>
      <c r="H61" s="319">
        <v>3648362.51</v>
      </c>
      <c r="I61" s="319">
        <v>0</v>
      </c>
      <c r="J61" s="319">
        <v>0</v>
      </c>
      <c r="K61" s="319">
        <v>0</v>
      </c>
      <c r="L61" s="319">
        <v>0</v>
      </c>
      <c r="M61" s="319">
        <v>0</v>
      </c>
      <c r="N61" s="319">
        <v>0</v>
      </c>
      <c r="O61" s="319">
        <v>0</v>
      </c>
      <c r="P61" s="321">
        <v>0</v>
      </c>
      <c r="Q61" s="321">
        <v>0</v>
      </c>
      <c r="R61" s="321">
        <v>0</v>
      </c>
      <c r="S61" s="327">
        <v>0</v>
      </c>
      <c r="T61" s="327">
        <v>0</v>
      </c>
      <c r="U61" s="322">
        <v>0</v>
      </c>
      <c r="V61" s="321">
        <v>0</v>
      </c>
      <c r="W61" s="321">
        <v>0</v>
      </c>
      <c r="X61" s="321">
        <v>0</v>
      </c>
      <c r="Y61" s="321">
        <v>0</v>
      </c>
      <c r="Z61" s="321">
        <v>0</v>
      </c>
      <c r="AA61" s="321">
        <v>0</v>
      </c>
      <c r="AB61" s="328">
        <v>55339.020000000004</v>
      </c>
      <c r="AC61" s="321">
        <v>0</v>
      </c>
      <c r="AD61" s="321">
        <v>0</v>
      </c>
      <c r="AE61" s="321">
        <v>0</v>
      </c>
      <c r="AF61" s="321">
        <v>3777643.2899999996</v>
      </c>
      <c r="AG61" s="321">
        <v>0</v>
      </c>
      <c r="AH61" s="321">
        <v>0</v>
      </c>
      <c r="AI61" s="321">
        <v>0</v>
      </c>
      <c r="AJ61" s="321">
        <v>0</v>
      </c>
      <c r="AK61" s="321">
        <v>0</v>
      </c>
      <c r="AL61" s="321">
        <v>0</v>
      </c>
      <c r="AM61" s="321">
        <v>0</v>
      </c>
      <c r="AN61" s="321">
        <v>0</v>
      </c>
      <c r="AO61" s="321">
        <v>0</v>
      </c>
      <c r="AP61" s="321">
        <v>0</v>
      </c>
      <c r="AQ61" s="321">
        <v>0</v>
      </c>
      <c r="AR61" s="321">
        <v>0</v>
      </c>
      <c r="AS61" s="321">
        <v>0</v>
      </c>
      <c r="AT61" s="321">
        <v>0</v>
      </c>
      <c r="AU61" s="321">
        <v>49373.479999999996</v>
      </c>
      <c r="AV61" s="327">
        <v>107152.04000000001</v>
      </c>
      <c r="AW61" s="327">
        <v>0</v>
      </c>
      <c r="AX61" s="327">
        <v>0</v>
      </c>
      <c r="AY61" s="321">
        <v>3694.86</v>
      </c>
      <c r="AZ61" s="321">
        <v>0</v>
      </c>
      <c r="BA61" s="327">
        <v>0</v>
      </c>
      <c r="BB61" s="327">
        <v>0</v>
      </c>
      <c r="BC61" s="327">
        <v>0</v>
      </c>
      <c r="BD61" s="327">
        <v>0</v>
      </c>
      <c r="BE61" s="321">
        <v>54896.810000000005</v>
      </c>
      <c r="BF61" s="327">
        <v>0</v>
      </c>
      <c r="BG61" s="327">
        <v>0</v>
      </c>
      <c r="BH61" s="327">
        <v>44000.87</v>
      </c>
      <c r="BI61" s="327">
        <v>6923.8899999999994</v>
      </c>
      <c r="BJ61" s="327">
        <v>57128.990000000005</v>
      </c>
      <c r="BK61" s="327">
        <v>0</v>
      </c>
      <c r="BL61" s="327">
        <v>14530.41</v>
      </c>
      <c r="BM61" s="327">
        <v>17508.91</v>
      </c>
      <c r="BN61" s="327">
        <v>27949.59</v>
      </c>
      <c r="BO61" s="327">
        <v>0</v>
      </c>
      <c r="BP61" s="327">
        <v>0</v>
      </c>
      <c r="BQ61" s="327">
        <v>0</v>
      </c>
      <c r="BR61" s="327">
        <v>0</v>
      </c>
      <c r="BS61" s="327">
        <v>0</v>
      </c>
      <c r="BT61" s="327">
        <v>0</v>
      </c>
      <c r="BU61" s="327">
        <v>0</v>
      </c>
      <c r="BV61" s="327">
        <v>38350.810000000005</v>
      </c>
      <c r="BW61" s="327">
        <v>0</v>
      </c>
      <c r="BX61" s="327">
        <v>0</v>
      </c>
      <c r="BY61" s="327">
        <v>202702.97</v>
      </c>
      <c r="BZ61" s="327">
        <v>0</v>
      </c>
      <c r="CA61" s="327">
        <v>0</v>
      </c>
      <c r="CB61" s="327">
        <v>0</v>
      </c>
      <c r="CC61" s="327">
        <v>0</v>
      </c>
      <c r="CD61" s="25" t="s">
        <v>248</v>
      </c>
      <c r="CE61" s="28">
        <f t="shared" si="6"/>
        <v>8105558.4499999993</v>
      </c>
    </row>
    <row r="62" spans="1:83" x14ac:dyDescent="0.2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1058067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16049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1095560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14319</v>
      </c>
      <c r="AV62" s="28">
        <f t="shared" si="8"/>
        <v>31075</v>
      </c>
      <c r="AW62" s="28">
        <f t="shared" si="8"/>
        <v>0</v>
      </c>
      <c r="AX62" s="28">
        <f t="shared" si="8"/>
        <v>0</v>
      </c>
      <c r="AY62" s="28">
        <f t="shared" si="8"/>
        <v>1072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15921</v>
      </c>
      <c r="BF62" s="28">
        <f t="shared" si="8"/>
        <v>0</v>
      </c>
      <c r="BG62" s="28">
        <f t="shared" si="8"/>
        <v>0</v>
      </c>
      <c r="BH62" s="28">
        <f t="shared" si="8"/>
        <v>12761</v>
      </c>
      <c r="BI62" s="28">
        <f t="shared" si="8"/>
        <v>2008</v>
      </c>
      <c r="BJ62" s="28">
        <f t="shared" si="8"/>
        <v>16568</v>
      </c>
      <c r="BK62" s="28">
        <f t="shared" si="8"/>
        <v>0</v>
      </c>
      <c r="BL62" s="28">
        <f t="shared" si="8"/>
        <v>4214</v>
      </c>
      <c r="BM62" s="28">
        <f t="shared" si="8"/>
        <v>5078</v>
      </c>
      <c r="BN62" s="28">
        <f t="shared" si="8"/>
        <v>8106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11122</v>
      </c>
      <c r="BW62" s="28">
        <f t="shared" si="9"/>
        <v>0</v>
      </c>
      <c r="BX62" s="28">
        <f t="shared" si="9"/>
        <v>0</v>
      </c>
      <c r="BY62" s="28">
        <f t="shared" si="9"/>
        <v>58786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2350706</v>
      </c>
    </row>
    <row r="63" spans="1:83" x14ac:dyDescent="0.25">
      <c r="A63" s="35" t="s">
        <v>264</v>
      </c>
      <c r="B63" s="16"/>
      <c r="C63" s="319">
        <v>0</v>
      </c>
      <c r="D63" s="319">
        <v>0</v>
      </c>
      <c r="E63" s="319">
        <v>0</v>
      </c>
      <c r="F63" s="319">
        <v>0</v>
      </c>
      <c r="G63" s="319">
        <v>0</v>
      </c>
      <c r="H63" s="319">
        <v>195734.36</v>
      </c>
      <c r="I63" s="319">
        <v>0</v>
      </c>
      <c r="J63" s="319">
        <v>0</v>
      </c>
      <c r="K63" s="319">
        <v>0</v>
      </c>
      <c r="L63" s="319">
        <v>0</v>
      </c>
      <c r="M63" s="319">
        <v>0</v>
      </c>
      <c r="N63" s="319">
        <v>0</v>
      </c>
      <c r="O63" s="319">
        <v>0</v>
      </c>
      <c r="P63" s="321">
        <v>0</v>
      </c>
      <c r="Q63" s="321">
        <v>0</v>
      </c>
      <c r="R63" s="321">
        <v>0</v>
      </c>
      <c r="S63" s="327">
        <v>0</v>
      </c>
      <c r="T63" s="327">
        <v>0</v>
      </c>
      <c r="U63" s="322">
        <v>0</v>
      </c>
      <c r="V63" s="321">
        <v>0</v>
      </c>
      <c r="W63" s="321">
        <v>0</v>
      </c>
      <c r="X63" s="321">
        <v>0</v>
      </c>
      <c r="Y63" s="321">
        <v>0</v>
      </c>
      <c r="Z63" s="321">
        <v>0</v>
      </c>
      <c r="AA63" s="321">
        <v>0</v>
      </c>
      <c r="AB63" s="328">
        <v>0</v>
      </c>
      <c r="AC63" s="321">
        <v>0</v>
      </c>
      <c r="AD63" s="321">
        <v>0</v>
      </c>
      <c r="AE63" s="321">
        <v>0</v>
      </c>
      <c r="AF63" s="321">
        <v>1596810.29</v>
      </c>
      <c r="AG63" s="321">
        <v>0</v>
      </c>
      <c r="AH63" s="321">
        <v>0</v>
      </c>
      <c r="AI63" s="321">
        <v>0</v>
      </c>
      <c r="AJ63" s="321">
        <v>0</v>
      </c>
      <c r="AK63" s="321">
        <v>0</v>
      </c>
      <c r="AL63" s="321">
        <v>0</v>
      </c>
      <c r="AM63" s="321">
        <v>0</v>
      </c>
      <c r="AN63" s="321">
        <v>0</v>
      </c>
      <c r="AO63" s="321">
        <v>0</v>
      </c>
      <c r="AP63" s="321">
        <v>0</v>
      </c>
      <c r="AQ63" s="321">
        <v>0</v>
      </c>
      <c r="AR63" s="321">
        <v>0</v>
      </c>
      <c r="AS63" s="321">
        <v>0</v>
      </c>
      <c r="AT63" s="321">
        <v>0</v>
      </c>
      <c r="AU63" s="321">
        <v>0</v>
      </c>
      <c r="AV63" s="327">
        <v>0</v>
      </c>
      <c r="AW63" s="327">
        <v>0</v>
      </c>
      <c r="AX63" s="327">
        <v>0</v>
      </c>
      <c r="AY63" s="321">
        <v>0</v>
      </c>
      <c r="AZ63" s="321">
        <v>0</v>
      </c>
      <c r="BA63" s="327">
        <v>0</v>
      </c>
      <c r="BB63" s="327">
        <v>0</v>
      </c>
      <c r="BC63" s="327">
        <v>0</v>
      </c>
      <c r="BD63" s="327">
        <v>0</v>
      </c>
      <c r="BE63" s="321">
        <v>0</v>
      </c>
      <c r="BF63" s="327">
        <v>0</v>
      </c>
      <c r="BG63" s="327">
        <v>0</v>
      </c>
      <c r="BH63" s="327">
        <v>0</v>
      </c>
      <c r="BI63" s="327">
        <v>0</v>
      </c>
      <c r="BJ63" s="327">
        <v>0</v>
      </c>
      <c r="BK63" s="327">
        <v>0</v>
      </c>
      <c r="BL63" s="327">
        <v>0</v>
      </c>
      <c r="BM63" s="327">
        <v>0</v>
      </c>
      <c r="BN63" s="327">
        <v>0</v>
      </c>
      <c r="BO63" s="327">
        <v>0</v>
      </c>
      <c r="BP63" s="327">
        <v>0</v>
      </c>
      <c r="BQ63" s="327">
        <v>0</v>
      </c>
      <c r="BR63" s="327">
        <v>0</v>
      </c>
      <c r="BS63" s="327">
        <v>0</v>
      </c>
      <c r="BT63" s="327">
        <v>0</v>
      </c>
      <c r="BU63" s="327">
        <v>0</v>
      </c>
      <c r="BV63" s="327">
        <v>0</v>
      </c>
      <c r="BW63" s="327">
        <v>0</v>
      </c>
      <c r="BX63" s="327">
        <v>0</v>
      </c>
      <c r="BY63" s="327">
        <v>0</v>
      </c>
      <c r="BZ63" s="327">
        <v>0</v>
      </c>
      <c r="CA63" s="327">
        <v>0</v>
      </c>
      <c r="CB63" s="327">
        <v>0</v>
      </c>
      <c r="CC63" s="327">
        <v>0</v>
      </c>
      <c r="CD63" s="25" t="s">
        <v>248</v>
      </c>
      <c r="CE63" s="28">
        <f t="shared" si="6"/>
        <v>1792544.65</v>
      </c>
    </row>
    <row r="64" spans="1:83" x14ac:dyDescent="0.25">
      <c r="A64" s="35" t="s">
        <v>265</v>
      </c>
      <c r="B64" s="16"/>
      <c r="C64" s="319">
        <v>0</v>
      </c>
      <c r="D64" s="319">
        <v>0</v>
      </c>
      <c r="E64" s="319">
        <v>0</v>
      </c>
      <c r="F64" s="319">
        <v>0</v>
      </c>
      <c r="G64" s="319">
        <v>0</v>
      </c>
      <c r="H64" s="319">
        <v>22957.14</v>
      </c>
      <c r="I64" s="319">
        <v>0</v>
      </c>
      <c r="J64" s="319">
        <v>0</v>
      </c>
      <c r="K64" s="319">
        <v>0</v>
      </c>
      <c r="L64" s="319">
        <v>0</v>
      </c>
      <c r="M64" s="319">
        <v>0</v>
      </c>
      <c r="N64" s="319">
        <v>0</v>
      </c>
      <c r="O64" s="319">
        <v>0</v>
      </c>
      <c r="P64" s="321">
        <v>0</v>
      </c>
      <c r="Q64" s="321">
        <v>0</v>
      </c>
      <c r="R64" s="321">
        <v>0</v>
      </c>
      <c r="S64" s="327">
        <v>0</v>
      </c>
      <c r="T64" s="327">
        <v>0</v>
      </c>
      <c r="U64" s="322">
        <v>0</v>
      </c>
      <c r="V64" s="321">
        <v>0</v>
      </c>
      <c r="W64" s="321">
        <v>0</v>
      </c>
      <c r="X64" s="321">
        <v>0</v>
      </c>
      <c r="Y64" s="321">
        <v>0</v>
      </c>
      <c r="Z64" s="321">
        <v>0</v>
      </c>
      <c r="AA64" s="321">
        <v>0</v>
      </c>
      <c r="AB64" s="328">
        <v>86393.750000000015</v>
      </c>
      <c r="AC64" s="321">
        <v>0</v>
      </c>
      <c r="AD64" s="321">
        <v>0</v>
      </c>
      <c r="AE64" s="321">
        <v>0</v>
      </c>
      <c r="AF64" s="321">
        <v>32689.9</v>
      </c>
      <c r="AG64" s="321">
        <v>0</v>
      </c>
      <c r="AH64" s="321">
        <v>0</v>
      </c>
      <c r="AI64" s="321">
        <v>0</v>
      </c>
      <c r="AJ64" s="321">
        <v>0</v>
      </c>
      <c r="AK64" s="321">
        <v>0</v>
      </c>
      <c r="AL64" s="321">
        <v>0</v>
      </c>
      <c r="AM64" s="321">
        <v>0</v>
      </c>
      <c r="AN64" s="321">
        <v>0</v>
      </c>
      <c r="AO64" s="321">
        <v>0</v>
      </c>
      <c r="AP64" s="321">
        <v>0</v>
      </c>
      <c r="AQ64" s="321">
        <v>0</v>
      </c>
      <c r="AR64" s="321">
        <v>0</v>
      </c>
      <c r="AS64" s="321">
        <v>0</v>
      </c>
      <c r="AT64" s="321">
        <v>0</v>
      </c>
      <c r="AU64" s="321">
        <v>0</v>
      </c>
      <c r="AV64" s="327">
        <v>0</v>
      </c>
      <c r="AW64" s="327">
        <v>0</v>
      </c>
      <c r="AX64" s="327">
        <v>0</v>
      </c>
      <c r="AY64" s="321">
        <v>103945.4</v>
      </c>
      <c r="AZ64" s="321">
        <v>0</v>
      </c>
      <c r="BA64" s="327">
        <v>0</v>
      </c>
      <c r="BB64" s="327">
        <v>0</v>
      </c>
      <c r="BC64" s="327">
        <v>0</v>
      </c>
      <c r="BD64" s="327">
        <v>-11161.9</v>
      </c>
      <c r="BE64" s="321">
        <v>2065.6999999999998</v>
      </c>
      <c r="BF64" s="327">
        <v>3204.48</v>
      </c>
      <c r="BG64" s="327">
        <v>0</v>
      </c>
      <c r="BH64" s="327">
        <v>0</v>
      </c>
      <c r="BI64" s="327">
        <v>0</v>
      </c>
      <c r="BJ64" s="327">
        <v>0</v>
      </c>
      <c r="BK64" s="327">
        <v>0</v>
      </c>
      <c r="BL64" s="327">
        <v>3773.26</v>
      </c>
      <c r="BM64" s="327">
        <v>0</v>
      </c>
      <c r="BN64" s="327">
        <v>-16696</v>
      </c>
      <c r="BO64" s="327">
        <v>0</v>
      </c>
      <c r="BP64" s="327">
        <v>0</v>
      </c>
      <c r="BQ64" s="327">
        <v>0</v>
      </c>
      <c r="BR64" s="327">
        <v>0</v>
      </c>
      <c r="BS64" s="327">
        <v>0</v>
      </c>
      <c r="BT64" s="327">
        <v>0</v>
      </c>
      <c r="BU64" s="327">
        <v>0</v>
      </c>
      <c r="BV64" s="327">
        <v>0</v>
      </c>
      <c r="BW64" s="327">
        <v>0</v>
      </c>
      <c r="BX64" s="327">
        <v>0</v>
      </c>
      <c r="BY64" s="327">
        <v>0</v>
      </c>
      <c r="BZ64" s="327">
        <v>0</v>
      </c>
      <c r="CA64" s="327">
        <v>0</v>
      </c>
      <c r="CB64" s="327">
        <v>0</v>
      </c>
      <c r="CC64" s="327">
        <v>0</v>
      </c>
      <c r="CD64" s="25" t="s">
        <v>248</v>
      </c>
      <c r="CE64" s="28">
        <f t="shared" si="6"/>
        <v>227171.73000000004</v>
      </c>
    </row>
    <row r="65" spans="1:83" x14ac:dyDescent="0.25">
      <c r="A65" s="35" t="s">
        <v>266</v>
      </c>
      <c r="B65" s="16"/>
      <c r="C65" s="319">
        <v>0</v>
      </c>
      <c r="D65" s="319">
        <v>0</v>
      </c>
      <c r="E65" s="319">
        <v>0</v>
      </c>
      <c r="F65" s="319">
        <v>0</v>
      </c>
      <c r="G65" s="319">
        <v>0</v>
      </c>
      <c r="H65" s="319">
        <v>3343.5</v>
      </c>
      <c r="I65" s="319">
        <v>0</v>
      </c>
      <c r="J65" s="319">
        <v>0</v>
      </c>
      <c r="K65" s="319">
        <v>0</v>
      </c>
      <c r="L65" s="319">
        <v>0</v>
      </c>
      <c r="M65" s="319">
        <v>0</v>
      </c>
      <c r="N65" s="319">
        <v>0</v>
      </c>
      <c r="O65" s="319">
        <v>0</v>
      </c>
      <c r="P65" s="321">
        <v>0</v>
      </c>
      <c r="Q65" s="321">
        <v>0</v>
      </c>
      <c r="R65" s="321">
        <v>0</v>
      </c>
      <c r="S65" s="327">
        <v>0</v>
      </c>
      <c r="T65" s="327">
        <v>0</v>
      </c>
      <c r="U65" s="322">
        <v>0</v>
      </c>
      <c r="V65" s="321">
        <v>0</v>
      </c>
      <c r="W65" s="321">
        <v>0</v>
      </c>
      <c r="X65" s="321">
        <v>0</v>
      </c>
      <c r="Y65" s="321">
        <v>0</v>
      </c>
      <c r="Z65" s="321">
        <v>0</v>
      </c>
      <c r="AA65" s="321">
        <v>0</v>
      </c>
      <c r="AB65" s="328">
        <v>0</v>
      </c>
      <c r="AC65" s="321">
        <v>0</v>
      </c>
      <c r="AD65" s="321">
        <v>0</v>
      </c>
      <c r="AE65" s="321">
        <v>0</v>
      </c>
      <c r="AF65" s="321">
        <v>6719.24</v>
      </c>
      <c r="AG65" s="321">
        <v>0</v>
      </c>
      <c r="AH65" s="321">
        <v>0</v>
      </c>
      <c r="AI65" s="321">
        <v>0</v>
      </c>
      <c r="AJ65" s="321">
        <v>0</v>
      </c>
      <c r="AK65" s="321">
        <v>0</v>
      </c>
      <c r="AL65" s="321">
        <v>0</v>
      </c>
      <c r="AM65" s="321">
        <v>0</v>
      </c>
      <c r="AN65" s="321">
        <v>0</v>
      </c>
      <c r="AO65" s="321">
        <v>0</v>
      </c>
      <c r="AP65" s="321">
        <v>0</v>
      </c>
      <c r="AQ65" s="321">
        <v>0</v>
      </c>
      <c r="AR65" s="321">
        <v>0</v>
      </c>
      <c r="AS65" s="321">
        <v>0</v>
      </c>
      <c r="AT65" s="321">
        <v>0</v>
      </c>
      <c r="AU65" s="321">
        <v>0</v>
      </c>
      <c r="AV65" s="327">
        <v>0</v>
      </c>
      <c r="AW65" s="327">
        <v>0</v>
      </c>
      <c r="AX65" s="327">
        <v>0</v>
      </c>
      <c r="AY65" s="321">
        <v>0</v>
      </c>
      <c r="AZ65" s="321">
        <v>0</v>
      </c>
      <c r="BA65" s="327">
        <v>0</v>
      </c>
      <c r="BB65" s="327">
        <v>0</v>
      </c>
      <c r="BC65" s="327">
        <v>0</v>
      </c>
      <c r="BD65" s="327">
        <v>0</v>
      </c>
      <c r="BE65" s="321">
        <v>100093.21</v>
      </c>
      <c r="BF65" s="327">
        <v>1041.18</v>
      </c>
      <c r="BG65" s="327">
        <v>0</v>
      </c>
      <c r="BH65" s="327">
        <v>0</v>
      </c>
      <c r="BI65" s="327">
        <v>0</v>
      </c>
      <c r="BJ65" s="327">
        <v>0</v>
      </c>
      <c r="BK65" s="327">
        <v>0</v>
      </c>
      <c r="BL65" s="327">
        <v>0</v>
      </c>
      <c r="BM65" s="327">
        <v>0</v>
      </c>
      <c r="BN65" s="327">
        <v>0</v>
      </c>
      <c r="BO65" s="327">
        <v>0</v>
      </c>
      <c r="BP65" s="327">
        <v>0</v>
      </c>
      <c r="BQ65" s="327">
        <v>0</v>
      </c>
      <c r="BR65" s="327">
        <v>0</v>
      </c>
      <c r="BS65" s="327">
        <v>0</v>
      </c>
      <c r="BT65" s="327">
        <v>0</v>
      </c>
      <c r="BU65" s="327">
        <v>0</v>
      </c>
      <c r="BV65" s="327">
        <v>0</v>
      </c>
      <c r="BW65" s="327">
        <v>0</v>
      </c>
      <c r="BX65" s="327">
        <v>0</v>
      </c>
      <c r="BY65" s="327">
        <v>0</v>
      </c>
      <c r="BZ65" s="327">
        <v>0</v>
      </c>
      <c r="CA65" s="327">
        <v>0</v>
      </c>
      <c r="CB65" s="327">
        <v>0</v>
      </c>
      <c r="CC65" s="327">
        <v>0</v>
      </c>
      <c r="CD65" s="25" t="s">
        <v>248</v>
      </c>
      <c r="CE65" s="28">
        <f t="shared" si="6"/>
        <v>111197.13</v>
      </c>
    </row>
    <row r="66" spans="1:83" x14ac:dyDescent="0.25">
      <c r="A66" s="35" t="s">
        <v>267</v>
      </c>
      <c r="B66" s="16"/>
      <c r="C66" s="319">
        <v>0</v>
      </c>
      <c r="D66" s="319">
        <v>0</v>
      </c>
      <c r="E66" s="319">
        <v>0</v>
      </c>
      <c r="F66" s="319">
        <v>0</v>
      </c>
      <c r="G66" s="319">
        <v>0</v>
      </c>
      <c r="H66" s="319">
        <v>358326.32000000007</v>
      </c>
      <c r="I66" s="319">
        <v>0</v>
      </c>
      <c r="J66" s="319">
        <v>0</v>
      </c>
      <c r="K66" s="319">
        <v>0</v>
      </c>
      <c r="L66" s="319">
        <v>0</v>
      </c>
      <c r="M66" s="319">
        <v>0</v>
      </c>
      <c r="N66" s="319">
        <v>0</v>
      </c>
      <c r="O66" s="319">
        <v>0</v>
      </c>
      <c r="P66" s="321">
        <v>0</v>
      </c>
      <c r="Q66" s="321">
        <v>0</v>
      </c>
      <c r="R66" s="321">
        <v>0</v>
      </c>
      <c r="S66" s="327">
        <v>0</v>
      </c>
      <c r="T66" s="327">
        <v>0</v>
      </c>
      <c r="U66" s="322">
        <v>0</v>
      </c>
      <c r="V66" s="321">
        <v>0</v>
      </c>
      <c r="W66" s="321">
        <v>0</v>
      </c>
      <c r="X66" s="321">
        <v>0</v>
      </c>
      <c r="Y66" s="321">
        <v>0</v>
      </c>
      <c r="Z66" s="321">
        <v>0</v>
      </c>
      <c r="AA66" s="321">
        <v>0</v>
      </c>
      <c r="AB66" s="328">
        <v>503.66999999999985</v>
      </c>
      <c r="AC66" s="321">
        <v>0</v>
      </c>
      <c r="AD66" s="321">
        <v>0</v>
      </c>
      <c r="AE66" s="321">
        <v>0</v>
      </c>
      <c r="AF66" s="321">
        <v>117863.59000000001</v>
      </c>
      <c r="AG66" s="321">
        <v>0</v>
      </c>
      <c r="AH66" s="321">
        <v>0</v>
      </c>
      <c r="AI66" s="321">
        <v>0</v>
      </c>
      <c r="AJ66" s="321">
        <v>0</v>
      </c>
      <c r="AK66" s="321">
        <v>0</v>
      </c>
      <c r="AL66" s="321">
        <v>0</v>
      </c>
      <c r="AM66" s="321">
        <v>0</v>
      </c>
      <c r="AN66" s="321">
        <v>0</v>
      </c>
      <c r="AO66" s="321">
        <v>0</v>
      </c>
      <c r="AP66" s="321">
        <v>0</v>
      </c>
      <c r="AQ66" s="321">
        <v>0</v>
      </c>
      <c r="AR66" s="321">
        <v>0</v>
      </c>
      <c r="AS66" s="321">
        <v>0</v>
      </c>
      <c r="AT66" s="321">
        <v>0</v>
      </c>
      <c r="AU66" s="321">
        <v>0</v>
      </c>
      <c r="AV66" s="327">
        <v>0</v>
      </c>
      <c r="AW66" s="327">
        <v>0</v>
      </c>
      <c r="AX66" s="327">
        <v>0</v>
      </c>
      <c r="AY66" s="321">
        <v>302809.44999999995</v>
      </c>
      <c r="AZ66" s="321">
        <v>0</v>
      </c>
      <c r="BA66" s="327">
        <v>0</v>
      </c>
      <c r="BB66" s="327">
        <v>0</v>
      </c>
      <c r="BC66" s="327">
        <v>0</v>
      </c>
      <c r="BD66" s="327">
        <v>0</v>
      </c>
      <c r="BE66" s="321">
        <v>12469.8</v>
      </c>
      <c r="BF66" s="327">
        <v>200855.56</v>
      </c>
      <c r="BG66" s="327">
        <v>0</v>
      </c>
      <c r="BH66" s="327">
        <v>0</v>
      </c>
      <c r="BI66" s="327">
        <v>405471.71</v>
      </c>
      <c r="BJ66" s="327">
        <v>0</v>
      </c>
      <c r="BK66" s="327">
        <v>0</v>
      </c>
      <c r="BL66" s="327">
        <v>0</v>
      </c>
      <c r="BM66" s="327">
        <v>914830.13</v>
      </c>
      <c r="BN66" s="327">
        <v>22054.67</v>
      </c>
      <c r="BO66" s="327">
        <v>0</v>
      </c>
      <c r="BP66" s="327">
        <v>0</v>
      </c>
      <c r="BQ66" s="327">
        <v>0</v>
      </c>
      <c r="BR66" s="327">
        <v>0</v>
      </c>
      <c r="BS66" s="327">
        <v>0</v>
      </c>
      <c r="BT66" s="327">
        <v>0</v>
      </c>
      <c r="BU66" s="327">
        <v>0</v>
      </c>
      <c r="BV66" s="327">
        <v>0</v>
      </c>
      <c r="BW66" s="327">
        <v>0</v>
      </c>
      <c r="BX66" s="327">
        <v>0</v>
      </c>
      <c r="BY66" s="327">
        <v>0</v>
      </c>
      <c r="BZ66" s="327">
        <v>0</v>
      </c>
      <c r="CA66" s="327">
        <v>0</v>
      </c>
      <c r="CB66" s="327">
        <v>0</v>
      </c>
      <c r="CC66" s="327">
        <v>0</v>
      </c>
      <c r="CD66" s="25" t="s">
        <v>248</v>
      </c>
      <c r="CE66" s="28">
        <f t="shared" si="6"/>
        <v>2335184.9</v>
      </c>
    </row>
    <row r="67" spans="1:83" x14ac:dyDescent="0.2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21574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10911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1973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9912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8768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797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53935</v>
      </c>
    </row>
    <row r="68" spans="1:83" x14ac:dyDescent="0.25">
      <c r="A68" s="35" t="s">
        <v>268</v>
      </c>
      <c r="B68" s="28"/>
      <c r="C68" s="319">
        <v>0</v>
      </c>
      <c r="D68" s="319">
        <v>0</v>
      </c>
      <c r="E68" s="319">
        <v>0</v>
      </c>
      <c r="F68" s="319">
        <v>0</v>
      </c>
      <c r="G68" s="319">
        <v>0</v>
      </c>
      <c r="H68" s="319">
        <v>0</v>
      </c>
      <c r="I68" s="319">
        <v>0</v>
      </c>
      <c r="J68" s="319">
        <v>0</v>
      </c>
      <c r="K68" s="319">
        <v>0</v>
      </c>
      <c r="L68" s="319">
        <v>0</v>
      </c>
      <c r="M68" s="319">
        <v>0</v>
      </c>
      <c r="N68" s="319">
        <v>0</v>
      </c>
      <c r="O68" s="319">
        <v>0</v>
      </c>
      <c r="P68" s="321">
        <v>0</v>
      </c>
      <c r="Q68" s="321">
        <v>0</v>
      </c>
      <c r="R68" s="321">
        <v>0</v>
      </c>
      <c r="S68" s="327">
        <v>0</v>
      </c>
      <c r="T68" s="327">
        <v>0</v>
      </c>
      <c r="U68" s="322">
        <v>0</v>
      </c>
      <c r="V68" s="321">
        <v>0</v>
      </c>
      <c r="W68" s="321">
        <v>0</v>
      </c>
      <c r="X68" s="321">
        <v>0</v>
      </c>
      <c r="Y68" s="321">
        <v>0</v>
      </c>
      <c r="Z68" s="321">
        <v>0</v>
      </c>
      <c r="AA68" s="321">
        <v>0</v>
      </c>
      <c r="AB68" s="328">
        <v>0</v>
      </c>
      <c r="AC68" s="321">
        <v>0</v>
      </c>
      <c r="AD68" s="321">
        <v>0</v>
      </c>
      <c r="AE68" s="321">
        <v>0</v>
      </c>
      <c r="AF68" s="321">
        <v>65407.29</v>
      </c>
      <c r="AG68" s="321">
        <v>0</v>
      </c>
      <c r="AH68" s="321">
        <v>0</v>
      </c>
      <c r="AI68" s="321">
        <v>0</v>
      </c>
      <c r="AJ68" s="321">
        <v>0</v>
      </c>
      <c r="AK68" s="321">
        <v>0</v>
      </c>
      <c r="AL68" s="321">
        <v>0</v>
      </c>
      <c r="AM68" s="321">
        <v>0</v>
      </c>
      <c r="AN68" s="321">
        <v>0</v>
      </c>
      <c r="AO68" s="321">
        <v>0</v>
      </c>
      <c r="AP68" s="321">
        <v>0</v>
      </c>
      <c r="AQ68" s="321">
        <v>0</v>
      </c>
      <c r="AR68" s="321">
        <v>0</v>
      </c>
      <c r="AS68" s="321">
        <v>0</v>
      </c>
      <c r="AT68" s="321">
        <v>0</v>
      </c>
      <c r="AU68" s="321">
        <v>0</v>
      </c>
      <c r="AV68" s="327">
        <v>-2664.37</v>
      </c>
      <c r="AW68" s="327">
        <v>0</v>
      </c>
      <c r="AX68" s="327">
        <v>0</v>
      </c>
      <c r="AY68" s="321">
        <v>0</v>
      </c>
      <c r="AZ68" s="321">
        <v>0</v>
      </c>
      <c r="BA68" s="327">
        <v>0</v>
      </c>
      <c r="BB68" s="327">
        <v>0</v>
      </c>
      <c r="BC68" s="327">
        <v>0</v>
      </c>
      <c r="BD68" s="327">
        <v>0</v>
      </c>
      <c r="BE68" s="321">
        <v>0</v>
      </c>
      <c r="BF68" s="327">
        <v>0</v>
      </c>
      <c r="BG68" s="327">
        <v>0</v>
      </c>
      <c r="BH68" s="327">
        <v>0</v>
      </c>
      <c r="BI68" s="327">
        <v>0</v>
      </c>
      <c r="BJ68" s="327">
        <v>0</v>
      </c>
      <c r="BK68" s="327">
        <v>0</v>
      </c>
      <c r="BL68" s="327">
        <v>0</v>
      </c>
      <c r="BM68" s="327">
        <v>0</v>
      </c>
      <c r="BN68" s="327">
        <v>33839.980000000003</v>
      </c>
      <c r="BO68" s="327">
        <v>0</v>
      </c>
      <c r="BP68" s="327">
        <v>0</v>
      </c>
      <c r="BQ68" s="327">
        <v>0</v>
      </c>
      <c r="BR68" s="327">
        <v>0</v>
      </c>
      <c r="BS68" s="327">
        <v>0</v>
      </c>
      <c r="BT68" s="327">
        <v>0</v>
      </c>
      <c r="BU68" s="327">
        <v>0</v>
      </c>
      <c r="BV68" s="327">
        <v>0</v>
      </c>
      <c r="BW68" s="327">
        <v>0</v>
      </c>
      <c r="BX68" s="327">
        <v>0</v>
      </c>
      <c r="BY68" s="327">
        <v>0</v>
      </c>
      <c r="BZ68" s="327">
        <v>0</v>
      </c>
      <c r="CA68" s="327">
        <v>0</v>
      </c>
      <c r="CB68" s="327">
        <v>0</v>
      </c>
      <c r="CC68" s="327">
        <v>0</v>
      </c>
      <c r="CD68" s="25" t="s">
        <v>248</v>
      </c>
      <c r="CE68" s="28">
        <f t="shared" si="6"/>
        <v>96582.9</v>
      </c>
    </row>
    <row r="69" spans="1:83" x14ac:dyDescent="0.2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773210.66999999993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2463.2600000000002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16459.09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816521.98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9262.6</v>
      </c>
      <c r="AV69" s="28">
        <f t="shared" si="14"/>
        <v>10152.27</v>
      </c>
      <c r="AW69" s="28">
        <f t="shared" si="14"/>
        <v>0</v>
      </c>
      <c r="AX69" s="28">
        <f t="shared" si="14"/>
        <v>0</v>
      </c>
      <c r="AY69" s="28">
        <f t="shared" si="14"/>
        <v>11231.67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313.94</v>
      </c>
      <c r="BE69" s="28">
        <f t="shared" si="14"/>
        <v>83606.91</v>
      </c>
      <c r="BF69" s="28">
        <f t="shared" si="14"/>
        <v>64.859999999999985</v>
      </c>
      <c r="BG69" s="28">
        <f t="shared" si="14"/>
        <v>0</v>
      </c>
      <c r="BH69" s="28">
        <f t="shared" si="14"/>
        <v>10617.26</v>
      </c>
      <c r="BI69" s="28">
        <f t="shared" si="14"/>
        <v>115.2</v>
      </c>
      <c r="BJ69" s="28">
        <f t="shared" si="14"/>
        <v>1734.5</v>
      </c>
      <c r="BK69" s="28">
        <f t="shared" si="14"/>
        <v>0</v>
      </c>
      <c r="BL69" s="28">
        <f t="shared" si="14"/>
        <v>1373.9</v>
      </c>
      <c r="BM69" s="28">
        <f t="shared" si="14"/>
        <v>513.08000000000004</v>
      </c>
      <c r="BN69" s="28">
        <f t="shared" si="14"/>
        <v>1634270.4999999998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626.58000000000004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2090.98</v>
      </c>
      <c r="BW69" s="28">
        <f t="shared" si="15"/>
        <v>15139.75</v>
      </c>
      <c r="BX69" s="28">
        <f t="shared" si="15"/>
        <v>0</v>
      </c>
      <c r="BY69" s="28">
        <f t="shared" si="15"/>
        <v>20521.859999999997</v>
      </c>
      <c r="BZ69" s="28">
        <f t="shared" si="15"/>
        <v>0</v>
      </c>
      <c r="CA69" s="28">
        <f t="shared" si="15"/>
        <v>4676.4799999999996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 t="shared" si="15"/>
        <v>3414967.34</v>
      </c>
    </row>
    <row r="70" spans="1:83" x14ac:dyDescent="0.25">
      <c r="A70" s="29" t="s">
        <v>270</v>
      </c>
      <c r="B70" s="30"/>
      <c r="C70" s="329"/>
      <c r="D70" s="329"/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29"/>
      <c r="P70" s="329"/>
      <c r="Q70" s="329"/>
      <c r="R70" s="329"/>
      <c r="S70" s="329"/>
      <c r="T70" s="329"/>
      <c r="U70" s="329"/>
      <c r="V70" s="329"/>
      <c r="W70" s="329"/>
      <c r="X70" s="329"/>
      <c r="Y70" s="329"/>
      <c r="Z70" s="329"/>
      <c r="AA70" s="329"/>
      <c r="AB70" s="329"/>
      <c r="AC70" s="329"/>
      <c r="AD70" s="329"/>
      <c r="AE70" s="329"/>
      <c r="AF70" s="329"/>
      <c r="AG70" s="329"/>
      <c r="AH70" s="329"/>
      <c r="AI70" s="329"/>
      <c r="AJ70" s="329"/>
      <c r="AK70" s="329"/>
      <c r="AL70" s="329"/>
      <c r="AM70" s="329"/>
      <c r="AN70" s="329"/>
      <c r="AO70" s="329"/>
      <c r="AP70" s="329"/>
      <c r="AQ70" s="329"/>
      <c r="AR70" s="329"/>
      <c r="AS70" s="329"/>
      <c r="AT70" s="329"/>
      <c r="AU70" s="329"/>
      <c r="AV70" s="329"/>
      <c r="AW70" s="329"/>
      <c r="AX70" s="329"/>
      <c r="AY70" s="329"/>
      <c r="AZ70" s="329"/>
      <c r="BA70" s="329"/>
      <c r="BB70" s="329"/>
      <c r="BC70" s="329"/>
      <c r="BD70" s="329"/>
      <c r="BE70" s="329"/>
      <c r="BF70" s="329"/>
      <c r="BG70" s="329"/>
      <c r="BH70" s="329"/>
      <c r="BI70" s="329"/>
      <c r="BJ70" s="329"/>
      <c r="BK70" s="329"/>
      <c r="BL70" s="329"/>
      <c r="BM70" s="329"/>
      <c r="BN70" s="329"/>
      <c r="BO70" s="329"/>
      <c r="BP70" s="329"/>
      <c r="BQ70" s="329"/>
      <c r="BR70" s="329"/>
      <c r="BS70" s="329"/>
      <c r="BT70" s="329"/>
      <c r="BU70" s="329"/>
      <c r="BV70" s="329"/>
      <c r="BW70" s="329"/>
      <c r="BX70" s="329"/>
      <c r="BY70" s="329"/>
      <c r="BZ70" s="329"/>
      <c r="CA70" s="329"/>
      <c r="CB70" s="329"/>
      <c r="CC70" s="329"/>
      <c r="CD70" s="329"/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329">
        <v>0</v>
      </c>
      <c r="D71" s="329">
        <v>0</v>
      </c>
      <c r="E71" s="329">
        <v>0</v>
      </c>
      <c r="F71" s="329">
        <v>0</v>
      </c>
      <c r="G71" s="329">
        <v>0</v>
      </c>
      <c r="H71" s="329">
        <v>260103.69</v>
      </c>
      <c r="I71" s="329">
        <v>0</v>
      </c>
      <c r="J71" s="329">
        <v>0</v>
      </c>
      <c r="K71" s="329">
        <v>0</v>
      </c>
      <c r="L71" s="329">
        <v>0</v>
      </c>
      <c r="M71" s="329">
        <v>0</v>
      </c>
      <c r="N71" s="329">
        <v>0</v>
      </c>
      <c r="O71" s="329">
        <v>0</v>
      </c>
      <c r="P71" s="329">
        <v>0</v>
      </c>
      <c r="Q71" s="329">
        <v>0</v>
      </c>
      <c r="R71" s="329">
        <v>0</v>
      </c>
      <c r="S71" s="329">
        <v>0</v>
      </c>
      <c r="T71" s="329">
        <v>0</v>
      </c>
      <c r="U71" s="329">
        <v>0</v>
      </c>
      <c r="V71" s="329">
        <v>0</v>
      </c>
      <c r="W71" s="329">
        <v>0</v>
      </c>
      <c r="X71" s="329">
        <v>0</v>
      </c>
      <c r="Y71" s="329">
        <v>0</v>
      </c>
      <c r="Z71" s="329">
        <v>0</v>
      </c>
      <c r="AA71" s="329">
        <v>0</v>
      </c>
      <c r="AB71" s="329">
        <v>0</v>
      </c>
      <c r="AC71" s="329">
        <v>0</v>
      </c>
      <c r="AD71" s="329">
        <v>0</v>
      </c>
      <c r="AE71" s="329">
        <v>0</v>
      </c>
      <c r="AF71" s="329">
        <v>0</v>
      </c>
      <c r="AG71" s="329">
        <v>0</v>
      </c>
      <c r="AH71" s="329">
        <v>0</v>
      </c>
      <c r="AI71" s="329">
        <v>0</v>
      </c>
      <c r="AJ71" s="329">
        <v>0</v>
      </c>
      <c r="AK71" s="329">
        <v>0</v>
      </c>
      <c r="AL71" s="329">
        <v>0</v>
      </c>
      <c r="AM71" s="329">
        <v>0</v>
      </c>
      <c r="AN71" s="329">
        <v>0</v>
      </c>
      <c r="AO71" s="329">
        <v>0</v>
      </c>
      <c r="AP71" s="329">
        <v>0</v>
      </c>
      <c r="AQ71" s="329">
        <v>0</v>
      </c>
      <c r="AR71" s="329">
        <v>0</v>
      </c>
      <c r="AS71" s="329">
        <v>0</v>
      </c>
      <c r="AT71" s="329">
        <v>0</v>
      </c>
      <c r="AU71" s="329">
        <v>0</v>
      </c>
      <c r="AV71" s="329">
        <v>0</v>
      </c>
      <c r="AW71" s="329">
        <v>0</v>
      </c>
      <c r="AX71" s="329">
        <v>0</v>
      </c>
      <c r="AY71" s="329">
        <v>0</v>
      </c>
      <c r="AZ71" s="329">
        <v>0</v>
      </c>
      <c r="BA71" s="329">
        <v>0</v>
      </c>
      <c r="BB71" s="329">
        <v>0</v>
      </c>
      <c r="BC71" s="329">
        <v>0</v>
      </c>
      <c r="BD71" s="329">
        <v>0</v>
      </c>
      <c r="BE71" s="329">
        <v>0</v>
      </c>
      <c r="BF71" s="329">
        <v>0</v>
      </c>
      <c r="BG71" s="329">
        <v>0</v>
      </c>
      <c r="BH71" s="329">
        <v>0</v>
      </c>
      <c r="BI71" s="329">
        <v>0</v>
      </c>
      <c r="BJ71" s="329">
        <v>0</v>
      </c>
      <c r="BK71" s="329">
        <v>0</v>
      </c>
      <c r="BL71" s="329">
        <v>0</v>
      </c>
      <c r="BM71" s="329">
        <v>0</v>
      </c>
      <c r="BN71" s="329">
        <v>0</v>
      </c>
      <c r="BO71" s="329">
        <v>0</v>
      </c>
      <c r="BP71" s="329">
        <v>0</v>
      </c>
      <c r="BQ71" s="329">
        <v>0</v>
      </c>
      <c r="BR71" s="329">
        <v>0</v>
      </c>
      <c r="BS71" s="329">
        <v>0</v>
      </c>
      <c r="BT71" s="329">
        <v>0</v>
      </c>
      <c r="BU71" s="329">
        <v>0</v>
      </c>
      <c r="BV71" s="329">
        <v>0</v>
      </c>
      <c r="BW71" s="329">
        <v>0</v>
      </c>
      <c r="BX71" s="329">
        <v>0</v>
      </c>
      <c r="BY71" s="329">
        <v>0</v>
      </c>
      <c r="BZ71" s="329">
        <v>0</v>
      </c>
      <c r="CA71" s="329">
        <v>0</v>
      </c>
      <c r="CB71" s="329">
        <v>0</v>
      </c>
      <c r="CC71" s="329">
        <v>0</v>
      </c>
      <c r="CD71" s="329">
        <v>0</v>
      </c>
      <c r="CE71" s="28">
        <f t="shared" si="16"/>
        <v>260103.69</v>
      </c>
    </row>
    <row r="72" spans="1:83" x14ac:dyDescent="0.25">
      <c r="A72" s="29" t="s">
        <v>272</v>
      </c>
      <c r="B72" s="30"/>
      <c r="C72" s="329"/>
      <c r="D72" s="329"/>
      <c r="E72" s="329"/>
      <c r="F72" s="329"/>
      <c r="G72" s="329"/>
      <c r="H72" s="329"/>
      <c r="I72" s="329"/>
      <c r="J72" s="329"/>
      <c r="K72" s="329"/>
      <c r="L72" s="329"/>
      <c r="M72" s="329"/>
      <c r="N72" s="329"/>
      <c r="O72" s="329"/>
      <c r="P72" s="329"/>
      <c r="Q72" s="329"/>
      <c r="R72" s="329"/>
      <c r="S72" s="329"/>
      <c r="T72" s="329"/>
      <c r="U72" s="329"/>
      <c r="V72" s="329"/>
      <c r="W72" s="329"/>
      <c r="X72" s="329"/>
      <c r="Y72" s="329"/>
      <c r="Z72" s="329"/>
      <c r="AA72" s="329"/>
      <c r="AB72" s="329"/>
      <c r="AC72" s="329"/>
      <c r="AD72" s="329"/>
      <c r="AE72" s="329"/>
      <c r="AF72" s="329"/>
      <c r="AG72" s="329"/>
      <c r="AH72" s="329"/>
      <c r="AI72" s="329"/>
      <c r="AJ72" s="329"/>
      <c r="AK72" s="329"/>
      <c r="AL72" s="329"/>
      <c r="AM72" s="329"/>
      <c r="AN72" s="329"/>
      <c r="AO72" s="329"/>
      <c r="AP72" s="329"/>
      <c r="AQ72" s="329"/>
      <c r="AR72" s="329"/>
      <c r="AS72" s="329"/>
      <c r="AT72" s="329"/>
      <c r="AU72" s="329"/>
      <c r="AV72" s="329"/>
      <c r="AW72" s="329"/>
      <c r="AX72" s="329"/>
      <c r="AY72" s="329"/>
      <c r="AZ72" s="329"/>
      <c r="BA72" s="329"/>
      <c r="BB72" s="329"/>
      <c r="BC72" s="329"/>
      <c r="BD72" s="329"/>
      <c r="BE72" s="329"/>
      <c r="BF72" s="329"/>
      <c r="BG72" s="329"/>
      <c r="BH72" s="329"/>
      <c r="BI72" s="329"/>
      <c r="BJ72" s="329"/>
      <c r="BK72" s="329"/>
      <c r="BL72" s="329"/>
      <c r="BM72" s="329"/>
      <c r="BN72" s="329"/>
      <c r="BO72" s="329"/>
      <c r="BP72" s="329"/>
      <c r="BQ72" s="329"/>
      <c r="BR72" s="329"/>
      <c r="BS72" s="329"/>
      <c r="BT72" s="329"/>
      <c r="BU72" s="329"/>
      <c r="BV72" s="329"/>
      <c r="BW72" s="329"/>
      <c r="BX72" s="329"/>
      <c r="BY72" s="329"/>
      <c r="BZ72" s="329"/>
      <c r="CA72" s="329"/>
      <c r="CB72" s="329"/>
      <c r="CC72" s="329"/>
      <c r="CD72" s="329"/>
      <c r="CE72" s="28">
        <f t="shared" si="16"/>
        <v>0</v>
      </c>
    </row>
    <row r="73" spans="1:83" x14ac:dyDescent="0.25">
      <c r="A73" s="29" t="s">
        <v>273</v>
      </c>
      <c r="B73" s="30"/>
      <c r="C73" s="329">
        <v>0</v>
      </c>
      <c r="D73" s="329">
        <v>0</v>
      </c>
      <c r="E73" s="329">
        <v>0</v>
      </c>
      <c r="F73" s="329">
        <v>0</v>
      </c>
      <c r="G73" s="329">
        <v>0</v>
      </c>
      <c r="H73" s="329">
        <v>0</v>
      </c>
      <c r="I73" s="329">
        <v>0</v>
      </c>
      <c r="J73" s="329">
        <v>0</v>
      </c>
      <c r="K73" s="329">
        <v>0</v>
      </c>
      <c r="L73" s="329">
        <v>0</v>
      </c>
      <c r="M73" s="329">
        <v>0</v>
      </c>
      <c r="N73" s="329">
        <v>0</v>
      </c>
      <c r="O73" s="329">
        <v>0</v>
      </c>
      <c r="P73" s="329">
        <v>0</v>
      </c>
      <c r="Q73" s="329">
        <v>0</v>
      </c>
      <c r="R73" s="329">
        <v>0</v>
      </c>
      <c r="S73" s="329">
        <v>0</v>
      </c>
      <c r="T73" s="329">
        <v>0</v>
      </c>
      <c r="U73" s="329">
        <v>0</v>
      </c>
      <c r="V73" s="329">
        <v>0</v>
      </c>
      <c r="W73" s="329">
        <v>0</v>
      </c>
      <c r="X73" s="329">
        <v>0</v>
      </c>
      <c r="Y73" s="329">
        <v>0</v>
      </c>
      <c r="Z73" s="329">
        <v>0</v>
      </c>
      <c r="AA73" s="329">
        <v>0</v>
      </c>
      <c r="AB73" s="329">
        <v>0</v>
      </c>
      <c r="AC73" s="329">
        <v>0</v>
      </c>
      <c r="AD73" s="329">
        <v>0</v>
      </c>
      <c r="AE73" s="329">
        <v>0</v>
      </c>
      <c r="AF73" s="329">
        <v>0</v>
      </c>
      <c r="AG73" s="329">
        <v>0</v>
      </c>
      <c r="AH73" s="329">
        <v>0</v>
      </c>
      <c r="AI73" s="329">
        <v>0</v>
      </c>
      <c r="AJ73" s="329">
        <v>0</v>
      </c>
      <c r="AK73" s="329">
        <v>0</v>
      </c>
      <c r="AL73" s="329">
        <v>0</v>
      </c>
      <c r="AM73" s="329">
        <v>0</v>
      </c>
      <c r="AN73" s="329">
        <v>0</v>
      </c>
      <c r="AO73" s="329">
        <v>0</v>
      </c>
      <c r="AP73" s="329">
        <v>0</v>
      </c>
      <c r="AQ73" s="329">
        <v>0</v>
      </c>
      <c r="AR73" s="329">
        <v>0</v>
      </c>
      <c r="AS73" s="329">
        <v>0</v>
      </c>
      <c r="AT73" s="329">
        <v>0</v>
      </c>
      <c r="AU73" s="329">
        <v>0</v>
      </c>
      <c r="AV73" s="329">
        <v>0</v>
      </c>
      <c r="AW73" s="329">
        <v>0</v>
      </c>
      <c r="AX73" s="329">
        <v>0</v>
      </c>
      <c r="AY73" s="329">
        <v>0</v>
      </c>
      <c r="AZ73" s="329">
        <v>0</v>
      </c>
      <c r="BA73" s="329">
        <v>0</v>
      </c>
      <c r="BB73" s="329">
        <v>0</v>
      </c>
      <c r="BC73" s="329">
        <v>0</v>
      </c>
      <c r="BD73" s="329">
        <v>0</v>
      </c>
      <c r="BE73" s="329">
        <v>0</v>
      </c>
      <c r="BF73" s="329">
        <v>0</v>
      </c>
      <c r="BG73" s="329">
        <v>0</v>
      </c>
      <c r="BH73" s="329">
        <v>0</v>
      </c>
      <c r="BI73" s="329">
        <v>0</v>
      </c>
      <c r="BJ73" s="329">
        <v>0</v>
      </c>
      <c r="BK73" s="329">
        <v>0</v>
      </c>
      <c r="BL73" s="329">
        <v>0</v>
      </c>
      <c r="BM73" s="329">
        <v>0</v>
      </c>
      <c r="BN73" s="329">
        <v>17824.7</v>
      </c>
      <c r="BO73" s="329">
        <v>0</v>
      </c>
      <c r="BP73" s="329">
        <v>0</v>
      </c>
      <c r="BQ73" s="329">
        <v>0</v>
      </c>
      <c r="BR73" s="329">
        <v>0</v>
      </c>
      <c r="BS73" s="329">
        <v>0</v>
      </c>
      <c r="BT73" s="329">
        <v>0</v>
      </c>
      <c r="BU73" s="329">
        <v>0</v>
      </c>
      <c r="BV73" s="329">
        <v>0</v>
      </c>
      <c r="BW73" s="329">
        <v>0</v>
      </c>
      <c r="BX73" s="329">
        <v>0</v>
      </c>
      <c r="BY73" s="329">
        <v>0</v>
      </c>
      <c r="BZ73" s="329">
        <v>0</v>
      </c>
      <c r="CA73" s="329">
        <v>0</v>
      </c>
      <c r="CB73" s="329">
        <v>0</v>
      </c>
      <c r="CC73" s="329">
        <v>0</v>
      </c>
      <c r="CD73" s="329">
        <v>0</v>
      </c>
      <c r="CE73" s="28">
        <f t="shared" si="16"/>
        <v>17824.7</v>
      </c>
    </row>
    <row r="74" spans="1:83" x14ac:dyDescent="0.25">
      <c r="A74" s="29" t="s">
        <v>274</v>
      </c>
      <c r="B74" s="30"/>
      <c r="C74" s="329">
        <v>0</v>
      </c>
      <c r="D74" s="329">
        <v>0</v>
      </c>
      <c r="E74" s="329">
        <v>0</v>
      </c>
      <c r="F74" s="329">
        <v>0</v>
      </c>
      <c r="G74" s="329">
        <v>0</v>
      </c>
      <c r="H74" s="329">
        <v>10547.27</v>
      </c>
      <c r="I74" s="329">
        <v>0</v>
      </c>
      <c r="J74" s="329">
        <v>0</v>
      </c>
      <c r="K74" s="329">
        <v>0</v>
      </c>
      <c r="L74" s="329">
        <v>0</v>
      </c>
      <c r="M74" s="329">
        <v>0</v>
      </c>
      <c r="N74" s="329">
        <v>0</v>
      </c>
      <c r="O74" s="329">
        <v>0</v>
      </c>
      <c r="P74" s="329">
        <v>0</v>
      </c>
      <c r="Q74" s="329">
        <v>0</v>
      </c>
      <c r="R74" s="329">
        <v>0</v>
      </c>
      <c r="S74" s="329">
        <v>0</v>
      </c>
      <c r="T74" s="329">
        <v>0</v>
      </c>
      <c r="U74" s="329">
        <v>0</v>
      </c>
      <c r="V74" s="329">
        <v>0</v>
      </c>
      <c r="W74" s="329">
        <v>0</v>
      </c>
      <c r="X74" s="329">
        <v>0</v>
      </c>
      <c r="Y74" s="329">
        <v>0</v>
      </c>
      <c r="Z74" s="329">
        <v>0</v>
      </c>
      <c r="AA74" s="329">
        <v>0</v>
      </c>
      <c r="AB74" s="329">
        <v>0</v>
      </c>
      <c r="AC74" s="329">
        <v>0</v>
      </c>
      <c r="AD74" s="329">
        <v>0</v>
      </c>
      <c r="AE74" s="329">
        <v>0</v>
      </c>
      <c r="AF74" s="329">
        <v>0</v>
      </c>
      <c r="AG74" s="329">
        <v>0</v>
      </c>
      <c r="AH74" s="329">
        <v>0</v>
      </c>
      <c r="AI74" s="329">
        <v>0</v>
      </c>
      <c r="AJ74" s="329">
        <v>0</v>
      </c>
      <c r="AK74" s="329">
        <v>0</v>
      </c>
      <c r="AL74" s="329">
        <v>0</v>
      </c>
      <c r="AM74" s="329">
        <v>0</v>
      </c>
      <c r="AN74" s="329">
        <v>0</v>
      </c>
      <c r="AO74" s="329">
        <v>0</v>
      </c>
      <c r="AP74" s="329">
        <v>0</v>
      </c>
      <c r="AQ74" s="329">
        <v>0</v>
      </c>
      <c r="AR74" s="329">
        <v>0</v>
      </c>
      <c r="AS74" s="329">
        <v>0</v>
      </c>
      <c r="AT74" s="329">
        <v>0</v>
      </c>
      <c r="AU74" s="329">
        <v>0</v>
      </c>
      <c r="AV74" s="329">
        <v>0</v>
      </c>
      <c r="AW74" s="329">
        <v>0</v>
      </c>
      <c r="AX74" s="329">
        <v>0</v>
      </c>
      <c r="AY74" s="329">
        <v>0</v>
      </c>
      <c r="AZ74" s="329">
        <v>0</v>
      </c>
      <c r="BA74" s="329">
        <v>0</v>
      </c>
      <c r="BB74" s="329">
        <v>0</v>
      </c>
      <c r="BC74" s="329">
        <v>0</v>
      </c>
      <c r="BD74" s="329">
        <v>0</v>
      </c>
      <c r="BE74" s="329">
        <v>0</v>
      </c>
      <c r="BF74" s="329">
        <v>0</v>
      </c>
      <c r="BG74" s="329">
        <v>0</v>
      </c>
      <c r="BH74" s="329">
        <v>0</v>
      </c>
      <c r="BI74" s="329">
        <v>0</v>
      </c>
      <c r="BJ74" s="329">
        <v>0</v>
      </c>
      <c r="BK74" s="329">
        <v>0</v>
      </c>
      <c r="BL74" s="329">
        <v>0</v>
      </c>
      <c r="BM74" s="329">
        <v>0</v>
      </c>
      <c r="BN74" s="329">
        <v>0</v>
      </c>
      <c r="BO74" s="329">
        <v>0</v>
      </c>
      <c r="BP74" s="329">
        <v>0</v>
      </c>
      <c r="BQ74" s="329">
        <v>0</v>
      </c>
      <c r="BR74" s="329">
        <v>0</v>
      </c>
      <c r="BS74" s="329">
        <v>0</v>
      </c>
      <c r="BT74" s="329">
        <v>0</v>
      </c>
      <c r="BU74" s="329">
        <v>0</v>
      </c>
      <c r="BV74" s="329">
        <v>0</v>
      </c>
      <c r="BW74" s="329">
        <v>0</v>
      </c>
      <c r="BX74" s="329">
        <v>0</v>
      </c>
      <c r="BY74" s="329">
        <v>0</v>
      </c>
      <c r="BZ74" s="329">
        <v>0</v>
      </c>
      <c r="CA74" s="329">
        <v>0</v>
      </c>
      <c r="CB74" s="329">
        <v>0</v>
      </c>
      <c r="CC74" s="329">
        <v>0</v>
      </c>
      <c r="CD74" s="329">
        <v>0</v>
      </c>
      <c r="CE74" s="28">
        <f t="shared" si="16"/>
        <v>10547.27</v>
      </c>
    </row>
    <row r="75" spans="1:83" x14ac:dyDescent="0.25">
      <c r="A75" s="29" t="s">
        <v>275</v>
      </c>
      <c r="B75" s="30"/>
      <c r="C75" s="329"/>
      <c r="D75" s="329"/>
      <c r="E75" s="329"/>
      <c r="F75" s="329"/>
      <c r="G75" s="329"/>
      <c r="H75" s="329"/>
      <c r="I75" s="329"/>
      <c r="J75" s="329"/>
      <c r="K75" s="329"/>
      <c r="L75" s="329"/>
      <c r="M75" s="329"/>
      <c r="N75" s="329"/>
      <c r="O75" s="329"/>
      <c r="P75" s="329"/>
      <c r="Q75" s="329"/>
      <c r="R75" s="329"/>
      <c r="S75" s="329"/>
      <c r="T75" s="329"/>
      <c r="U75" s="329"/>
      <c r="V75" s="329"/>
      <c r="W75" s="329"/>
      <c r="X75" s="329"/>
      <c r="Y75" s="329"/>
      <c r="Z75" s="329"/>
      <c r="AA75" s="329"/>
      <c r="AB75" s="329"/>
      <c r="AC75" s="329"/>
      <c r="AD75" s="329"/>
      <c r="AE75" s="329"/>
      <c r="AF75" s="329"/>
      <c r="AG75" s="329"/>
      <c r="AH75" s="329"/>
      <c r="AI75" s="329"/>
      <c r="AJ75" s="329"/>
      <c r="AK75" s="329"/>
      <c r="AL75" s="329"/>
      <c r="AM75" s="329"/>
      <c r="AN75" s="329"/>
      <c r="AO75" s="329"/>
      <c r="AP75" s="329"/>
      <c r="AQ75" s="329"/>
      <c r="AR75" s="329"/>
      <c r="AS75" s="329"/>
      <c r="AT75" s="329"/>
      <c r="AU75" s="329"/>
      <c r="AV75" s="329"/>
      <c r="AW75" s="329"/>
      <c r="AX75" s="329"/>
      <c r="AY75" s="329"/>
      <c r="AZ75" s="329"/>
      <c r="BA75" s="329"/>
      <c r="BB75" s="329"/>
      <c r="BC75" s="329"/>
      <c r="BD75" s="329"/>
      <c r="BE75" s="329"/>
      <c r="BF75" s="329"/>
      <c r="BG75" s="329"/>
      <c r="BH75" s="329"/>
      <c r="BI75" s="329"/>
      <c r="BJ75" s="329"/>
      <c r="BK75" s="329"/>
      <c r="BL75" s="329"/>
      <c r="BM75" s="329"/>
      <c r="BN75" s="329"/>
      <c r="BO75" s="329"/>
      <c r="BP75" s="329"/>
      <c r="BQ75" s="329"/>
      <c r="BR75" s="329"/>
      <c r="BS75" s="329"/>
      <c r="BT75" s="329"/>
      <c r="BU75" s="329"/>
      <c r="BV75" s="329"/>
      <c r="BW75" s="329"/>
      <c r="BX75" s="329"/>
      <c r="BY75" s="329"/>
      <c r="BZ75" s="329"/>
      <c r="CA75" s="329"/>
      <c r="CB75" s="329"/>
      <c r="CC75" s="329"/>
      <c r="CD75" s="329"/>
      <c r="CE75" s="28">
        <f t="shared" si="16"/>
        <v>0</v>
      </c>
    </row>
    <row r="76" spans="1:83" x14ac:dyDescent="0.25">
      <c r="A76" s="29" t="s">
        <v>276</v>
      </c>
      <c r="B76" s="213"/>
      <c r="C76" s="329"/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329"/>
      <c r="O76" s="329"/>
      <c r="P76" s="329"/>
      <c r="Q76" s="329"/>
      <c r="R76" s="329"/>
      <c r="S76" s="329"/>
      <c r="T76" s="329"/>
      <c r="U76" s="329"/>
      <c r="V76" s="329"/>
      <c r="W76" s="329"/>
      <c r="X76" s="329"/>
      <c r="Y76" s="329"/>
      <c r="Z76" s="329"/>
      <c r="AA76" s="329"/>
      <c r="AB76" s="329"/>
      <c r="AC76" s="329"/>
      <c r="AD76" s="329"/>
      <c r="AE76" s="329"/>
      <c r="AF76" s="329"/>
      <c r="AG76" s="329"/>
      <c r="AH76" s="329"/>
      <c r="AI76" s="329"/>
      <c r="AJ76" s="329"/>
      <c r="AK76" s="329"/>
      <c r="AL76" s="329"/>
      <c r="AM76" s="329"/>
      <c r="AN76" s="329"/>
      <c r="AO76" s="329"/>
      <c r="AP76" s="329"/>
      <c r="AQ76" s="329"/>
      <c r="AR76" s="329"/>
      <c r="AS76" s="329"/>
      <c r="AT76" s="329"/>
      <c r="AU76" s="329"/>
      <c r="AV76" s="329"/>
      <c r="AW76" s="329"/>
      <c r="AX76" s="329"/>
      <c r="AY76" s="329"/>
      <c r="AZ76" s="329"/>
      <c r="BA76" s="329"/>
      <c r="BB76" s="329"/>
      <c r="BC76" s="329"/>
      <c r="BD76" s="329"/>
      <c r="BE76" s="329"/>
      <c r="BF76" s="329"/>
      <c r="BG76" s="329"/>
      <c r="BH76" s="329"/>
      <c r="BI76" s="329"/>
      <c r="BJ76" s="329"/>
      <c r="BK76" s="329"/>
      <c r="BL76" s="329"/>
      <c r="BM76" s="329"/>
      <c r="BN76" s="329"/>
      <c r="BO76" s="329"/>
      <c r="BP76" s="329"/>
      <c r="BQ76" s="329"/>
      <c r="BR76" s="329"/>
      <c r="BS76" s="329"/>
      <c r="BT76" s="329"/>
      <c r="BU76" s="329"/>
      <c r="BV76" s="329"/>
      <c r="BW76" s="329"/>
      <c r="BX76" s="329"/>
      <c r="BY76" s="329"/>
      <c r="BZ76" s="329"/>
      <c r="CA76" s="329"/>
      <c r="CB76" s="329"/>
      <c r="CC76" s="329"/>
      <c r="CD76" s="329"/>
      <c r="CE76" s="28">
        <f t="shared" si="16"/>
        <v>0</v>
      </c>
    </row>
    <row r="77" spans="1:83" x14ac:dyDescent="0.25">
      <c r="A77" s="29" t="s">
        <v>277</v>
      </c>
      <c r="B77" s="30"/>
      <c r="C77" s="329">
        <v>0</v>
      </c>
      <c r="D77" s="329">
        <v>0</v>
      </c>
      <c r="E77" s="329">
        <v>0</v>
      </c>
      <c r="F77" s="329">
        <v>0</v>
      </c>
      <c r="G77" s="329">
        <v>0</v>
      </c>
      <c r="H77" s="329">
        <v>16774.71</v>
      </c>
      <c r="I77" s="329">
        <v>0</v>
      </c>
      <c r="J77" s="329">
        <v>0</v>
      </c>
      <c r="K77" s="329">
        <v>0</v>
      </c>
      <c r="L77" s="329">
        <v>0</v>
      </c>
      <c r="M77" s="329">
        <v>0</v>
      </c>
      <c r="N77" s="329">
        <v>0</v>
      </c>
      <c r="O77" s="329">
        <v>0</v>
      </c>
      <c r="P77" s="329">
        <v>0</v>
      </c>
      <c r="Q77" s="329">
        <v>0</v>
      </c>
      <c r="R77" s="329">
        <v>0</v>
      </c>
      <c r="S77" s="329">
        <v>0</v>
      </c>
      <c r="T77" s="329">
        <v>0</v>
      </c>
      <c r="U77" s="329">
        <v>0</v>
      </c>
      <c r="V77" s="329">
        <v>0</v>
      </c>
      <c r="W77" s="329">
        <v>0</v>
      </c>
      <c r="X77" s="329">
        <v>0</v>
      </c>
      <c r="Y77" s="329">
        <v>0</v>
      </c>
      <c r="Z77" s="329">
        <v>0</v>
      </c>
      <c r="AA77" s="329">
        <v>0</v>
      </c>
      <c r="AB77" s="329">
        <v>118.98</v>
      </c>
      <c r="AC77" s="329">
        <v>0</v>
      </c>
      <c r="AD77" s="329">
        <v>0</v>
      </c>
      <c r="AE77" s="329">
        <v>0</v>
      </c>
      <c r="AF77" s="329">
        <v>32182.6</v>
      </c>
      <c r="AG77" s="329">
        <v>0</v>
      </c>
      <c r="AH77" s="329">
        <v>0</v>
      </c>
      <c r="AI77" s="329">
        <v>0</v>
      </c>
      <c r="AJ77" s="329">
        <v>0</v>
      </c>
      <c r="AK77" s="329">
        <v>0</v>
      </c>
      <c r="AL77" s="329">
        <v>0</v>
      </c>
      <c r="AM77" s="329">
        <v>0</v>
      </c>
      <c r="AN77" s="329">
        <v>0</v>
      </c>
      <c r="AO77" s="329">
        <v>0</v>
      </c>
      <c r="AP77" s="329">
        <v>0</v>
      </c>
      <c r="AQ77" s="329">
        <v>0</v>
      </c>
      <c r="AR77" s="329">
        <v>0</v>
      </c>
      <c r="AS77" s="329">
        <v>0</v>
      </c>
      <c r="AT77" s="329">
        <v>0</v>
      </c>
      <c r="AU77" s="329">
        <v>0</v>
      </c>
      <c r="AV77" s="329">
        <v>0</v>
      </c>
      <c r="AW77" s="329">
        <v>0</v>
      </c>
      <c r="AX77" s="329">
        <v>0</v>
      </c>
      <c r="AY77" s="329">
        <v>11902.39</v>
      </c>
      <c r="AZ77" s="329">
        <v>0</v>
      </c>
      <c r="BA77" s="329">
        <v>0</v>
      </c>
      <c r="BB77" s="329">
        <v>0</v>
      </c>
      <c r="BC77" s="329">
        <v>0</v>
      </c>
      <c r="BD77" s="329">
        <v>0</v>
      </c>
      <c r="BE77" s="329">
        <v>78110.95</v>
      </c>
      <c r="BF77" s="329">
        <v>99.32</v>
      </c>
      <c r="BG77" s="329">
        <v>0</v>
      </c>
      <c r="BH77" s="329">
        <v>1416.98</v>
      </c>
      <c r="BI77" s="329">
        <v>0</v>
      </c>
      <c r="BJ77" s="329">
        <v>0</v>
      </c>
      <c r="BK77" s="329">
        <v>0</v>
      </c>
      <c r="BL77" s="329">
        <v>128.46</v>
      </c>
      <c r="BM77" s="329">
        <v>0</v>
      </c>
      <c r="BN77" s="329">
        <v>285.72000000000003</v>
      </c>
      <c r="BO77" s="329">
        <v>0</v>
      </c>
      <c r="BP77" s="329">
        <v>0</v>
      </c>
      <c r="BQ77" s="329">
        <v>0</v>
      </c>
      <c r="BR77" s="329">
        <v>0</v>
      </c>
      <c r="BS77" s="329">
        <v>0</v>
      </c>
      <c r="BT77" s="329">
        <v>0</v>
      </c>
      <c r="BU77" s="329">
        <v>0</v>
      </c>
      <c r="BV77" s="329">
        <v>0</v>
      </c>
      <c r="BW77" s="329">
        <v>0</v>
      </c>
      <c r="BX77" s="329">
        <v>0</v>
      </c>
      <c r="BY77" s="329">
        <v>64.099999999999994</v>
      </c>
      <c r="BZ77" s="329">
        <v>0</v>
      </c>
      <c r="CA77" s="329">
        <v>0</v>
      </c>
      <c r="CB77" s="329">
        <v>0</v>
      </c>
      <c r="CC77" s="329">
        <v>0</v>
      </c>
      <c r="CD77" s="329">
        <v>0</v>
      </c>
      <c r="CE77" s="28">
        <f t="shared" si="16"/>
        <v>141084.21000000002</v>
      </c>
    </row>
    <row r="78" spans="1:83" x14ac:dyDescent="0.25">
      <c r="A78" s="29" t="s">
        <v>278</v>
      </c>
      <c r="B78" s="16"/>
      <c r="C78" s="329">
        <v>0</v>
      </c>
      <c r="D78" s="329">
        <v>0</v>
      </c>
      <c r="E78" s="329">
        <v>0</v>
      </c>
      <c r="F78" s="329">
        <v>0</v>
      </c>
      <c r="G78" s="329">
        <v>0</v>
      </c>
      <c r="H78" s="329">
        <v>0</v>
      </c>
      <c r="I78" s="329">
        <v>0</v>
      </c>
      <c r="J78" s="329">
        <v>0</v>
      </c>
      <c r="K78" s="329">
        <v>0</v>
      </c>
      <c r="L78" s="329">
        <v>0</v>
      </c>
      <c r="M78" s="329">
        <v>0</v>
      </c>
      <c r="N78" s="329">
        <v>0</v>
      </c>
      <c r="O78" s="329">
        <v>0</v>
      </c>
      <c r="P78" s="329">
        <v>0</v>
      </c>
      <c r="Q78" s="329">
        <v>0</v>
      </c>
      <c r="R78" s="329">
        <v>0</v>
      </c>
      <c r="S78" s="329">
        <v>0</v>
      </c>
      <c r="T78" s="329">
        <v>0</v>
      </c>
      <c r="U78" s="329">
        <v>0</v>
      </c>
      <c r="V78" s="329">
        <v>0</v>
      </c>
      <c r="W78" s="329">
        <v>0</v>
      </c>
      <c r="X78" s="329">
        <v>0</v>
      </c>
      <c r="Y78" s="329">
        <v>0</v>
      </c>
      <c r="Z78" s="329">
        <v>0</v>
      </c>
      <c r="AA78" s="329">
        <v>0</v>
      </c>
      <c r="AB78" s="329">
        <v>0</v>
      </c>
      <c r="AC78" s="329">
        <v>0</v>
      </c>
      <c r="AD78" s="329">
        <v>0</v>
      </c>
      <c r="AE78" s="329">
        <v>0</v>
      </c>
      <c r="AF78" s="329">
        <v>0</v>
      </c>
      <c r="AG78" s="329">
        <v>0</v>
      </c>
      <c r="AH78" s="329">
        <v>0</v>
      </c>
      <c r="AI78" s="329">
        <v>0</v>
      </c>
      <c r="AJ78" s="329">
        <v>0</v>
      </c>
      <c r="AK78" s="329">
        <v>0</v>
      </c>
      <c r="AL78" s="329">
        <v>0</v>
      </c>
      <c r="AM78" s="329">
        <v>0</v>
      </c>
      <c r="AN78" s="329">
        <v>0</v>
      </c>
      <c r="AO78" s="329">
        <v>0</v>
      </c>
      <c r="AP78" s="329">
        <v>0</v>
      </c>
      <c r="AQ78" s="329">
        <v>0</v>
      </c>
      <c r="AR78" s="329">
        <v>0</v>
      </c>
      <c r="AS78" s="329">
        <v>0</v>
      </c>
      <c r="AT78" s="329">
        <v>0</v>
      </c>
      <c r="AU78" s="329">
        <v>0</v>
      </c>
      <c r="AV78" s="329">
        <v>0</v>
      </c>
      <c r="AW78" s="329">
        <v>0</v>
      </c>
      <c r="AX78" s="329">
        <v>0</v>
      </c>
      <c r="AY78" s="329">
        <v>0</v>
      </c>
      <c r="AZ78" s="329">
        <v>0</v>
      </c>
      <c r="BA78" s="329">
        <v>0</v>
      </c>
      <c r="BB78" s="329">
        <v>0</v>
      </c>
      <c r="BC78" s="329">
        <v>0</v>
      </c>
      <c r="BD78" s="329">
        <v>0</v>
      </c>
      <c r="BE78" s="329">
        <v>0</v>
      </c>
      <c r="BF78" s="329">
        <v>0</v>
      </c>
      <c r="BG78" s="329">
        <v>0</v>
      </c>
      <c r="BH78" s="329">
        <v>0</v>
      </c>
      <c r="BI78" s="329">
        <v>0</v>
      </c>
      <c r="BJ78" s="329">
        <v>0</v>
      </c>
      <c r="BK78" s="329">
        <v>0</v>
      </c>
      <c r="BL78" s="329">
        <v>0</v>
      </c>
      <c r="BM78" s="329">
        <v>0</v>
      </c>
      <c r="BN78" s="329">
        <v>906878.72</v>
      </c>
      <c r="BO78" s="329">
        <v>0</v>
      </c>
      <c r="BP78" s="329">
        <v>0</v>
      </c>
      <c r="BQ78" s="329">
        <v>0</v>
      </c>
      <c r="BR78" s="329">
        <v>0</v>
      </c>
      <c r="BS78" s="329">
        <v>0</v>
      </c>
      <c r="BT78" s="329">
        <v>0</v>
      </c>
      <c r="BU78" s="329">
        <v>0</v>
      </c>
      <c r="BV78" s="329">
        <v>0</v>
      </c>
      <c r="BW78" s="329">
        <v>0</v>
      </c>
      <c r="BX78" s="329">
        <v>0</v>
      </c>
      <c r="BY78" s="329">
        <v>0</v>
      </c>
      <c r="BZ78" s="329">
        <v>0</v>
      </c>
      <c r="CA78" s="329">
        <v>0</v>
      </c>
      <c r="CB78" s="329">
        <v>0</v>
      </c>
      <c r="CC78" s="329">
        <v>0</v>
      </c>
      <c r="CD78" s="329">
        <v>0</v>
      </c>
      <c r="CE78" s="28">
        <f t="shared" si="16"/>
        <v>906878.72</v>
      </c>
    </row>
    <row r="79" spans="1:83" x14ac:dyDescent="0.25">
      <c r="A79" s="29" t="s">
        <v>279</v>
      </c>
      <c r="B79" s="16"/>
      <c r="C79" s="329">
        <v>0</v>
      </c>
      <c r="D79" s="329">
        <v>0</v>
      </c>
      <c r="E79" s="329">
        <v>0</v>
      </c>
      <c r="F79" s="329">
        <v>0</v>
      </c>
      <c r="G79" s="329">
        <v>0</v>
      </c>
      <c r="H79" s="329">
        <v>0</v>
      </c>
      <c r="I79" s="329">
        <v>0</v>
      </c>
      <c r="J79" s="329">
        <v>0</v>
      </c>
      <c r="K79" s="329">
        <v>0</v>
      </c>
      <c r="L79" s="329">
        <v>0</v>
      </c>
      <c r="M79" s="329">
        <v>0</v>
      </c>
      <c r="N79" s="329">
        <v>0</v>
      </c>
      <c r="O79" s="329">
        <v>0</v>
      </c>
      <c r="P79" s="329">
        <v>0</v>
      </c>
      <c r="Q79" s="329">
        <v>0</v>
      </c>
      <c r="R79" s="329">
        <v>0</v>
      </c>
      <c r="S79" s="329">
        <v>0</v>
      </c>
      <c r="T79" s="329">
        <v>0</v>
      </c>
      <c r="U79" s="329">
        <v>0</v>
      </c>
      <c r="V79" s="329">
        <v>0</v>
      </c>
      <c r="W79" s="329">
        <v>0</v>
      </c>
      <c r="X79" s="329">
        <v>0</v>
      </c>
      <c r="Y79" s="329">
        <v>0</v>
      </c>
      <c r="Z79" s="329">
        <v>0</v>
      </c>
      <c r="AA79" s="329">
        <v>0</v>
      </c>
      <c r="AB79" s="329">
        <v>0</v>
      </c>
      <c r="AC79" s="329">
        <v>0</v>
      </c>
      <c r="AD79" s="329">
        <v>0</v>
      </c>
      <c r="AE79" s="329">
        <v>0</v>
      </c>
      <c r="AF79" s="329">
        <v>0</v>
      </c>
      <c r="AG79" s="329">
        <v>0</v>
      </c>
      <c r="AH79" s="329">
        <v>0</v>
      </c>
      <c r="AI79" s="329">
        <v>0</v>
      </c>
      <c r="AJ79" s="329">
        <v>0</v>
      </c>
      <c r="AK79" s="329">
        <v>0</v>
      </c>
      <c r="AL79" s="329">
        <v>0</v>
      </c>
      <c r="AM79" s="329">
        <v>0</v>
      </c>
      <c r="AN79" s="329">
        <v>0</v>
      </c>
      <c r="AO79" s="329">
        <v>0</v>
      </c>
      <c r="AP79" s="329">
        <v>0</v>
      </c>
      <c r="AQ79" s="329">
        <v>0</v>
      </c>
      <c r="AR79" s="329">
        <v>0</v>
      </c>
      <c r="AS79" s="329">
        <v>0</v>
      </c>
      <c r="AT79" s="329">
        <v>0</v>
      </c>
      <c r="AU79" s="329">
        <v>0</v>
      </c>
      <c r="AV79" s="329">
        <v>0</v>
      </c>
      <c r="AW79" s="329">
        <v>0</v>
      </c>
      <c r="AX79" s="329">
        <v>0</v>
      </c>
      <c r="AY79" s="329">
        <v>0</v>
      </c>
      <c r="AZ79" s="329">
        <v>0</v>
      </c>
      <c r="BA79" s="329">
        <v>0</v>
      </c>
      <c r="BB79" s="329">
        <v>0</v>
      </c>
      <c r="BC79" s="329">
        <v>0</v>
      </c>
      <c r="BD79" s="329">
        <v>0</v>
      </c>
      <c r="BE79" s="329">
        <v>0</v>
      </c>
      <c r="BF79" s="329">
        <v>0</v>
      </c>
      <c r="BG79" s="329">
        <v>0</v>
      </c>
      <c r="BH79" s="329">
        <v>0</v>
      </c>
      <c r="BI79" s="329">
        <v>0</v>
      </c>
      <c r="BJ79" s="329">
        <v>0</v>
      </c>
      <c r="BK79" s="329">
        <v>0</v>
      </c>
      <c r="BL79" s="329">
        <v>0</v>
      </c>
      <c r="BM79" s="329">
        <v>0</v>
      </c>
      <c r="BN79" s="329">
        <v>0</v>
      </c>
      <c r="BO79" s="329">
        <v>0</v>
      </c>
      <c r="BP79" s="329">
        <v>0</v>
      </c>
      <c r="BQ79" s="329">
        <v>0</v>
      </c>
      <c r="BR79" s="329">
        <v>0</v>
      </c>
      <c r="BS79" s="329">
        <v>0</v>
      </c>
      <c r="BT79" s="329">
        <v>0</v>
      </c>
      <c r="BU79" s="329">
        <v>0</v>
      </c>
      <c r="BV79" s="329">
        <v>0</v>
      </c>
      <c r="BW79" s="329">
        <v>0</v>
      </c>
      <c r="BX79" s="329">
        <v>0</v>
      </c>
      <c r="BY79" s="329">
        <v>0</v>
      </c>
      <c r="BZ79" s="329">
        <v>0</v>
      </c>
      <c r="CA79" s="329">
        <v>0</v>
      </c>
      <c r="CB79" s="329">
        <v>0</v>
      </c>
      <c r="CC79" s="329">
        <v>0</v>
      </c>
      <c r="CD79" s="329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329">
        <v>0</v>
      </c>
      <c r="D80" s="329">
        <v>0</v>
      </c>
      <c r="E80" s="329">
        <v>0</v>
      </c>
      <c r="F80" s="329">
        <v>0</v>
      </c>
      <c r="G80" s="329">
        <v>0</v>
      </c>
      <c r="H80" s="329">
        <v>2694.42</v>
      </c>
      <c r="I80" s="329">
        <v>0</v>
      </c>
      <c r="J80" s="329">
        <v>0</v>
      </c>
      <c r="K80" s="329">
        <v>0</v>
      </c>
      <c r="L80" s="329">
        <v>0</v>
      </c>
      <c r="M80" s="329">
        <v>0</v>
      </c>
      <c r="N80" s="329">
        <v>0</v>
      </c>
      <c r="O80" s="329">
        <v>0</v>
      </c>
      <c r="P80" s="329">
        <v>0</v>
      </c>
      <c r="Q80" s="329">
        <v>0</v>
      </c>
      <c r="R80" s="329">
        <v>0</v>
      </c>
      <c r="S80" s="329">
        <v>0</v>
      </c>
      <c r="T80" s="329">
        <v>0</v>
      </c>
      <c r="U80" s="329">
        <v>0</v>
      </c>
      <c r="V80" s="329">
        <v>0</v>
      </c>
      <c r="W80" s="329">
        <v>0</v>
      </c>
      <c r="X80" s="329">
        <v>0</v>
      </c>
      <c r="Y80" s="329">
        <v>0</v>
      </c>
      <c r="Z80" s="329">
        <v>0</v>
      </c>
      <c r="AA80" s="329">
        <v>0</v>
      </c>
      <c r="AB80" s="329">
        <v>0</v>
      </c>
      <c r="AC80" s="329">
        <v>0</v>
      </c>
      <c r="AD80" s="329">
        <v>0</v>
      </c>
      <c r="AE80" s="329">
        <v>0</v>
      </c>
      <c r="AF80" s="329">
        <v>3097.77</v>
      </c>
      <c r="AG80" s="329">
        <v>0</v>
      </c>
      <c r="AH80" s="329">
        <v>0</v>
      </c>
      <c r="AI80" s="329">
        <v>0</v>
      </c>
      <c r="AJ80" s="329">
        <v>0</v>
      </c>
      <c r="AK80" s="329">
        <v>0</v>
      </c>
      <c r="AL80" s="329">
        <v>0</v>
      </c>
      <c r="AM80" s="329">
        <v>0</v>
      </c>
      <c r="AN80" s="329">
        <v>0</v>
      </c>
      <c r="AO80" s="329">
        <v>0</v>
      </c>
      <c r="AP80" s="329">
        <v>0</v>
      </c>
      <c r="AQ80" s="329">
        <v>0</v>
      </c>
      <c r="AR80" s="329">
        <v>0</v>
      </c>
      <c r="AS80" s="329">
        <v>0</v>
      </c>
      <c r="AT80" s="329">
        <v>0</v>
      </c>
      <c r="AU80" s="329">
        <v>0</v>
      </c>
      <c r="AV80" s="329">
        <v>0</v>
      </c>
      <c r="AW80" s="329">
        <v>0</v>
      </c>
      <c r="AX80" s="329">
        <v>0</v>
      </c>
      <c r="AY80" s="329">
        <v>0</v>
      </c>
      <c r="AZ80" s="329">
        <v>0</v>
      </c>
      <c r="BA80" s="329">
        <v>0</v>
      </c>
      <c r="BB80" s="329">
        <v>0</v>
      </c>
      <c r="BC80" s="329">
        <v>0</v>
      </c>
      <c r="BD80" s="329">
        <v>0</v>
      </c>
      <c r="BE80" s="329">
        <v>0</v>
      </c>
      <c r="BF80" s="329">
        <v>0</v>
      </c>
      <c r="BG80" s="329">
        <v>0</v>
      </c>
      <c r="BH80" s="329">
        <v>0</v>
      </c>
      <c r="BI80" s="329">
        <v>0</v>
      </c>
      <c r="BJ80" s="329">
        <v>0</v>
      </c>
      <c r="BK80" s="329">
        <v>0</v>
      </c>
      <c r="BL80" s="329">
        <v>0</v>
      </c>
      <c r="BM80" s="329">
        <v>0</v>
      </c>
      <c r="BN80" s="329">
        <v>0</v>
      </c>
      <c r="BO80" s="329">
        <v>0</v>
      </c>
      <c r="BP80" s="329">
        <v>0</v>
      </c>
      <c r="BQ80" s="329">
        <v>0</v>
      </c>
      <c r="BR80" s="329">
        <v>0</v>
      </c>
      <c r="BS80" s="329">
        <v>0</v>
      </c>
      <c r="BT80" s="329">
        <v>0</v>
      </c>
      <c r="BU80" s="329">
        <v>0</v>
      </c>
      <c r="BV80" s="329">
        <v>0</v>
      </c>
      <c r="BW80" s="329">
        <v>0</v>
      </c>
      <c r="BX80" s="329">
        <v>0</v>
      </c>
      <c r="BY80" s="329">
        <v>0</v>
      </c>
      <c r="BZ80" s="329">
        <v>0</v>
      </c>
      <c r="CA80" s="329">
        <v>0</v>
      </c>
      <c r="CB80" s="329">
        <v>0</v>
      </c>
      <c r="CC80" s="329">
        <v>0</v>
      </c>
      <c r="CD80" s="329">
        <v>0</v>
      </c>
      <c r="CE80" s="28">
        <f t="shared" si="16"/>
        <v>5792.1900000000005</v>
      </c>
    </row>
    <row r="81" spans="1:84" x14ac:dyDescent="0.25">
      <c r="A81" s="29" t="s">
        <v>281</v>
      </c>
      <c r="B81" s="16"/>
      <c r="C81" s="329">
        <v>0</v>
      </c>
      <c r="D81" s="329">
        <v>0</v>
      </c>
      <c r="E81" s="329">
        <v>0</v>
      </c>
      <c r="F81" s="329">
        <v>0</v>
      </c>
      <c r="G81" s="329">
        <v>0</v>
      </c>
      <c r="H81" s="329">
        <v>0</v>
      </c>
      <c r="I81" s="329">
        <v>0</v>
      </c>
      <c r="J81" s="329">
        <v>0</v>
      </c>
      <c r="K81" s="329">
        <v>0</v>
      </c>
      <c r="L81" s="329">
        <v>0</v>
      </c>
      <c r="M81" s="329">
        <v>0</v>
      </c>
      <c r="N81" s="329">
        <v>0</v>
      </c>
      <c r="O81" s="329">
        <v>0</v>
      </c>
      <c r="P81" s="329">
        <v>0</v>
      </c>
      <c r="Q81" s="329">
        <v>0</v>
      </c>
      <c r="R81" s="329">
        <v>0</v>
      </c>
      <c r="S81" s="329">
        <v>0</v>
      </c>
      <c r="T81" s="329">
        <v>0</v>
      </c>
      <c r="U81" s="329">
        <v>0</v>
      </c>
      <c r="V81" s="329">
        <v>0</v>
      </c>
      <c r="W81" s="329">
        <v>0</v>
      </c>
      <c r="X81" s="329">
        <v>0</v>
      </c>
      <c r="Y81" s="329">
        <v>0</v>
      </c>
      <c r="Z81" s="329">
        <v>0</v>
      </c>
      <c r="AA81" s="329">
        <v>0</v>
      </c>
      <c r="AB81" s="329">
        <v>0</v>
      </c>
      <c r="AC81" s="329">
        <v>0</v>
      </c>
      <c r="AD81" s="329">
        <v>0</v>
      </c>
      <c r="AE81" s="329">
        <v>0</v>
      </c>
      <c r="AF81" s="329">
        <v>0</v>
      </c>
      <c r="AG81" s="329">
        <v>0</v>
      </c>
      <c r="AH81" s="329">
        <v>0</v>
      </c>
      <c r="AI81" s="329">
        <v>0</v>
      </c>
      <c r="AJ81" s="329">
        <v>0</v>
      </c>
      <c r="AK81" s="329">
        <v>0</v>
      </c>
      <c r="AL81" s="329">
        <v>0</v>
      </c>
      <c r="AM81" s="329">
        <v>0</v>
      </c>
      <c r="AN81" s="329">
        <v>0</v>
      </c>
      <c r="AO81" s="329">
        <v>0</v>
      </c>
      <c r="AP81" s="329">
        <v>0</v>
      </c>
      <c r="AQ81" s="329">
        <v>0</v>
      </c>
      <c r="AR81" s="329">
        <v>0</v>
      </c>
      <c r="AS81" s="329">
        <v>0</v>
      </c>
      <c r="AT81" s="329">
        <v>0</v>
      </c>
      <c r="AU81" s="329">
        <v>0</v>
      </c>
      <c r="AV81" s="329">
        <v>0</v>
      </c>
      <c r="AW81" s="329">
        <v>0</v>
      </c>
      <c r="AX81" s="329">
        <v>0</v>
      </c>
      <c r="AY81" s="329">
        <v>0</v>
      </c>
      <c r="AZ81" s="329">
        <v>0</v>
      </c>
      <c r="BA81" s="329">
        <v>0</v>
      </c>
      <c r="BB81" s="329">
        <v>0</v>
      </c>
      <c r="BC81" s="329">
        <v>0</v>
      </c>
      <c r="BD81" s="329">
        <v>0</v>
      </c>
      <c r="BE81" s="329">
        <v>0</v>
      </c>
      <c r="BF81" s="329">
        <v>0</v>
      </c>
      <c r="BG81" s="329">
        <v>0</v>
      </c>
      <c r="BH81" s="329">
        <v>0</v>
      </c>
      <c r="BI81" s="329">
        <v>0</v>
      </c>
      <c r="BJ81" s="329">
        <v>0</v>
      </c>
      <c r="BK81" s="329">
        <v>0</v>
      </c>
      <c r="BL81" s="329">
        <v>0</v>
      </c>
      <c r="BM81" s="329">
        <v>0</v>
      </c>
      <c r="BN81" s="329">
        <v>691469.22</v>
      </c>
      <c r="BO81" s="329">
        <v>0</v>
      </c>
      <c r="BP81" s="329">
        <v>0</v>
      </c>
      <c r="BQ81" s="329">
        <v>0</v>
      </c>
      <c r="BR81" s="329">
        <v>0</v>
      </c>
      <c r="BS81" s="329">
        <v>0</v>
      </c>
      <c r="BT81" s="329">
        <v>0</v>
      </c>
      <c r="BU81" s="329">
        <v>0</v>
      </c>
      <c r="BV81" s="329">
        <v>0</v>
      </c>
      <c r="BW81" s="329">
        <v>0</v>
      </c>
      <c r="BX81" s="329">
        <v>0</v>
      </c>
      <c r="BY81" s="329">
        <v>0</v>
      </c>
      <c r="BZ81" s="329">
        <v>0</v>
      </c>
      <c r="CA81" s="329">
        <v>0</v>
      </c>
      <c r="CB81" s="329">
        <v>0</v>
      </c>
      <c r="CC81" s="329">
        <v>0</v>
      </c>
      <c r="CD81" s="329">
        <v>0</v>
      </c>
      <c r="CE81" s="28">
        <f t="shared" si="16"/>
        <v>691469.22</v>
      </c>
    </row>
    <row r="82" spans="1:84" x14ac:dyDescent="0.25">
      <c r="A82" s="29" t="s">
        <v>282</v>
      </c>
      <c r="B82" s="16"/>
      <c r="C82" s="329"/>
      <c r="D82" s="329"/>
      <c r="E82" s="329"/>
      <c r="F82" s="329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29"/>
      <c r="T82" s="329"/>
      <c r="U82" s="329"/>
      <c r="V82" s="329"/>
      <c r="W82" s="329"/>
      <c r="X82" s="329"/>
      <c r="Y82" s="329"/>
      <c r="Z82" s="329"/>
      <c r="AA82" s="329"/>
      <c r="AB82" s="329"/>
      <c r="AC82" s="329"/>
      <c r="AD82" s="329"/>
      <c r="AE82" s="329"/>
      <c r="AF82" s="329"/>
      <c r="AG82" s="329"/>
      <c r="AH82" s="329"/>
      <c r="AI82" s="329"/>
      <c r="AJ82" s="329"/>
      <c r="AK82" s="329"/>
      <c r="AL82" s="329"/>
      <c r="AM82" s="329"/>
      <c r="AN82" s="329"/>
      <c r="AO82" s="329"/>
      <c r="AP82" s="329"/>
      <c r="AQ82" s="329"/>
      <c r="AR82" s="329"/>
      <c r="AS82" s="329"/>
      <c r="AT82" s="329"/>
      <c r="AU82" s="329"/>
      <c r="AV82" s="329"/>
      <c r="AW82" s="329"/>
      <c r="AX82" s="329"/>
      <c r="AY82" s="329"/>
      <c r="AZ82" s="329"/>
      <c r="BA82" s="329"/>
      <c r="BB82" s="329"/>
      <c r="BC82" s="329"/>
      <c r="BD82" s="329"/>
      <c r="BE82" s="329"/>
      <c r="BF82" s="329"/>
      <c r="BG82" s="329"/>
      <c r="BH82" s="329"/>
      <c r="BI82" s="329"/>
      <c r="BJ82" s="329"/>
      <c r="BK82" s="329"/>
      <c r="BL82" s="329"/>
      <c r="BM82" s="329"/>
      <c r="BN82" s="329"/>
      <c r="BO82" s="329"/>
      <c r="BP82" s="329"/>
      <c r="BQ82" s="329"/>
      <c r="BR82" s="329"/>
      <c r="BS82" s="329"/>
      <c r="BT82" s="329"/>
      <c r="BU82" s="329"/>
      <c r="BV82" s="329"/>
      <c r="BW82" s="329"/>
      <c r="BX82" s="329"/>
      <c r="BY82" s="329"/>
      <c r="BZ82" s="329"/>
      <c r="CA82" s="329"/>
      <c r="CB82" s="329"/>
      <c r="CC82" s="329"/>
      <c r="CD82" s="329"/>
      <c r="CE82" s="28">
        <f t="shared" si="16"/>
        <v>0</v>
      </c>
    </row>
    <row r="83" spans="1:84" x14ac:dyDescent="0.25">
      <c r="A83" s="29" t="s">
        <v>283</v>
      </c>
      <c r="B83" s="16"/>
      <c r="C83" s="319">
        <v>0</v>
      </c>
      <c r="D83" s="319">
        <v>0</v>
      </c>
      <c r="E83" s="321">
        <v>0</v>
      </c>
      <c r="F83" s="321">
        <v>0</v>
      </c>
      <c r="G83" s="319">
        <v>0</v>
      </c>
      <c r="H83" s="319">
        <v>483090.57999999996</v>
      </c>
      <c r="I83" s="321">
        <v>0</v>
      </c>
      <c r="J83" s="321">
        <v>0</v>
      </c>
      <c r="K83" s="321">
        <v>0</v>
      </c>
      <c r="L83" s="321">
        <v>0</v>
      </c>
      <c r="M83" s="319">
        <v>0</v>
      </c>
      <c r="N83" s="319">
        <v>0</v>
      </c>
      <c r="O83" s="319">
        <v>0</v>
      </c>
      <c r="P83" s="321">
        <v>0</v>
      </c>
      <c r="Q83" s="321">
        <v>0</v>
      </c>
      <c r="R83" s="322">
        <v>0</v>
      </c>
      <c r="S83" s="321">
        <v>0</v>
      </c>
      <c r="T83" s="319">
        <v>0</v>
      </c>
      <c r="U83" s="321">
        <v>2463.2600000000002</v>
      </c>
      <c r="V83" s="321">
        <v>0</v>
      </c>
      <c r="W83" s="319">
        <v>0</v>
      </c>
      <c r="X83" s="321">
        <v>0</v>
      </c>
      <c r="Y83" s="321">
        <v>0</v>
      </c>
      <c r="Z83" s="321">
        <v>0</v>
      </c>
      <c r="AA83" s="321">
        <v>0</v>
      </c>
      <c r="AB83" s="321">
        <v>16340.11</v>
      </c>
      <c r="AC83" s="321">
        <v>0</v>
      </c>
      <c r="AD83" s="321">
        <v>0</v>
      </c>
      <c r="AE83" s="321">
        <v>0</v>
      </c>
      <c r="AF83" s="321">
        <v>781241.61</v>
      </c>
      <c r="AG83" s="321">
        <v>0</v>
      </c>
      <c r="AH83" s="321">
        <v>0</v>
      </c>
      <c r="AI83" s="321">
        <v>0</v>
      </c>
      <c r="AJ83" s="321">
        <v>0</v>
      </c>
      <c r="AK83" s="321">
        <v>0</v>
      </c>
      <c r="AL83" s="321">
        <v>0</v>
      </c>
      <c r="AM83" s="321">
        <v>0</v>
      </c>
      <c r="AN83" s="321">
        <v>0</v>
      </c>
      <c r="AO83" s="319">
        <v>0</v>
      </c>
      <c r="AP83" s="321">
        <v>0</v>
      </c>
      <c r="AQ83" s="319">
        <v>0</v>
      </c>
      <c r="AR83" s="319">
        <v>0</v>
      </c>
      <c r="AS83" s="319">
        <v>0</v>
      </c>
      <c r="AT83" s="319">
        <v>0</v>
      </c>
      <c r="AU83" s="321">
        <v>9262.6</v>
      </c>
      <c r="AV83" s="321">
        <v>10152.27</v>
      </c>
      <c r="AW83" s="321">
        <v>0</v>
      </c>
      <c r="AX83" s="321">
        <v>0</v>
      </c>
      <c r="AY83" s="321">
        <v>-670.72</v>
      </c>
      <c r="AZ83" s="321">
        <v>0</v>
      </c>
      <c r="BA83" s="321">
        <v>0</v>
      </c>
      <c r="BB83" s="321">
        <v>0</v>
      </c>
      <c r="BC83" s="321">
        <v>0</v>
      </c>
      <c r="BD83" s="321">
        <v>313.94</v>
      </c>
      <c r="BE83" s="321">
        <v>5495.96</v>
      </c>
      <c r="BF83" s="321">
        <v>-34.46</v>
      </c>
      <c r="BG83" s="321">
        <v>0</v>
      </c>
      <c r="BH83" s="322">
        <v>9200.2800000000007</v>
      </c>
      <c r="BI83" s="321">
        <v>115.2</v>
      </c>
      <c r="BJ83" s="321">
        <v>1734.5</v>
      </c>
      <c r="BK83" s="321">
        <v>0</v>
      </c>
      <c r="BL83" s="321">
        <v>1245.44</v>
      </c>
      <c r="BM83" s="321">
        <v>513.08000000000004</v>
      </c>
      <c r="BN83" s="321">
        <v>17812.14</v>
      </c>
      <c r="BO83" s="321">
        <v>0</v>
      </c>
      <c r="BP83" s="321">
        <v>0</v>
      </c>
      <c r="BQ83" s="321">
        <v>0</v>
      </c>
      <c r="BR83" s="321">
        <v>626.58000000000004</v>
      </c>
      <c r="BS83" s="321">
        <v>0</v>
      </c>
      <c r="BT83" s="321">
        <v>0</v>
      </c>
      <c r="BU83" s="321">
        <v>0</v>
      </c>
      <c r="BV83" s="321">
        <v>2090.98</v>
      </c>
      <c r="BW83" s="321">
        <v>15139.75</v>
      </c>
      <c r="BX83" s="321">
        <v>0</v>
      </c>
      <c r="BY83" s="321">
        <v>20457.759999999998</v>
      </c>
      <c r="BZ83" s="321">
        <v>0</v>
      </c>
      <c r="CA83" s="321">
        <v>4676.4799999999996</v>
      </c>
      <c r="CB83" s="321">
        <v>0</v>
      </c>
      <c r="CC83" s="321">
        <v>0</v>
      </c>
      <c r="CD83" s="329">
        <v>0</v>
      </c>
      <c r="CE83" s="28">
        <f t="shared" si="16"/>
        <v>1381267.34</v>
      </c>
    </row>
    <row r="84" spans="1:84" x14ac:dyDescent="0.25">
      <c r="A84" s="35" t="s">
        <v>284</v>
      </c>
      <c r="B84" s="16"/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  <c r="BB84" s="319"/>
      <c r="BC84" s="319"/>
      <c r="BD84" s="319"/>
      <c r="BE84" s="319"/>
      <c r="BF84" s="319"/>
      <c r="BG84" s="319"/>
      <c r="BH84" s="319"/>
      <c r="BI84" s="319"/>
      <c r="BJ84" s="319"/>
      <c r="BK84" s="319"/>
      <c r="BL84" s="319"/>
      <c r="BM84" s="319"/>
      <c r="BN84" s="319"/>
      <c r="BO84" s="319"/>
      <c r="BP84" s="319"/>
      <c r="BQ84" s="319"/>
      <c r="BR84" s="319"/>
      <c r="BS84" s="319"/>
      <c r="BT84" s="319"/>
      <c r="BU84" s="319"/>
      <c r="BV84" s="319"/>
      <c r="BW84" s="319"/>
      <c r="BX84" s="319"/>
      <c r="BY84" s="319"/>
      <c r="BZ84" s="319"/>
      <c r="CA84" s="319"/>
      <c r="CB84" s="319"/>
      <c r="CC84" s="319"/>
      <c r="CD84" s="329"/>
      <c r="CE84" s="28">
        <f t="shared" si="16"/>
        <v>0</v>
      </c>
    </row>
    <row r="85" spans="1:84" x14ac:dyDescent="0.2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6081575.5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2463.2600000000002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174744.53000000003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7520126.5800000001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72955.08</v>
      </c>
      <c r="AV85" s="28">
        <f t="shared" si="18"/>
        <v>145714.94</v>
      </c>
      <c r="AW85" s="28">
        <f t="shared" si="18"/>
        <v>0</v>
      </c>
      <c r="AX85" s="28">
        <f t="shared" si="18"/>
        <v>0</v>
      </c>
      <c r="AY85" s="28">
        <f t="shared" si="18"/>
        <v>424726.37999999995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-10847.96</v>
      </c>
      <c r="BE85" s="28">
        <f t="shared" si="18"/>
        <v>278965.43</v>
      </c>
      <c r="BF85" s="28">
        <f t="shared" si="18"/>
        <v>205166.07999999999</v>
      </c>
      <c r="BG85" s="28">
        <f t="shared" si="18"/>
        <v>0</v>
      </c>
      <c r="BH85" s="28">
        <f t="shared" si="18"/>
        <v>67379.13</v>
      </c>
      <c r="BI85" s="28">
        <f t="shared" si="18"/>
        <v>414518.80000000005</v>
      </c>
      <c r="BJ85" s="28">
        <f t="shared" si="18"/>
        <v>75431.490000000005</v>
      </c>
      <c r="BK85" s="28">
        <f t="shared" si="18"/>
        <v>0</v>
      </c>
      <c r="BL85" s="28">
        <f t="shared" si="18"/>
        <v>23891.57</v>
      </c>
      <c r="BM85" s="28">
        <f t="shared" si="18"/>
        <v>937930.12</v>
      </c>
      <c r="BN85" s="28">
        <f t="shared" si="18"/>
        <v>1718292.7399999998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626.58000000000004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52360.790000000008</v>
      </c>
      <c r="BW85" s="28">
        <f t="shared" si="19"/>
        <v>15139.75</v>
      </c>
      <c r="BX85" s="28">
        <f t="shared" si="19"/>
        <v>0</v>
      </c>
      <c r="BY85" s="28">
        <f t="shared" si="19"/>
        <v>282010.83</v>
      </c>
      <c r="BZ85" s="28">
        <f t="shared" si="19"/>
        <v>0</v>
      </c>
      <c r="CA85" s="28">
        <f t="shared" si="19"/>
        <v>4676.4799999999996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18487848.099999998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9">
        <v>0</v>
      </c>
    </row>
    <row r="87" spans="1:84" x14ac:dyDescent="0.25">
      <c r="A87" s="22" t="s">
        <v>287</v>
      </c>
      <c r="B87" s="16"/>
      <c r="C87" s="319">
        <v>0</v>
      </c>
      <c r="D87" s="319">
        <v>0</v>
      </c>
      <c r="E87" s="319">
        <v>0</v>
      </c>
      <c r="F87" s="319">
        <v>0</v>
      </c>
      <c r="G87" s="319">
        <v>0</v>
      </c>
      <c r="H87" s="319">
        <v>12948856.27</v>
      </c>
      <c r="I87" s="319">
        <v>0</v>
      </c>
      <c r="J87" s="319">
        <v>0</v>
      </c>
      <c r="K87" s="319">
        <v>0</v>
      </c>
      <c r="L87" s="319">
        <v>0</v>
      </c>
      <c r="M87" s="319">
        <v>0</v>
      </c>
      <c r="N87" s="319">
        <v>0</v>
      </c>
      <c r="O87" s="319">
        <v>0</v>
      </c>
      <c r="P87" s="319">
        <v>0</v>
      </c>
      <c r="Q87" s="319">
        <v>0</v>
      </c>
      <c r="R87" s="319">
        <v>0</v>
      </c>
      <c r="S87" s="319">
        <v>0</v>
      </c>
      <c r="T87" s="319">
        <v>0</v>
      </c>
      <c r="U87" s="319">
        <v>364184.04000000004</v>
      </c>
      <c r="V87" s="319">
        <v>0</v>
      </c>
      <c r="W87" s="319">
        <v>0</v>
      </c>
      <c r="X87" s="319">
        <v>0</v>
      </c>
      <c r="Y87" s="319">
        <v>0</v>
      </c>
      <c r="Z87" s="319">
        <v>0</v>
      </c>
      <c r="AA87" s="319">
        <v>0</v>
      </c>
      <c r="AB87" s="319">
        <v>462550.56999999995</v>
      </c>
      <c r="AC87" s="319">
        <v>0</v>
      </c>
      <c r="AD87" s="319">
        <v>0</v>
      </c>
      <c r="AE87" s="319">
        <v>0</v>
      </c>
      <c r="AF87" s="319">
        <v>398.28999999999996</v>
      </c>
      <c r="AG87" s="319">
        <v>0</v>
      </c>
      <c r="AH87" s="319">
        <v>0</v>
      </c>
      <c r="AI87" s="319">
        <v>0</v>
      </c>
      <c r="AJ87" s="319">
        <v>0</v>
      </c>
      <c r="AK87" s="319">
        <v>0</v>
      </c>
      <c r="AL87" s="319">
        <v>0</v>
      </c>
      <c r="AM87" s="319">
        <v>0</v>
      </c>
      <c r="AN87" s="319">
        <v>0</v>
      </c>
      <c r="AO87" s="319">
        <v>0</v>
      </c>
      <c r="AP87" s="319">
        <v>0</v>
      </c>
      <c r="AQ87" s="319">
        <v>0</v>
      </c>
      <c r="AR87" s="319">
        <v>0</v>
      </c>
      <c r="AS87" s="319">
        <v>0</v>
      </c>
      <c r="AT87" s="319">
        <v>0</v>
      </c>
      <c r="AU87" s="319">
        <v>0</v>
      </c>
      <c r="AV87" s="319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13775989.169999998</v>
      </c>
    </row>
    <row r="88" spans="1:84" x14ac:dyDescent="0.25">
      <c r="A88" s="22" t="s">
        <v>288</v>
      </c>
      <c r="B88" s="16"/>
      <c r="C88" s="319">
        <v>0</v>
      </c>
      <c r="D88" s="319">
        <v>0</v>
      </c>
      <c r="E88" s="319">
        <v>0</v>
      </c>
      <c r="F88" s="319">
        <v>0</v>
      </c>
      <c r="G88" s="319">
        <v>0</v>
      </c>
      <c r="H88" s="319">
        <v>2737723.98</v>
      </c>
      <c r="I88" s="319">
        <v>0</v>
      </c>
      <c r="J88" s="319">
        <v>0</v>
      </c>
      <c r="K88" s="319">
        <v>0</v>
      </c>
      <c r="L88" s="319">
        <v>0</v>
      </c>
      <c r="M88" s="319">
        <v>0</v>
      </c>
      <c r="N88" s="319">
        <v>0</v>
      </c>
      <c r="O88" s="319">
        <v>0</v>
      </c>
      <c r="P88" s="319">
        <v>0</v>
      </c>
      <c r="Q88" s="319">
        <v>0</v>
      </c>
      <c r="R88" s="319">
        <v>0</v>
      </c>
      <c r="S88" s="319">
        <v>0</v>
      </c>
      <c r="T88" s="319">
        <v>0</v>
      </c>
      <c r="U88" s="319">
        <v>104227.91</v>
      </c>
      <c r="V88" s="319">
        <v>0</v>
      </c>
      <c r="W88" s="319">
        <v>0</v>
      </c>
      <c r="X88" s="319">
        <v>0</v>
      </c>
      <c r="Y88" s="319">
        <v>0</v>
      </c>
      <c r="Z88" s="319">
        <v>0</v>
      </c>
      <c r="AA88" s="319">
        <v>0</v>
      </c>
      <c r="AB88" s="319">
        <v>103425.67</v>
      </c>
      <c r="AC88" s="319">
        <v>0</v>
      </c>
      <c r="AD88" s="319">
        <v>0</v>
      </c>
      <c r="AE88" s="319">
        <v>0</v>
      </c>
      <c r="AF88" s="319">
        <v>32904927.34</v>
      </c>
      <c r="AG88" s="319">
        <v>0</v>
      </c>
      <c r="AH88" s="319">
        <v>0</v>
      </c>
      <c r="AI88" s="319">
        <v>0</v>
      </c>
      <c r="AJ88" s="319">
        <v>0</v>
      </c>
      <c r="AK88" s="319">
        <v>0</v>
      </c>
      <c r="AL88" s="319">
        <v>0</v>
      </c>
      <c r="AM88" s="319">
        <v>0</v>
      </c>
      <c r="AN88" s="319">
        <v>0</v>
      </c>
      <c r="AO88" s="319">
        <v>0</v>
      </c>
      <c r="AP88" s="319">
        <v>0</v>
      </c>
      <c r="AQ88" s="319">
        <v>0</v>
      </c>
      <c r="AR88" s="319">
        <v>0</v>
      </c>
      <c r="AS88" s="319">
        <v>0</v>
      </c>
      <c r="AT88" s="319">
        <v>0</v>
      </c>
      <c r="AU88" s="319">
        <v>1210598.71</v>
      </c>
      <c r="AV88" s="319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37060903.609999999</v>
      </c>
    </row>
    <row r="89" spans="1:84" x14ac:dyDescent="0.2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15686580.25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468411.95000000007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565976.24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32905325.629999999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1210598.71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50836892.780000001</v>
      </c>
    </row>
    <row r="90" spans="1:84" x14ac:dyDescent="0.25">
      <c r="A90" s="35" t="s">
        <v>290</v>
      </c>
      <c r="B90" s="28"/>
      <c r="C90" s="319">
        <v>0</v>
      </c>
      <c r="D90" s="319">
        <v>0</v>
      </c>
      <c r="E90" s="319">
        <v>0</v>
      </c>
      <c r="F90" s="319">
        <v>0</v>
      </c>
      <c r="G90" s="319">
        <v>0</v>
      </c>
      <c r="H90" s="319">
        <v>19508</v>
      </c>
      <c r="I90" s="319">
        <v>0</v>
      </c>
      <c r="J90" s="319">
        <v>0</v>
      </c>
      <c r="K90" s="319">
        <v>0</v>
      </c>
      <c r="L90" s="319">
        <v>0</v>
      </c>
      <c r="M90" s="319">
        <v>0</v>
      </c>
      <c r="N90" s="319">
        <v>0</v>
      </c>
      <c r="O90" s="319">
        <v>0</v>
      </c>
      <c r="P90" s="319">
        <v>0</v>
      </c>
      <c r="Q90" s="319">
        <v>0</v>
      </c>
      <c r="R90" s="319">
        <v>0</v>
      </c>
      <c r="S90" s="319">
        <v>0</v>
      </c>
      <c r="T90" s="319">
        <v>0</v>
      </c>
      <c r="U90" s="319">
        <v>0</v>
      </c>
      <c r="V90" s="319">
        <v>0</v>
      </c>
      <c r="W90" s="319">
        <v>0</v>
      </c>
      <c r="X90" s="319">
        <v>0</v>
      </c>
      <c r="Y90" s="319">
        <v>0</v>
      </c>
      <c r="Z90" s="319">
        <v>0</v>
      </c>
      <c r="AA90" s="319">
        <v>0</v>
      </c>
      <c r="AB90" s="319">
        <v>0</v>
      </c>
      <c r="AC90" s="319">
        <v>0</v>
      </c>
      <c r="AD90" s="319">
        <v>0</v>
      </c>
      <c r="AE90" s="319">
        <v>0</v>
      </c>
      <c r="AF90" s="319">
        <v>9866</v>
      </c>
      <c r="AG90" s="319">
        <v>0</v>
      </c>
      <c r="AH90" s="319">
        <v>0</v>
      </c>
      <c r="AI90" s="319">
        <v>0</v>
      </c>
      <c r="AJ90" s="319">
        <v>0</v>
      </c>
      <c r="AK90" s="319">
        <v>0</v>
      </c>
      <c r="AL90" s="319">
        <v>0</v>
      </c>
      <c r="AM90" s="319">
        <v>0</v>
      </c>
      <c r="AN90" s="319">
        <v>0</v>
      </c>
      <c r="AO90" s="319">
        <v>0</v>
      </c>
      <c r="AP90" s="319">
        <v>0</v>
      </c>
      <c r="AQ90" s="319">
        <v>0</v>
      </c>
      <c r="AR90" s="319">
        <v>0</v>
      </c>
      <c r="AS90" s="319">
        <v>0</v>
      </c>
      <c r="AT90" s="319">
        <v>0</v>
      </c>
      <c r="AU90" s="319">
        <v>0</v>
      </c>
      <c r="AV90" s="319">
        <v>0</v>
      </c>
      <c r="AW90" s="319">
        <v>0</v>
      </c>
      <c r="AX90" s="319">
        <v>0</v>
      </c>
      <c r="AY90" s="319">
        <v>1784</v>
      </c>
      <c r="AZ90" s="319">
        <v>0</v>
      </c>
      <c r="BA90" s="319">
        <v>0</v>
      </c>
      <c r="BB90" s="319">
        <v>0</v>
      </c>
      <c r="BC90" s="319">
        <v>0</v>
      </c>
      <c r="BD90" s="319">
        <v>0</v>
      </c>
      <c r="BE90" s="319">
        <v>8963</v>
      </c>
      <c r="BF90" s="319">
        <v>0</v>
      </c>
      <c r="BG90" s="319">
        <v>0</v>
      </c>
      <c r="BH90" s="319">
        <v>0</v>
      </c>
      <c r="BI90" s="319">
        <v>0</v>
      </c>
      <c r="BJ90" s="319">
        <v>0</v>
      </c>
      <c r="BK90" s="319">
        <v>0</v>
      </c>
      <c r="BL90" s="319">
        <v>0</v>
      </c>
      <c r="BM90" s="319">
        <v>0</v>
      </c>
      <c r="BN90" s="319">
        <v>7928</v>
      </c>
      <c r="BO90" s="319">
        <v>0</v>
      </c>
      <c r="BP90" s="319">
        <v>0</v>
      </c>
      <c r="BQ90" s="319">
        <v>0</v>
      </c>
      <c r="BR90" s="319">
        <v>0</v>
      </c>
      <c r="BS90" s="319">
        <v>0</v>
      </c>
      <c r="BT90" s="319">
        <v>0</v>
      </c>
      <c r="BU90" s="319">
        <v>0</v>
      </c>
      <c r="BV90" s="319">
        <v>721</v>
      </c>
      <c r="BW90" s="319">
        <v>0</v>
      </c>
      <c r="BX90" s="319">
        <v>0</v>
      </c>
      <c r="BY90" s="319">
        <v>0</v>
      </c>
      <c r="BZ90" s="319">
        <v>0</v>
      </c>
      <c r="CA90" s="319">
        <v>0</v>
      </c>
      <c r="CB90" s="319">
        <v>0</v>
      </c>
      <c r="CC90" s="319">
        <v>0</v>
      </c>
      <c r="CD90" s="235" t="s">
        <v>248</v>
      </c>
      <c r="CE90" s="28">
        <f t="shared" si="20"/>
        <v>48770</v>
      </c>
      <c r="CF90" s="28">
        <f>BE59-CE90</f>
        <v>0</v>
      </c>
    </row>
    <row r="91" spans="1:84" x14ac:dyDescent="0.25">
      <c r="A91" s="22" t="s">
        <v>291</v>
      </c>
      <c r="B91" s="16"/>
      <c r="C91" s="319">
        <v>0</v>
      </c>
      <c r="D91" s="319">
        <v>0</v>
      </c>
      <c r="E91" s="319">
        <v>0</v>
      </c>
      <c r="F91" s="319">
        <v>0</v>
      </c>
      <c r="G91" s="319">
        <v>0</v>
      </c>
      <c r="H91" s="319"/>
      <c r="I91" s="319">
        <v>0</v>
      </c>
      <c r="J91" s="319">
        <v>0</v>
      </c>
      <c r="K91" s="319">
        <v>0</v>
      </c>
      <c r="L91" s="319">
        <v>0</v>
      </c>
      <c r="M91" s="319">
        <v>0</v>
      </c>
      <c r="N91" s="319">
        <v>0</v>
      </c>
      <c r="O91" s="319">
        <v>0</v>
      </c>
      <c r="P91" s="319">
        <v>0</v>
      </c>
      <c r="Q91" s="319">
        <v>0</v>
      </c>
      <c r="R91" s="319">
        <v>0</v>
      </c>
      <c r="S91" s="319">
        <v>0</v>
      </c>
      <c r="T91" s="319">
        <v>0</v>
      </c>
      <c r="U91" s="319">
        <v>0</v>
      </c>
      <c r="V91" s="319">
        <v>0</v>
      </c>
      <c r="W91" s="319">
        <v>0</v>
      </c>
      <c r="X91" s="319">
        <v>0</v>
      </c>
      <c r="Y91" s="319">
        <v>0</v>
      </c>
      <c r="Z91" s="319">
        <v>0</v>
      </c>
      <c r="AA91" s="319">
        <v>0</v>
      </c>
      <c r="AB91" s="319">
        <v>0</v>
      </c>
      <c r="AC91" s="319">
        <v>0</v>
      </c>
      <c r="AD91" s="319">
        <v>0</v>
      </c>
      <c r="AE91" s="319">
        <v>0</v>
      </c>
      <c r="AF91" s="319">
        <v>0</v>
      </c>
      <c r="AG91" s="319">
        <v>0</v>
      </c>
      <c r="AH91" s="319">
        <v>0</v>
      </c>
      <c r="AI91" s="319">
        <v>0</v>
      </c>
      <c r="AJ91" s="319">
        <v>0</v>
      </c>
      <c r="AK91" s="319">
        <v>0</v>
      </c>
      <c r="AL91" s="319">
        <v>0</v>
      </c>
      <c r="AM91" s="319">
        <v>0</v>
      </c>
      <c r="AN91" s="319">
        <v>0</v>
      </c>
      <c r="AO91" s="319">
        <v>0</v>
      </c>
      <c r="AP91" s="319">
        <v>0</v>
      </c>
      <c r="AQ91" s="319">
        <v>0</v>
      </c>
      <c r="AR91" s="319">
        <v>0</v>
      </c>
      <c r="AS91" s="319">
        <v>0</v>
      </c>
      <c r="AT91" s="319">
        <v>0</v>
      </c>
      <c r="AU91" s="319">
        <v>0</v>
      </c>
      <c r="AV91" s="319">
        <v>0</v>
      </c>
      <c r="AW91" s="319">
        <v>0</v>
      </c>
      <c r="AX91" s="252" t="s">
        <v>248</v>
      </c>
      <c r="AY91" s="252" t="s">
        <v>248</v>
      </c>
      <c r="AZ91" s="319">
        <v>0</v>
      </c>
      <c r="BA91" s="319">
        <v>0</v>
      </c>
      <c r="BB91" s="319">
        <v>0</v>
      </c>
      <c r="BC91" s="319">
        <v>0</v>
      </c>
      <c r="BD91" s="25" t="s">
        <v>248</v>
      </c>
      <c r="BE91" s="25" t="s">
        <v>248</v>
      </c>
      <c r="BF91" s="319">
        <v>0</v>
      </c>
      <c r="BG91" s="25" t="s">
        <v>248</v>
      </c>
      <c r="BH91" s="319">
        <v>0</v>
      </c>
      <c r="BI91" s="319">
        <v>0</v>
      </c>
      <c r="BJ91" s="25" t="s">
        <v>248</v>
      </c>
      <c r="BK91" s="319">
        <v>0</v>
      </c>
      <c r="BL91" s="319">
        <v>0</v>
      </c>
      <c r="BM91" s="319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9">
        <v>0</v>
      </c>
      <c r="BS91" s="319">
        <v>0</v>
      </c>
      <c r="BT91" s="319">
        <v>0</v>
      </c>
      <c r="BU91" s="319">
        <v>0</v>
      </c>
      <c r="BV91" s="319">
        <v>0</v>
      </c>
      <c r="BW91" s="319">
        <v>0</v>
      </c>
      <c r="BX91" s="319">
        <v>0</v>
      </c>
      <c r="BY91" s="319">
        <v>0</v>
      </c>
      <c r="BZ91" s="319">
        <v>0</v>
      </c>
      <c r="CA91" s="319">
        <v>0</v>
      </c>
      <c r="CB91" s="319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14145</v>
      </c>
    </row>
    <row r="92" spans="1:84" x14ac:dyDescent="0.25">
      <c r="A92" s="22" t="s">
        <v>292</v>
      </c>
      <c r="B92" s="16"/>
      <c r="C92" s="319">
        <v>0</v>
      </c>
      <c r="D92" s="319">
        <v>0</v>
      </c>
      <c r="E92" s="319">
        <v>0</v>
      </c>
      <c r="F92" s="319">
        <v>0</v>
      </c>
      <c r="G92" s="319">
        <v>0</v>
      </c>
      <c r="H92" s="319"/>
      <c r="I92" s="319">
        <v>0</v>
      </c>
      <c r="J92" s="319">
        <v>0</v>
      </c>
      <c r="K92" s="319">
        <v>0</v>
      </c>
      <c r="L92" s="319">
        <v>0</v>
      </c>
      <c r="M92" s="319">
        <v>0</v>
      </c>
      <c r="N92" s="319">
        <v>0</v>
      </c>
      <c r="O92" s="319">
        <v>0</v>
      </c>
      <c r="P92" s="319">
        <v>0</v>
      </c>
      <c r="Q92" s="319">
        <v>0</v>
      </c>
      <c r="R92" s="319">
        <v>0</v>
      </c>
      <c r="S92" s="319">
        <v>0</v>
      </c>
      <c r="T92" s="319">
        <v>0</v>
      </c>
      <c r="U92" s="319">
        <v>0</v>
      </c>
      <c r="V92" s="319">
        <v>0</v>
      </c>
      <c r="W92" s="319">
        <v>0</v>
      </c>
      <c r="X92" s="319">
        <v>0</v>
      </c>
      <c r="Y92" s="319">
        <v>0</v>
      </c>
      <c r="Z92" s="319">
        <v>0</v>
      </c>
      <c r="AA92" s="319">
        <v>0</v>
      </c>
      <c r="AB92" s="319">
        <v>0</v>
      </c>
      <c r="AC92" s="319">
        <v>0</v>
      </c>
      <c r="AD92" s="319">
        <v>0</v>
      </c>
      <c r="AE92" s="319">
        <v>0</v>
      </c>
      <c r="AF92" s="319">
        <v>0</v>
      </c>
      <c r="AG92" s="319">
        <v>0</v>
      </c>
      <c r="AH92" s="319">
        <v>0</v>
      </c>
      <c r="AI92" s="319">
        <v>0</v>
      </c>
      <c r="AJ92" s="319">
        <v>0</v>
      </c>
      <c r="AK92" s="319">
        <v>0</v>
      </c>
      <c r="AL92" s="319">
        <v>0</v>
      </c>
      <c r="AM92" s="319">
        <v>0</v>
      </c>
      <c r="AN92" s="319">
        <v>0</v>
      </c>
      <c r="AO92" s="319">
        <v>0</v>
      </c>
      <c r="AP92" s="319">
        <v>0</v>
      </c>
      <c r="AQ92" s="319">
        <v>0</v>
      </c>
      <c r="AR92" s="319">
        <v>0</v>
      </c>
      <c r="AS92" s="319">
        <v>0</v>
      </c>
      <c r="AT92" s="319">
        <v>0</v>
      </c>
      <c r="AU92" s="319">
        <v>0</v>
      </c>
      <c r="AV92" s="319">
        <v>0</v>
      </c>
      <c r="AW92" s="319">
        <v>0</v>
      </c>
      <c r="AX92" s="252" t="s">
        <v>248</v>
      </c>
      <c r="AY92" s="252" t="s">
        <v>248</v>
      </c>
      <c r="AZ92" s="25" t="s">
        <v>248</v>
      </c>
      <c r="BA92" s="319">
        <v>0</v>
      </c>
      <c r="BB92" s="319">
        <v>0</v>
      </c>
      <c r="BC92" s="319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9">
        <v>0</v>
      </c>
      <c r="BI92" s="319">
        <v>0</v>
      </c>
      <c r="BJ92" s="25" t="s">
        <v>248</v>
      </c>
      <c r="BK92" s="319">
        <v>0</v>
      </c>
      <c r="BL92" s="319">
        <v>0</v>
      </c>
      <c r="BM92" s="319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9">
        <v>0</v>
      </c>
      <c r="BT92" s="319">
        <v>0</v>
      </c>
      <c r="BU92" s="319">
        <v>0</v>
      </c>
      <c r="BV92" s="319">
        <v>0</v>
      </c>
      <c r="BW92" s="319">
        <v>0</v>
      </c>
      <c r="BX92" s="319">
        <v>0</v>
      </c>
      <c r="BY92" s="319">
        <v>0</v>
      </c>
      <c r="BZ92" s="319">
        <v>0</v>
      </c>
      <c r="CA92" s="319">
        <v>0</v>
      </c>
      <c r="CB92" s="319">
        <v>0</v>
      </c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25">
      <c r="A93" s="22" t="s">
        <v>293</v>
      </c>
      <c r="B93" s="16"/>
      <c r="C93" s="319">
        <v>0</v>
      </c>
      <c r="D93" s="319">
        <v>0</v>
      </c>
      <c r="E93" s="319">
        <v>0</v>
      </c>
      <c r="F93" s="319">
        <v>0</v>
      </c>
      <c r="G93" s="319">
        <v>0</v>
      </c>
      <c r="H93" s="319"/>
      <c r="I93" s="319">
        <v>0</v>
      </c>
      <c r="J93" s="319">
        <v>0</v>
      </c>
      <c r="K93" s="319">
        <v>0</v>
      </c>
      <c r="L93" s="319">
        <v>0</v>
      </c>
      <c r="M93" s="319">
        <v>0</v>
      </c>
      <c r="N93" s="319">
        <v>0</v>
      </c>
      <c r="O93" s="319">
        <v>0</v>
      </c>
      <c r="P93" s="319">
        <v>0</v>
      </c>
      <c r="Q93" s="319">
        <v>0</v>
      </c>
      <c r="R93" s="319">
        <v>0</v>
      </c>
      <c r="S93" s="319">
        <v>0</v>
      </c>
      <c r="T93" s="319">
        <v>0</v>
      </c>
      <c r="U93" s="319">
        <v>0</v>
      </c>
      <c r="V93" s="319">
        <v>0</v>
      </c>
      <c r="W93" s="319">
        <v>0</v>
      </c>
      <c r="X93" s="319">
        <v>0</v>
      </c>
      <c r="Y93" s="319">
        <v>0</v>
      </c>
      <c r="Z93" s="319">
        <v>0</v>
      </c>
      <c r="AA93" s="319">
        <v>0</v>
      </c>
      <c r="AB93" s="319">
        <v>0</v>
      </c>
      <c r="AC93" s="319">
        <v>0</v>
      </c>
      <c r="AD93" s="319">
        <v>0</v>
      </c>
      <c r="AE93" s="319">
        <v>0</v>
      </c>
      <c r="AF93" s="319">
        <v>0</v>
      </c>
      <c r="AG93" s="319">
        <v>0</v>
      </c>
      <c r="AH93" s="319">
        <v>0</v>
      </c>
      <c r="AI93" s="319">
        <v>0</v>
      </c>
      <c r="AJ93" s="319">
        <v>0</v>
      </c>
      <c r="AK93" s="319">
        <v>0</v>
      </c>
      <c r="AL93" s="319">
        <v>0</v>
      </c>
      <c r="AM93" s="319">
        <v>0</v>
      </c>
      <c r="AN93" s="319">
        <v>0</v>
      </c>
      <c r="AO93" s="319">
        <v>0</v>
      </c>
      <c r="AP93" s="319">
        <v>0</v>
      </c>
      <c r="AQ93" s="319">
        <v>0</v>
      </c>
      <c r="AR93" s="319">
        <v>0</v>
      </c>
      <c r="AS93" s="319">
        <v>0</v>
      </c>
      <c r="AT93" s="319">
        <v>0</v>
      </c>
      <c r="AU93" s="319">
        <v>0</v>
      </c>
      <c r="AV93" s="319">
        <v>0</v>
      </c>
      <c r="AW93" s="319">
        <v>0</v>
      </c>
      <c r="AX93" s="252" t="s">
        <v>248</v>
      </c>
      <c r="AY93" s="252" t="s">
        <v>248</v>
      </c>
      <c r="AZ93" s="25" t="s">
        <v>248</v>
      </c>
      <c r="BA93" s="25" t="s">
        <v>248</v>
      </c>
      <c r="BB93" s="319">
        <v>0</v>
      </c>
      <c r="BC93" s="319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9">
        <v>0</v>
      </c>
      <c r="BI93" s="319">
        <v>0</v>
      </c>
      <c r="BJ93" s="25" t="s">
        <v>248</v>
      </c>
      <c r="BK93" s="319">
        <v>0</v>
      </c>
      <c r="BL93" s="319">
        <v>0</v>
      </c>
      <c r="BM93" s="319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9">
        <v>0</v>
      </c>
      <c r="BT93" s="319">
        <v>0</v>
      </c>
      <c r="BU93" s="319">
        <v>0</v>
      </c>
      <c r="BV93" s="319">
        <v>0</v>
      </c>
      <c r="BW93" s="319">
        <v>0</v>
      </c>
      <c r="BX93" s="319">
        <v>0</v>
      </c>
      <c r="BY93" s="319">
        <v>0</v>
      </c>
      <c r="BZ93" s="319">
        <v>0</v>
      </c>
      <c r="CA93" s="319">
        <v>0</v>
      </c>
      <c r="CB93" s="319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25">
      <c r="A94" s="22" t="s">
        <v>294</v>
      </c>
      <c r="B94" s="16"/>
      <c r="C94" s="323">
        <v>0</v>
      </c>
      <c r="D94" s="323">
        <v>0</v>
      </c>
      <c r="E94" s="323">
        <v>0</v>
      </c>
      <c r="F94" s="323">
        <v>0</v>
      </c>
      <c r="G94" s="323">
        <v>0</v>
      </c>
      <c r="H94" s="323">
        <v>25.584657740384614</v>
      </c>
      <c r="I94" s="323">
        <v>0</v>
      </c>
      <c r="J94" s="323">
        <v>0</v>
      </c>
      <c r="K94" s="323">
        <v>0</v>
      </c>
      <c r="L94" s="323">
        <v>0</v>
      </c>
      <c r="M94" s="323">
        <v>0</v>
      </c>
      <c r="N94" s="323">
        <v>0</v>
      </c>
      <c r="O94" s="323">
        <v>0</v>
      </c>
      <c r="P94" s="324">
        <v>0</v>
      </c>
      <c r="Q94" s="324">
        <v>0</v>
      </c>
      <c r="R94" s="324">
        <v>0</v>
      </c>
      <c r="S94" s="325">
        <v>0</v>
      </c>
      <c r="T94" s="325">
        <v>0</v>
      </c>
      <c r="U94" s="326">
        <v>0</v>
      </c>
      <c r="V94" s="324">
        <v>0</v>
      </c>
      <c r="W94" s="324">
        <v>0</v>
      </c>
      <c r="X94" s="324">
        <v>0</v>
      </c>
      <c r="Y94" s="324">
        <v>0</v>
      </c>
      <c r="Z94" s="324">
        <v>0</v>
      </c>
      <c r="AA94" s="324">
        <v>0</v>
      </c>
      <c r="AB94" s="325">
        <v>0</v>
      </c>
      <c r="AC94" s="324">
        <v>0</v>
      </c>
      <c r="AD94" s="324">
        <v>0</v>
      </c>
      <c r="AE94" s="324">
        <v>0</v>
      </c>
      <c r="AF94" s="324">
        <v>0</v>
      </c>
      <c r="AG94" s="324">
        <v>0</v>
      </c>
      <c r="AH94" s="324">
        <v>0</v>
      </c>
      <c r="AI94" s="324">
        <v>0</v>
      </c>
      <c r="AJ94" s="324">
        <v>0</v>
      </c>
      <c r="AK94" s="324">
        <v>0</v>
      </c>
      <c r="AL94" s="324">
        <v>0</v>
      </c>
      <c r="AM94" s="324">
        <v>0</v>
      </c>
      <c r="AN94" s="324">
        <v>0</v>
      </c>
      <c r="AO94" s="324">
        <v>0</v>
      </c>
      <c r="AP94" s="324">
        <v>0</v>
      </c>
      <c r="AQ94" s="324">
        <v>0</v>
      </c>
      <c r="AR94" s="324">
        <v>0</v>
      </c>
      <c r="AS94" s="324">
        <v>0</v>
      </c>
      <c r="AT94" s="324">
        <v>0</v>
      </c>
      <c r="AU94" s="324">
        <v>0</v>
      </c>
      <c r="AV94" s="325">
        <v>0</v>
      </c>
      <c r="AW94" s="252" t="s">
        <v>248</v>
      </c>
      <c r="AX94" s="252" t="s">
        <v>248</v>
      </c>
      <c r="AY94" s="252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3"/>
      <c r="BV94" s="253"/>
      <c r="BW94" s="253"/>
      <c r="BX94" s="253"/>
      <c r="BY94" s="253"/>
      <c r="BZ94" s="253"/>
      <c r="CA94" s="253"/>
      <c r="CB94" s="253"/>
      <c r="CC94" s="25" t="s">
        <v>248</v>
      </c>
      <c r="CD94" s="25" t="s">
        <v>248</v>
      </c>
      <c r="CE94" s="237">
        <f t="shared" si="20"/>
        <v>25.584657740384614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30" t="s">
        <v>1363</v>
      </c>
      <c r="D96" s="331" t="s">
        <v>5</v>
      </c>
      <c r="E96" s="332" t="s">
        <v>5</v>
      </c>
      <c r="F96" s="12"/>
    </row>
    <row r="97" spans="1:6" x14ac:dyDescent="0.25">
      <c r="A97" s="28" t="s">
        <v>298</v>
      </c>
      <c r="B97" s="36" t="s">
        <v>299</v>
      </c>
      <c r="C97" s="333">
        <v>915</v>
      </c>
      <c r="D97" s="331" t="s">
        <v>5</v>
      </c>
      <c r="E97" s="332" t="s">
        <v>5</v>
      </c>
      <c r="F97" s="12"/>
    </row>
    <row r="98" spans="1:6" x14ac:dyDescent="0.25">
      <c r="A98" s="28" t="s">
        <v>300</v>
      </c>
      <c r="B98" s="36" t="s">
        <v>299</v>
      </c>
      <c r="C98" s="334" t="s">
        <v>301</v>
      </c>
      <c r="D98" s="331" t="s">
        <v>5</v>
      </c>
      <c r="E98" s="332" t="s">
        <v>5</v>
      </c>
      <c r="F98" s="12"/>
    </row>
    <row r="99" spans="1:6" x14ac:dyDescent="0.25">
      <c r="A99" s="28" t="s">
        <v>302</v>
      </c>
      <c r="B99" s="36" t="s">
        <v>299</v>
      </c>
      <c r="C99" s="335" t="s">
        <v>303</v>
      </c>
      <c r="D99" s="331" t="s">
        <v>5</v>
      </c>
      <c r="E99" s="332" t="s">
        <v>5</v>
      </c>
      <c r="F99" s="12"/>
    </row>
    <row r="100" spans="1:6" x14ac:dyDescent="0.25">
      <c r="A100" s="28" t="s">
        <v>304</v>
      </c>
      <c r="B100" s="36" t="s">
        <v>299</v>
      </c>
      <c r="C100" s="334" t="s">
        <v>305</v>
      </c>
      <c r="D100" s="331" t="s">
        <v>5</v>
      </c>
      <c r="E100" s="332" t="s">
        <v>5</v>
      </c>
      <c r="F100" s="12"/>
    </row>
    <row r="101" spans="1:6" x14ac:dyDescent="0.25">
      <c r="A101" s="28" t="s">
        <v>306</v>
      </c>
      <c r="B101" s="36" t="s">
        <v>299</v>
      </c>
      <c r="C101" s="334" t="s">
        <v>307</v>
      </c>
      <c r="D101" s="331" t="s">
        <v>5</v>
      </c>
      <c r="E101" s="332" t="s">
        <v>5</v>
      </c>
      <c r="F101" s="12"/>
    </row>
    <row r="102" spans="1:6" x14ac:dyDescent="0.25">
      <c r="A102" s="28" t="s">
        <v>308</v>
      </c>
      <c r="B102" s="36" t="s">
        <v>299</v>
      </c>
      <c r="C102" s="336">
        <v>99352</v>
      </c>
      <c r="D102" s="331" t="s">
        <v>5</v>
      </c>
      <c r="E102" s="332" t="s">
        <v>5</v>
      </c>
      <c r="F102" s="12"/>
    </row>
    <row r="103" spans="1:6" x14ac:dyDescent="0.25">
      <c r="A103" s="28" t="s">
        <v>309</v>
      </c>
      <c r="B103" s="36" t="s">
        <v>299</v>
      </c>
      <c r="C103" s="334" t="s">
        <v>310</v>
      </c>
      <c r="D103" s="331" t="s">
        <v>5</v>
      </c>
      <c r="E103" s="332" t="s">
        <v>5</v>
      </c>
      <c r="F103" s="12"/>
    </row>
    <row r="104" spans="1:6" x14ac:dyDescent="0.25">
      <c r="A104" s="28" t="s">
        <v>311</v>
      </c>
      <c r="B104" s="36" t="s">
        <v>299</v>
      </c>
      <c r="C104" s="337" t="s">
        <v>312</v>
      </c>
      <c r="D104" s="331" t="s">
        <v>5</v>
      </c>
      <c r="E104" s="332" t="s">
        <v>5</v>
      </c>
      <c r="F104" s="12"/>
    </row>
    <row r="105" spans="1:6" x14ac:dyDescent="0.25">
      <c r="A105" s="28" t="s">
        <v>313</v>
      </c>
      <c r="B105" s="36" t="s">
        <v>299</v>
      </c>
      <c r="C105" s="337" t="s">
        <v>314</v>
      </c>
      <c r="D105" s="331" t="s">
        <v>5</v>
      </c>
      <c r="E105" s="332" t="s">
        <v>5</v>
      </c>
      <c r="F105" s="12"/>
    </row>
    <row r="106" spans="1:6" x14ac:dyDescent="0.25">
      <c r="A106" s="28" t="s">
        <v>315</v>
      </c>
      <c r="B106" s="36" t="s">
        <v>299</v>
      </c>
      <c r="C106" s="334" t="s">
        <v>5</v>
      </c>
      <c r="D106" s="331" t="s">
        <v>5</v>
      </c>
      <c r="E106" s="332" t="s">
        <v>5</v>
      </c>
      <c r="F106" s="12"/>
    </row>
    <row r="107" spans="1:6" x14ac:dyDescent="0.25">
      <c r="A107" s="28" t="s">
        <v>316</v>
      </c>
      <c r="B107" s="36" t="s">
        <v>299</v>
      </c>
      <c r="C107" s="338" t="s">
        <v>317</v>
      </c>
      <c r="D107" s="331" t="s">
        <v>5</v>
      </c>
      <c r="E107" s="332" t="s">
        <v>5</v>
      </c>
      <c r="F107" s="12"/>
    </row>
    <row r="108" spans="1:6" x14ac:dyDescent="0.25">
      <c r="A108" s="28" t="s">
        <v>318</v>
      </c>
      <c r="B108" s="36" t="s">
        <v>299</v>
      </c>
      <c r="C108" s="338" t="s">
        <v>319</v>
      </c>
      <c r="D108" s="331" t="s">
        <v>5</v>
      </c>
      <c r="E108" s="332" t="s">
        <v>5</v>
      </c>
      <c r="F108" s="12"/>
    </row>
    <row r="109" spans="1:6" x14ac:dyDescent="0.25">
      <c r="A109" s="40" t="s">
        <v>320</v>
      </c>
      <c r="B109" s="36" t="s">
        <v>299</v>
      </c>
      <c r="C109" s="334" t="s">
        <v>5</v>
      </c>
      <c r="D109" s="331" t="s">
        <v>5</v>
      </c>
      <c r="E109" s="332" t="s">
        <v>5</v>
      </c>
      <c r="F109" s="12"/>
    </row>
    <row r="110" spans="1:6" x14ac:dyDescent="0.25">
      <c r="A110" s="40" t="s">
        <v>321</v>
      </c>
      <c r="B110" s="36" t="s">
        <v>299</v>
      </c>
      <c r="C110" s="339" t="s">
        <v>5</v>
      </c>
      <c r="D110" s="331" t="s">
        <v>5</v>
      </c>
      <c r="E110" s="332" t="s">
        <v>5</v>
      </c>
      <c r="F110" s="12"/>
    </row>
    <row r="111" spans="1:6" x14ac:dyDescent="0.25">
      <c r="A111" s="34" t="s">
        <v>323</v>
      </c>
      <c r="B111" s="34"/>
      <c r="C111" s="34"/>
      <c r="D111" s="34"/>
      <c r="E111" s="34"/>
    </row>
    <row r="112" spans="1:6" x14ac:dyDescent="0.25">
      <c r="A112" s="41" t="s">
        <v>324</v>
      </c>
      <c r="B112" s="41"/>
      <c r="C112" s="41"/>
      <c r="D112" s="41"/>
      <c r="E112" s="41"/>
    </row>
    <row r="113" spans="1:5" x14ac:dyDescent="0.25">
      <c r="A113" s="16" t="s">
        <v>306</v>
      </c>
      <c r="B113" s="42" t="s">
        <v>299</v>
      </c>
      <c r="C113" s="340">
        <v>0</v>
      </c>
      <c r="D113" s="16"/>
      <c r="E113" s="16"/>
    </row>
    <row r="114" spans="1:5" x14ac:dyDescent="0.25">
      <c r="A114" s="16" t="s">
        <v>309</v>
      </c>
      <c r="B114" s="42" t="s">
        <v>299</v>
      </c>
      <c r="C114" s="340">
        <v>0</v>
      </c>
      <c r="D114" s="16"/>
      <c r="E114" s="16"/>
    </row>
    <row r="115" spans="1:5" x14ac:dyDescent="0.25">
      <c r="A115" s="16" t="s">
        <v>325</v>
      </c>
      <c r="B115" s="42" t="s">
        <v>299</v>
      </c>
      <c r="C115" s="340">
        <v>0</v>
      </c>
      <c r="D115" s="16"/>
      <c r="E115" s="16"/>
    </row>
    <row r="116" spans="1:5" x14ac:dyDescent="0.25">
      <c r="A116" s="41" t="s">
        <v>326</v>
      </c>
      <c r="B116" s="41"/>
      <c r="C116" s="41"/>
      <c r="D116" s="41"/>
      <c r="E116" s="41"/>
    </row>
    <row r="117" spans="1:5" x14ac:dyDescent="0.25">
      <c r="A117" s="16" t="s">
        <v>327</v>
      </c>
      <c r="B117" s="42" t="s">
        <v>299</v>
      </c>
      <c r="C117" s="341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42">
        <v>0</v>
      </c>
      <c r="D118" s="16"/>
      <c r="E118" s="16"/>
    </row>
    <row r="119" spans="1:5" x14ac:dyDescent="0.25">
      <c r="A119" s="41" t="s">
        <v>328</v>
      </c>
      <c r="B119" s="41"/>
      <c r="C119" s="41"/>
      <c r="D119" s="41"/>
      <c r="E119" s="41"/>
    </row>
    <row r="120" spans="1:5" x14ac:dyDescent="0.25">
      <c r="A120" s="16" t="s">
        <v>329</v>
      </c>
      <c r="B120" s="42" t="s">
        <v>299</v>
      </c>
      <c r="C120" s="340">
        <v>0</v>
      </c>
      <c r="D120" s="16"/>
      <c r="E120" s="16"/>
    </row>
    <row r="121" spans="1:5" x14ac:dyDescent="0.25">
      <c r="A121" s="16" t="s">
        <v>330</v>
      </c>
      <c r="B121" s="42" t="s">
        <v>299</v>
      </c>
      <c r="C121" s="340">
        <v>0</v>
      </c>
      <c r="D121" s="16"/>
      <c r="E121" s="16"/>
    </row>
    <row r="122" spans="1:5" x14ac:dyDescent="0.25">
      <c r="A122" s="16" t="s">
        <v>331</v>
      </c>
      <c r="B122" s="42" t="s">
        <v>299</v>
      </c>
      <c r="C122" s="341">
        <v>1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333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25">
      <c r="A127" s="16" t="s">
        <v>336</v>
      </c>
      <c r="B127" s="42" t="s">
        <v>299</v>
      </c>
      <c r="C127" s="340">
        <v>220</v>
      </c>
      <c r="D127" s="343">
        <v>3446</v>
      </c>
      <c r="E127" s="16"/>
    </row>
    <row r="128" spans="1:5" x14ac:dyDescent="0.25">
      <c r="A128" s="16" t="s">
        <v>337</v>
      </c>
      <c r="B128" s="42" t="s">
        <v>299</v>
      </c>
      <c r="C128" s="340">
        <v>0</v>
      </c>
      <c r="D128" s="343">
        <v>0</v>
      </c>
      <c r="E128" s="16"/>
    </row>
    <row r="129" spans="1:5" x14ac:dyDescent="0.25">
      <c r="A129" s="16" t="s">
        <v>338</v>
      </c>
      <c r="B129" s="42" t="s">
        <v>299</v>
      </c>
      <c r="C129" s="340">
        <v>0</v>
      </c>
      <c r="D129" s="343">
        <v>0</v>
      </c>
      <c r="E129" s="16"/>
    </row>
    <row r="130" spans="1:5" x14ac:dyDescent="0.25">
      <c r="A130" s="16" t="s">
        <v>339</v>
      </c>
      <c r="B130" s="42" t="s">
        <v>299</v>
      </c>
      <c r="C130" s="340">
        <v>0</v>
      </c>
      <c r="D130" s="343">
        <v>0</v>
      </c>
      <c r="E130" s="16"/>
    </row>
    <row r="131" spans="1:5" x14ac:dyDescent="0.25">
      <c r="A131" s="22" t="s">
        <v>340</v>
      </c>
      <c r="B131" s="16"/>
      <c r="C131" s="17" t="s">
        <v>194</v>
      </c>
      <c r="D131" s="16"/>
      <c r="E131" s="16"/>
    </row>
    <row r="132" spans="1:5" x14ac:dyDescent="0.25">
      <c r="A132" s="16" t="s">
        <v>341</v>
      </c>
      <c r="B132" s="42" t="s">
        <v>299</v>
      </c>
      <c r="C132" s="340">
        <v>0</v>
      </c>
      <c r="D132" s="16"/>
      <c r="E132" s="16"/>
    </row>
    <row r="133" spans="1:5" x14ac:dyDescent="0.25">
      <c r="A133" s="16" t="s">
        <v>342</v>
      </c>
      <c r="B133" s="42" t="s">
        <v>299</v>
      </c>
      <c r="C133" s="340">
        <v>0</v>
      </c>
      <c r="D133" s="16"/>
      <c r="E133" s="16"/>
    </row>
    <row r="134" spans="1:5" x14ac:dyDescent="0.25">
      <c r="A134" s="16" t="s">
        <v>343</v>
      </c>
      <c r="B134" s="42" t="s">
        <v>299</v>
      </c>
      <c r="C134" s="340">
        <v>0</v>
      </c>
      <c r="D134" s="16"/>
      <c r="E134" s="16"/>
    </row>
    <row r="135" spans="1:5" x14ac:dyDescent="0.25">
      <c r="A135" s="16" t="s">
        <v>344</v>
      </c>
      <c r="B135" s="42" t="s">
        <v>299</v>
      </c>
      <c r="C135" s="340">
        <v>0</v>
      </c>
      <c r="D135" s="16"/>
      <c r="E135" s="16"/>
    </row>
    <row r="136" spans="1:5" x14ac:dyDescent="0.25">
      <c r="A136" s="16" t="s">
        <v>345</v>
      </c>
      <c r="B136" s="42" t="s">
        <v>299</v>
      </c>
      <c r="C136" s="340">
        <v>0</v>
      </c>
      <c r="D136" s="16"/>
      <c r="E136" s="16"/>
    </row>
    <row r="137" spans="1:5" x14ac:dyDescent="0.25">
      <c r="A137" s="16" t="s">
        <v>346</v>
      </c>
      <c r="B137" s="42" t="s">
        <v>299</v>
      </c>
      <c r="C137" s="340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40">
        <v>20</v>
      </c>
      <c r="D138" s="16"/>
      <c r="E138" s="16"/>
    </row>
    <row r="139" spans="1:5" x14ac:dyDescent="0.25">
      <c r="A139" s="16" t="s">
        <v>347</v>
      </c>
      <c r="B139" s="42" t="s">
        <v>299</v>
      </c>
      <c r="C139" s="340">
        <v>0</v>
      </c>
      <c r="D139" s="16"/>
      <c r="E139" s="16"/>
    </row>
    <row r="140" spans="1:5" x14ac:dyDescent="0.25">
      <c r="A140" s="16" t="s">
        <v>348</v>
      </c>
      <c r="B140" s="42"/>
      <c r="C140" s="340">
        <v>0</v>
      </c>
      <c r="D140" s="16"/>
      <c r="E140" s="16"/>
    </row>
    <row r="141" spans="1:5" x14ac:dyDescent="0.25">
      <c r="A141" s="16" t="s">
        <v>338</v>
      </c>
      <c r="B141" s="42" t="s">
        <v>299</v>
      </c>
      <c r="C141" s="340">
        <v>0</v>
      </c>
      <c r="D141" s="16"/>
      <c r="E141" s="16"/>
    </row>
    <row r="142" spans="1:5" x14ac:dyDescent="0.25">
      <c r="A142" s="16" t="s">
        <v>349</v>
      </c>
      <c r="B142" s="42" t="s">
        <v>299</v>
      </c>
      <c r="C142" s="340">
        <v>0</v>
      </c>
      <c r="D142" s="16"/>
      <c r="E142" s="16"/>
    </row>
    <row r="143" spans="1:5" x14ac:dyDescent="0.25">
      <c r="A143" s="16" t="s">
        <v>350</v>
      </c>
      <c r="B143" s="16"/>
      <c r="C143" s="23"/>
      <c r="D143" s="16"/>
      <c r="E143" s="28">
        <f>SUM(C132:C142)</f>
        <v>20</v>
      </c>
    </row>
    <row r="144" spans="1:5" x14ac:dyDescent="0.25">
      <c r="A144" s="16" t="s">
        <v>351</v>
      </c>
      <c r="B144" s="42" t="s">
        <v>299</v>
      </c>
      <c r="C144" s="340">
        <v>32</v>
      </c>
      <c r="D144" s="16"/>
      <c r="E144" s="16"/>
    </row>
    <row r="145" spans="1:6" x14ac:dyDescent="0.25">
      <c r="A145" s="16" t="s">
        <v>352</v>
      </c>
      <c r="B145" s="42" t="s">
        <v>299</v>
      </c>
      <c r="C145" s="340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353</v>
      </c>
      <c r="B147" s="42" t="s">
        <v>299</v>
      </c>
      <c r="C147" s="340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354</v>
      </c>
      <c r="B152" s="45"/>
      <c r="C152" s="45"/>
      <c r="D152" s="45"/>
      <c r="E152" s="45"/>
    </row>
    <row r="153" spans="1:6" x14ac:dyDescent="0.2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25">
      <c r="A154" s="16" t="s">
        <v>335</v>
      </c>
      <c r="B154" s="343">
        <v>42</v>
      </c>
      <c r="C154" s="343">
        <v>3</v>
      </c>
      <c r="D154" s="343">
        <v>175</v>
      </c>
      <c r="E154" s="28">
        <f>SUM(B154:D154)</f>
        <v>220</v>
      </c>
    </row>
    <row r="155" spans="1:6" x14ac:dyDescent="0.25">
      <c r="A155" s="16" t="s">
        <v>242</v>
      </c>
      <c r="B155" s="343">
        <v>979</v>
      </c>
      <c r="C155" s="343">
        <v>45</v>
      </c>
      <c r="D155" s="343">
        <v>2422</v>
      </c>
      <c r="E155" s="28">
        <f>SUM(B155:D155)</f>
        <v>3446</v>
      </c>
    </row>
    <row r="156" spans="1:6" x14ac:dyDescent="0.25">
      <c r="A156" s="16" t="s">
        <v>358</v>
      </c>
      <c r="B156" s="343"/>
      <c r="C156" s="343"/>
      <c r="D156" s="343"/>
      <c r="E156" s="28">
        <f>SUM(B156:D156)</f>
        <v>0</v>
      </c>
    </row>
    <row r="157" spans="1:6" x14ac:dyDescent="0.25">
      <c r="A157" s="16" t="s">
        <v>287</v>
      </c>
      <c r="B157" s="343">
        <v>3508129</v>
      </c>
      <c r="C157" s="343">
        <v>177792</v>
      </c>
      <c r="D157" s="343">
        <v>10090068.169999998</v>
      </c>
      <c r="E157" s="28">
        <f>SUM(B157:D157)</f>
        <v>13775989.169999998</v>
      </c>
      <c r="F157" s="14"/>
    </row>
    <row r="158" spans="1:6" x14ac:dyDescent="0.25">
      <c r="A158" s="16" t="s">
        <v>288</v>
      </c>
      <c r="B158" s="343">
        <v>3303401</v>
      </c>
      <c r="C158" s="343">
        <v>190647</v>
      </c>
      <c r="D158" s="343">
        <v>33566855.609999999</v>
      </c>
      <c r="E158" s="28">
        <f>SUM(B158:D158)</f>
        <v>37060903.609999999</v>
      </c>
      <c r="F158" s="14"/>
    </row>
    <row r="159" spans="1:6" x14ac:dyDescent="0.2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25">
      <c r="A160" s="16" t="s">
        <v>335</v>
      </c>
      <c r="B160" s="343">
        <v>0</v>
      </c>
      <c r="C160" s="343">
        <v>0</v>
      </c>
      <c r="D160" s="343">
        <v>0</v>
      </c>
      <c r="E160" s="28">
        <f>SUM(B160:D160)</f>
        <v>0</v>
      </c>
    </row>
    <row r="161" spans="1:5" x14ac:dyDescent="0.25">
      <c r="A161" s="16" t="s">
        <v>242</v>
      </c>
      <c r="B161" s="343">
        <v>0</v>
      </c>
      <c r="C161" s="343">
        <v>0</v>
      </c>
      <c r="D161" s="343">
        <v>0</v>
      </c>
      <c r="E161" s="28">
        <f>SUM(B161:D161)</f>
        <v>0</v>
      </c>
    </row>
    <row r="162" spans="1:5" x14ac:dyDescent="0.25">
      <c r="A162" s="16" t="s">
        <v>358</v>
      </c>
      <c r="B162" s="343">
        <v>0</v>
      </c>
      <c r="C162" s="343">
        <v>0</v>
      </c>
      <c r="D162" s="343">
        <v>0</v>
      </c>
      <c r="E162" s="28">
        <f>SUM(B162:D162)</f>
        <v>0</v>
      </c>
    </row>
    <row r="163" spans="1:5" x14ac:dyDescent="0.25">
      <c r="A163" s="16" t="s">
        <v>287</v>
      </c>
      <c r="B163" s="343">
        <v>0</v>
      </c>
      <c r="C163" s="343">
        <v>0</v>
      </c>
      <c r="D163" s="343">
        <v>0</v>
      </c>
      <c r="E163" s="28">
        <f>SUM(B163:D163)</f>
        <v>0</v>
      </c>
    </row>
    <row r="164" spans="1:5" x14ac:dyDescent="0.25">
      <c r="A164" s="16" t="s">
        <v>288</v>
      </c>
      <c r="B164" s="343">
        <v>0</v>
      </c>
      <c r="C164" s="343">
        <v>0</v>
      </c>
      <c r="D164" s="343">
        <v>0</v>
      </c>
      <c r="E164" s="28">
        <f>SUM(B164:D164)</f>
        <v>0</v>
      </c>
    </row>
    <row r="165" spans="1:5" x14ac:dyDescent="0.2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25">
      <c r="A166" s="16" t="s">
        <v>335</v>
      </c>
      <c r="B166" s="343">
        <v>0</v>
      </c>
      <c r="C166" s="343">
        <v>0</v>
      </c>
      <c r="D166" s="343">
        <v>0</v>
      </c>
      <c r="E166" s="28">
        <f>SUM(B166:D166)</f>
        <v>0</v>
      </c>
    </row>
    <row r="167" spans="1:5" x14ac:dyDescent="0.25">
      <c r="A167" s="16" t="s">
        <v>242</v>
      </c>
      <c r="B167" s="343">
        <v>0</v>
      </c>
      <c r="C167" s="343">
        <v>0</v>
      </c>
      <c r="D167" s="343">
        <v>0</v>
      </c>
      <c r="E167" s="28">
        <f>SUM(B167:D167)</f>
        <v>0</v>
      </c>
    </row>
    <row r="168" spans="1:5" x14ac:dyDescent="0.25">
      <c r="A168" s="16" t="s">
        <v>358</v>
      </c>
      <c r="B168" s="343">
        <v>0</v>
      </c>
      <c r="C168" s="343">
        <v>0</v>
      </c>
      <c r="D168" s="343">
        <v>0</v>
      </c>
      <c r="E168" s="28">
        <f>SUM(B168:D168)</f>
        <v>0</v>
      </c>
    </row>
    <row r="169" spans="1:5" x14ac:dyDescent="0.25">
      <c r="A169" s="16" t="s">
        <v>287</v>
      </c>
      <c r="B169" s="343">
        <v>0</v>
      </c>
      <c r="C169" s="343">
        <v>0</v>
      </c>
      <c r="D169" s="343">
        <v>0</v>
      </c>
      <c r="E169" s="28">
        <f>SUM(B169:D169)</f>
        <v>0</v>
      </c>
    </row>
    <row r="170" spans="1:5" x14ac:dyDescent="0.25">
      <c r="A170" s="16" t="s">
        <v>288</v>
      </c>
      <c r="B170" s="343">
        <v>0</v>
      </c>
      <c r="C170" s="343">
        <v>0</v>
      </c>
      <c r="D170" s="343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25">
      <c r="A173" s="21" t="s">
        <v>364</v>
      </c>
      <c r="B173" s="343">
        <v>0</v>
      </c>
      <c r="C173" s="343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365</v>
      </c>
      <c r="B179" s="34"/>
      <c r="C179" s="34"/>
      <c r="D179" s="34"/>
      <c r="E179" s="34"/>
    </row>
    <row r="180" spans="1:5" x14ac:dyDescent="0.25">
      <c r="A180" s="41" t="s">
        <v>366</v>
      </c>
      <c r="B180" s="41"/>
      <c r="C180" s="41"/>
      <c r="D180" s="41"/>
      <c r="E180" s="41"/>
    </row>
    <row r="181" spans="1:5" x14ac:dyDescent="0.25">
      <c r="A181" s="16" t="s">
        <v>367</v>
      </c>
      <c r="B181" s="42" t="s">
        <v>299</v>
      </c>
      <c r="C181" s="340">
        <v>533580</v>
      </c>
      <c r="D181" s="16"/>
      <c r="E181" s="16"/>
    </row>
    <row r="182" spans="1:5" x14ac:dyDescent="0.25">
      <c r="A182" s="16" t="s">
        <v>368</v>
      </c>
      <c r="B182" s="42" t="s">
        <v>299</v>
      </c>
      <c r="C182" s="340">
        <v>69577</v>
      </c>
      <c r="D182" s="16"/>
      <c r="E182" s="16"/>
    </row>
    <row r="183" spans="1:5" x14ac:dyDescent="0.25">
      <c r="A183" s="21" t="s">
        <v>369</v>
      </c>
      <c r="B183" s="42" t="s">
        <v>299</v>
      </c>
      <c r="C183" s="340">
        <v>194026</v>
      </c>
      <c r="D183" s="16"/>
      <c r="E183" s="16"/>
    </row>
    <row r="184" spans="1:5" x14ac:dyDescent="0.25">
      <c r="A184" s="16" t="s">
        <v>370</v>
      </c>
      <c r="B184" s="42" t="s">
        <v>299</v>
      </c>
      <c r="C184" s="340">
        <v>1390180</v>
      </c>
      <c r="D184" s="16"/>
      <c r="E184" s="16"/>
    </row>
    <row r="185" spans="1:5" x14ac:dyDescent="0.25">
      <c r="A185" s="16" t="s">
        <v>371</v>
      </c>
      <c r="B185" s="42" t="s">
        <v>299</v>
      </c>
      <c r="C185" s="340">
        <v>-32128</v>
      </c>
      <c r="D185" s="16"/>
      <c r="E185" s="16"/>
    </row>
    <row r="186" spans="1:5" x14ac:dyDescent="0.25">
      <c r="A186" s="16" t="s">
        <v>372</v>
      </c>
      <c r="B186" s="42" t="s">
        <v>299</v>
      </c>
      <c r="C186" s="340">
        <v>198483</v>
      </c>
      <c r="D186" s="16"/>
      <c r="E186" s="16"/>
    </row>
    <row r="187" spans="1:5" x14ac:dyDescent="0.25">
      <c r="A187" s="16" t="s">
        <v>373</v>
      </c>
      <c r="B187" s="42" t="s">
        <v>299</v>
      </c>
      <c r="C187" s="340">
        <v>-3012</v>
      </c>
      <c r="D187" s="16"/>
      <c r="E187" s="16"/>
    </row>
    <row r="188" spans="1:5" x14ac:dyDescent="0.25">
      <c r="A188" s="16" t="s">
        <v>373</v>
      </c>
      <c r="B188" s="42" t="s">
        <v>299</v>
      </c>
      <c r="C188" s="340">
        <v>0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2350706</v>
      </c>
      <c r="E189" s="16"/>
    </row>
    <row r="190" spans="1:5" x14ac:dyDescent="0.25">
      <c r="A190" s="41" t="s">
        <v>374</v>
      </c>
      <c r="B190" s="41"/>
      <c r="C190" s="41"/>
      <c r="D190" s="41"/>
      <c r="E190" s="41"/>
    </row>
    <row r="191" spans="1:5" x14ac:dyDescent="0.25">
      <c r="A191" s="16" t="s">
        <v>375</v>
      </c>
      <c r="B191" s="42" t="s">
        <v>299</v>
      </c>
      <c r="C191" s="340">
        <v>96583</v>
      </c>
      <c r="D191" s="16"/>
      <c r="E191" s="16"/>
    </row>
    <row r="192" spans="1:5" x14ac:dyDescent="0.25">
      <c r="A192" s="16" t="s">
        <v>376</v>
      </c>
      <c r="B192" s="42" t="s">
        <v>299</v>
      </c>
      <c r="C192" s="340">
        <v>0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96583</v>
      </c>
      <c r="E193" s="16"/>
    </row>
    <row r="194" spans="1:5" x14ac:dyDescent="0.25">
      <c r="A194" s="41" t="s">
        <v>377</v>
      </c>
      <c r="B194" s="41"/>
      <c r="C194" s="41"/>
      <c r="D194" s="41"/>
      <c r="E194" s="41"/>
    </row>
    <row r="195" spans="1:5" x14ac:dyDescent="0.25">
      <c r="A195" s="16" t="s">
        <v>378</v>
      </c>
      <c r="B195" s="42" t="s">
        <v>299</v>
      </c>
      <c r="C195" s="340">
        <v>17824</v>
      </c>
      <c r="D195" s="16"/>
      <c r="E195" s="16"/>
    </row>
    <row r="196" spans="1:5" x14ac:dyDescent="0.25">
      <c r="A196" s="16" t="s">
        <v>379</v>
      </c>
      <c r="B196" s="42" t="s">
        <v>299</v>
      </c>
      <c r="C196" s="340">
        <v>0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17824</v>
      </c>
      <c r="E197" s="16"/>
    </row>
    <row r="198" spans="1:5" x14ac:dyDescent="0.25">
      <c r="A198" s="41" t="s">
        <v>380</v>
      </c>
      <c r="B198" s="41"/>
      <c r="C198" s="41"/>
      <c r="D198" s="41"/>
      <c r="E198" s="41"/>
    </row>
    <row r="199" spans="1:5" x14ac:dyDescent="0.25">
      <c r="A199" s="16" t="s">
        <v>381</v>
      </c>
      <c r="B199" s="42" t="s">
        <v>299</v>
      </c>
      <c r="C199" s="340">
        <v>0</v>
      </c>
      <c r="D199" s="16"/>
      <c r="E199" s="16"/>
    </row>
    <row r="200" spans="1:5" x14ac:dyDescent="0.25">
      <c r="A200" s="16" t="s">
        <v>382</v>
      </c>
      <c r="B200" s="42" t="s">
        <v>299</v>
      </c>
      <c r="C200" s="340">
        <v>691469</v>
      </c>
      <c r="D200" s="16"/>
      <c r="E200" s="16"/>
    </row>
    <row r="201" spans="1:5" x14ac:dyDescent="0.25">
      <c r="A201" s="16" t="s">
        <v>159</v>
      </c>
      <c r="B201" s="42" t="s">
        <v>299</v>
      </c>
      <c r="C201" s="340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691469</v>
      </c>
      <c r="E202" s="16"/>
    </row>
    <row r="203" spans="1:5" x14ac:dyDescent="0.25">
      <c r="A203" s="41" t="s">
        <v>383</v>
      </c>
      <c r="B203" s="41"/>
      <c r="C203" s="41"/>
      <c r="D203" s="41"/>
      <c r="E203" s="41"/>
    </row>
    <row r="204" spans="1:5" x14ac:dyDescent="0.25">
      <c r="A204" s="16" t="s">
        <v>384</v>
      </c>
      <c r="B204" s="42" t="s">
        <v>299</v>
      </c>
      <c r="C204" s="340">
        <v>0</v>
      </c>
      <c r="D204" s="16"/>
      <c r="E204" s="16"/>
    </row>
    <row r="205" spans="1:5" x14ac:dyDescent="0.25">
      <c r="A205" s="16" t="s">
        <v>385</v>
      </c>
      <c r="B205" s="42" t="s">
        <v>299</v>
      </c>
      <c r="C205" s="340">
        <v>0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386</v>
      </c>
      <c r="B208" s="34"/>
      <c r="C208" s="34"/>
      <c r="D208" s="34"/>
      <c r="E208" s="34"/>
    </row>
    <row r="209" spans="1:5" x14ac:dyDescent="0.25">
      <c r="A209" s="45" t="s">
        <v>387</v>
      </c>
      <c r="B209" s="34"/>
      <c r="C209" s="34"/>
      <c r="D209" s="34"/>
      <c r="E209" s="34"/>
    </row>
    <row r="210" spans="1:5" x14ac:dyDescent="0.2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25">
      <c r="A211" s="16" t="s">
        <v>392</v>
      </c>
      <c r="B211" s="343">
        <v>58460</v>
      </c>
      <c r="C211" s="340"/>
      <c r="D211" s="343">
        <v>0</v>
      </c>
      <c r="E211" s="28">
        <f t="shared" ref="E211:E219" si="22">SUM(B211:C211)-D211</f>
        <v>58460</v>
      </c>
    </row>
    <row r="212" spans="1:5" x14ac:dyDescent="0.25">
      <c r="A212" s="16" t="s">
        <v>393</v>
      </c>
      <c r="B212" s="343"/>
      <c r="C212" s="340"/>
      <c r="D212" s="343">
        <v>0</v>
      </c>
      <c r="E212" s="28">
        <f t="shared" si="22"/>
        <v>0</v>
      </c>
    </row>
    <row r="213" spans="1:5" x14ac:dyDescent="0.25">
      <c r="A213" s="16" t="s">
        <v>394</v>
      </c>
      <c r="B213" s="343">
        <v>218330</v>
      </c>
      <c r="C213" s="340">
        <v>1433677</v>
      </c>
      <c r="D213" s="343">
        <v>0</v>
      </c>
      <c r="E213" s="28">
        <f t="shared" si="22"/>
        <v>1652007</v>
      </c>
    </row>
    <row r="214" spans="1:5" x14ac:dyDescent="0.25">
      <c r="A214" s="16" t="s">
        <v>395</v>
      </c>
      <c r="B214" s="343"/>
      <c r="C214" s="340"/>
      <c r="D214" s="343">
        <v>0</v>
      </c>
      <c r="E214" s="28">
        <f t="shared" si="22"/>
        <v>0</v>
      </c>
    </row>
    <row r="215" spans="1:5" x14ac:dyDescent="0.25">
      <c r="A215" s="16" t="s">
        <v>396</v>
      </c>
      <c r="B215" s="343"/>
      <c r="C215" s="340"/>
      <c r="D215" s="343">
        <v>0</v>
      </c>
      <c r="E215" s="28">
        <f t="shared" si="22"/>
        <v>0</v>
      </c>
    </row>
    <row r="216" spans="1:5" x14ac:dyDescent="0.25">
      <c r="A216" s="16" t="s">
        <v>397</v>
      </c>
      <c r="B216" s="343">
        <v>93082</v>
      </c>
      <c r="C216" s="340"/>
      <c r="D216" s="343">
        <v>0</v>
      </c>
      <c r="E216" s="28">
        <f t="shared" si="22"/>
        <v>93082</v>
      </c>
    </row>
    <row r="217" spans="1:5" x14ac:dyDescent="0.25">
      <c r="A217" s="16" t="s">
        <v>398</v>
      </c>
      <c r="B217" s="343">
        <v>11478</v>
      </c>
      <c r="C217" s="340"/>
      <c r="D217" s="343">
        <v>0</v>
      </c>
      <c r="E217" s="28">
        <f t="shared" si="22"/>
        <v>11478</v>
      </c>
    </row>
    <row r="218" spans="1:5" x14ac:dyDescent="0.25">
      <c r="A218" s="16" t="s">
        <v>399</v>
      </c>
      <c r="B218" s="343">
        <v>12000</v>
      </c>
      <c r="C218" s="340"/>
      <c r="D218" s="343">
        <v>0</v>
      </c>
      <c r="E218" s="28">
        <f t="shared" si="22"/>
        <v>12000</v>
      </c>
    </row>
    <row r="219" spans="1:5" x14ac:dyDescent="0.25">
      <c r="A219" s="16" t="s">
        <v>400</v>
      </c>
      <c r="B219" s="343"/>
      <c r="C219" s="340"/>
      <c r="D219" s="343">
        <v>0</v>
      </c>
      <c r="E219" s="28">
        <f t="shared" si="22"/>
        <v>0</v>
      </c>
    </row>
    <row r="220" spans="1:5" x14ac:dyDescent="0.25">
      <c r="A220" s="16" t="s">
        <v>230</v>
      </c>
      <c r="B220" s="28">
        <f>SUM(B211:B219)</f>
        <v>393350</v>
      </c>
      <c r="C220" s="236">
        <f>SUM(C211:C219)</f>
        <v>1433677</v>
      </c>
      <c r="D220" s="28">
        <f>SUM(D211:D219)</f>
        <v>0</v>
      </c>
      <c r="E220" s="28">
        <f>SUM(E211:E219)</f>
        <v>1827027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401</v>
      </c>
      <c r="B222" s="45"/>
      <c r="C222" s="45"/>
      <c r="D222" s="45"/>
      <c r="E222" s="45"/>
    </row>
    <row r="223" spans="1:5" x14ac:dyDescent="0.2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25">
      <c r="A224" s="16" t="s">
        <v>392</v>
      </c>
      <c r="B224" s="51"/>
      <c r="C224" s="50"/>
      <c r="D224" s="51"/>
      <c r="E224" s="16"/>
    </row>
    <row r="225" spans="1:6" x14ac:dyDescent="0.25">
      <c r="A225" s="16" t="s">
        <v>393</v>
      </c>
      <c r="B225" s="343">
        <v>775</v>
      </c>
      <c r="C225" s="340">
        <v>178</v>
      </c>
      <c r="D225" s="343">
        <v>0</v>
      </c>
      <c r="E225" s="28">
        <f t="shared" ref="E225:E232" si="23">SUM(B225:C225)-D225</f>
        <v>953</v>
      </c>
    </row>
    <row r="226" spans="1:6" x14ac:dyDescent="0.25">
      <c r="A226" s="16" t="s">
        <v>394</v>
      </c>
      <c r="B226" s="343">
        <v>83416</v>
      </c>
      <c r="C226" s="340">
        <v>45200</v>
      </c>
      <c r="D226" s="343">
        <v>0</v>
      </c>
      <c r="E226" s="28">
        <f t="shared" si="23"/>
        <v>128616</v>
      </c>
    </row>
    <row r="227" spans="1:6" x14ac:dyDescent="0.25">
      <c r="A227" s="16" t="s">
        <v>395</v>
      </c>
      <c r="B227" s="343"/>
      <c r="C227" s="340"/>
      <c r="D227" s="343">
        <v>0</v>
      </c>
      <c r="E227" s="28">
        <f t="shared" si="23"/>
        <v>0</v>
      </c>
    </row>
    <row r="228" spans="1:6" x14ac:dyDescent="0.25">
      <c r="A228" s="16" t="s">
        <v>396</v>
      </c>
      <c r="B228" s="343"/>
      <c r="C228" s="340"/>
      <c r="D228" s="343">
        <v>0</v>
      </c>
      <c r="E228" s="28">
        <f t="shared" si="23"/>
        <v>0</v>
      </c>
    </row>
    <row r="229" spans="1:6" x14ac:dyDescent="0.25">
      <c r="A229" s="16" t="s">
        <v>397</v>
      </c>
      <c r="B229" s="343">
        <v>10014</v>
      </c>
      <c r="C229" s="340">
        <v>7195</v>
      </c>
      <c r="D229" s="343">
        <v>0</v>
      </c>
      <c r="E229" s="28">
        <f t="shared" si="23"/>
        <v>17209</v>
      </c>
    </row>
    <row r="230" spans="1:6" x14ac:dyDescent="0.25">
      <c r="A230" s="16" t="s">
        <v>398</v>
      </c>
      <c r="B230" s="343">
        <v>10244</v>
      </c>
      <c r="C230" s="340">
        <v>1035</v>
      </c>
      <c r="D230" s="343">
        <v>0</v>
      </c>
      <c r="E230" s="28">
        <f t="shared" si="23"/>
        <v>11279</v>
      </c>
    </row>
    <row r="231" spans="1:6" x14ac:dyDescent="0.25">
      <c r="A231" s="16" t="s">
        <v>399</v>
      </c>
      <c r="B231" s="343">
        <v>10575</v>
      </c>
      <c r="C231" s="340">
        <v>380</v>
      </c>
      <c r="D231" s="343">
        <v>0</v>
      </c>
      <c r="E231" s="28">
        <f t="shared" si="23"/>
        <v>10955</v>
      </c>
    </row>
    <row r="232" spans="1:6" x14ac:dyDescent="0.25">
      <c r="A232" s="16" t="s">
        <v>400</v>
      </c>
      <c r="B232" s="343"/>
      <c r="C232" s="340"/>
      <c r="D232" s="343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115024</v>
      </c>
      <c r="C233" s="236">
        <f>SUM(C224:C232)</f>
        <v>53988</v>
      </c>
      <c r="D233" s="28">
        <f>SUM(D224:D232)</f>
        <v>0</v>
      </c>
      <c r="E233" s="28">
        <f>SUM(E224:E232)</f>
        <v>169012</v>
      </c>
    </row>
    <row r="234" spans="1:6" x14ac:dyDescent="0.25">
      <c r="A234" s="16"/>
      <c r="B234" s="16"/>
      <c r="C234" s="23"/>
      <c r="D234" s="16"/>
      <c r="E234" s="16"/>
      <c r="F234" s="11">
        <f>E220-E233</f>
        <v>1658015</v>
      </c>
    </row>
    <row r="235" spans="1:6" x14ac:dyDescent="0.25">
      <c r="A235" s="34" t="s">
        <v>402</v>
      </c>
      <c r="B235" s="34"/>
      <c r="C235" s="34"/>
      <c r="D235" s="34"/>
      <c r="E235" s="34"/>
    </row>
    <row r="236" spans="1:6" x14ac:dyDescent="0.25">
      <c r="A236" s="34"/>
      <c r="B236" s="347" t="s">
        <v>403</v>
      </c>
      <c r="C236" s="347"/>
      <c r="D236" s="34"/>
      <c r="E236" s="34"/>
    </row>
    <row r="237" spans="1:6" x14ac:dyDescent="0.25">
      <c r="A237" s="52" t="s">
        <v>403</v>
      </c>
      <c r="B237" s="34"/>
      <c r="C237" s="340">
        <v>1409061</v>
      </c>
      <c r="D237" s="36">
        <f>C237</f>
        <v>1409061</v>
      </c>
      <c r="E237" s="34"/>
    </row>
    <row r="238" spans="1:6" x14ac:dyDescent="0.25">
      <c r="A238" s="41" t="s">
        <v>404</v>
      </c>
      <c r="B238" s="41"/>
      <c r="C238" s="41"/>
      <c r="D238" s="41"/>
      <c r="E238" s="41"/>
    </row>
    <row r="239" spans="1:6" x14ac:dyDescent="0.25">
      <c r="A239" s="16" t="s">
        <v>405</v>
      </c>
      <c r="B239" s="42" t="s">
        <v>299</v>
      </c>
      <c r="C239" s="340">
        <v>4557329</v>
      </c>
      <c r="D239" s="16"/>
      <c r="E239" s="16"/>
    </row>
    <row r="240" spans="1:6" x14ac:dyDescent="0.25">
      <c r="A240" s="16" t="s">
        <v>406</v>
      </c>
      <c r="B240" s="42" t="s">
        <v>299</v>
      </c>
      <c r="C240" s="340">
        <v>-1141396</v>
      </c>
      <c r="D240" s="16"/>
      <c r="E240" s="16"/>
    </row>
    <row r="241" spans="1:5" x14ac:dyDescent="0.25">
      <c r="A241" s="16" t="s">
        <v>407</v>
      </c>
      <c r="B241" s="42" t="s">
        <v>299</v>
      </c>
      <c r="C241" s="340"/>
      <c r="D241" s="16"/>
      <c r="E241" s="16"/>
    </row>
    <row r="242" spans="1:5" x14ac:dyDescent="0.25">
      <c r="A242" s="16" t="s">
        <v>408</v>
      </c>
      <c r="B242" s="42" t="s">
        <v>299</v>
      </c>
      <c r="C242" s="340"/>
      <c r="D242" s="16"/>
      <c r="E242" s="16"/>
    </row>
    <row r="243" spans="1:5" x14ac:dyDescent="0.25">
      <c r="A243" s="16" t="s">
        <v>409</v>
      </c>
      <c r="B243" s="42" t="s">
        <v>299</v>
      </c>
      <c r="C243" s="340">
        <v>32895746</v>
      </c>
      <c r="D243" s="16"/>
      <c r="E243" s="16"/>
    </row>
    <row r="244" spans="1:5" x14ac:dyDescent="0.25">
      <c r="A244" s="16" t="s">
        <v>410</v>
      </c>
      <c r="B244" s="42" t="s">
        <v>299</v>
      </c>
      <c r="C244" s="340">
        <v>1351013</v>
      </c>
      <c r="D244" s="16"/>
      <c r="E244" s="16"/>
    </row>
    <row r="245" spans="1:5" x14ac:dyDescent="0.25">
      <c r="A245" s="16" t="s">
        <v>411</v>
      </c>
      <c r="B245" s="16"/>
      <c r="C245" s="23"/>
      <c r="D245" s="28">
        <f>SUM(C239:C244)</f>
        <v>37662692</v>
      </c>
      <c r="E245" s="16"/>
    </row>
    <row r="246" spans="1:5" x14ac:dyDescent="0.25">
      <c r="A246" s="41" t="s">
        <v>412</v>
      </c>
      <c r="B246" s="41"/>
      <c r="C246" s="41"/>
      <c r="D246" s="41"/>
      <c r="E246" s="41"/>
    </row>
    <row r="247" spans="1:5" x14ac:dyDescent="0.25">
      <c r="A247" s="22" t="s">
        <v>413</v>
      </c>
      <c r="B247" s="42" t="s">
        <v>299</v>
      </c>
      <c r="C247" s="340">
        <v>94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414</v>
      </c>
      <c r="B249" s="42" t="s">
        <v>299</v>
      </c>
      <c r="C249" s="340">
        <v>-888.12</v>
      </c>
      <c r="D249" s="16"/>
      <c r="E249" s="16"/>
    </row>
    <row r="250" spans="1:5" x14ac:dyDescent="0.25">
      <c r="A250" s="22" t="s">
        <v>415</v>
      </c>
      <c r="B250" s="42" t="s">
        <v>299</v>
      </c>
      <c r="C250" s="340">
        <v>65612.789999999994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416</v>
      </c>
      <c r="B252" s="16"/>
      <c r="C252" s="23"/>
      <c r="D252" s="28">
        <f>SUM(C249:C251)</f>
        <v>64724.669999999991</v>
      </c>
      <c r="E252" s="16"/>
    </row>
    <row r="253" spans="1:5" x14ac:dyDescent="0.25">
      <c r="A253" s="41" t="s">
        <v>417</v>
      </c>
      <c r="B253" s="41"/>
      <c r="C253" s="41"/>
      <c r="D253" s="41"/>
      <c r="E253" s="41"/>
    </row>
    <row r="254" spans="1:5" x14ac:dyDescent="0.25">
      <c r="A254" s="16" t="s">
        <v>418</v>
      </c>
      <c r="B254" s="42" t="s">
        <v>299</v>
      </c>
      <c r="C254" s="340">
        <v>0</v>
      </c>
      <c r="D254" s="16"/>
      <c r="E254" s="16"/>
    </row>
    <row r="255" spans="1:5" x14ac:dyDescent="0.25">
      <c r="A255" s="16" t="s">
        <v>417</v>
      </c>
      <c r="B255" s="42" t="s">
        <v>299</v>
      </c>
      <c r="C255" s="340">
        <v>0</v>
      </c>
      <c r="D255" s="16"/>
      <c r="E255" s="16"/>
    </row>
    <row r="256" spans="1:5" x14ac:dyDescent="0.25">
      <c r="A256" s="16" t="s">
        <v>419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420</v>
      </c>
      <c r="B258" s="16"/>
      <c r="C258" s="23"/>
      <c r="D258" s="28">
        <f>D237+D245+D252+D256</f>
        <v>39136477.670000002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421</v>
      </c>
      <c r="B264" s="34"/>
      <c r="C264" s="34"/>
      <c r="D264" s="34"/>
      <c r="E264" s="34"/>
    </row>
    <row r="265" spans="1:5" x14ac:dyDescent="0.25">
      <c r="A265" s="41" t="s">
        <v>422</v>
      </c>
      <c r="B265" s="41"/>
      <c r="C265" s="41"/>
      <c r="D265" s="41"/>
      <c r="E265" s="41"/>
    </row>
    <row r="266" spans="1:5" x14ac:dyDescent="0.25">
      <c r="A266" s="16" t="s">
        <v>423</v>
      </c>
      <c r="B266" s="42" t="s">
        <v>299</v>
      </c>
      <c r="C266" s="340">
        <v>228795.07</v>
      </c>
      <c r="D266" s="16"/>
      <c r="E266" s="16"/>
    </row>
    <row r="267" spans="1:5" x14ac:dyDescent="0.25">
      <c r="A267" s="16" t="s">
        <v>424</v>
      </c>
      <c r="B267" s="42" t="s">
        <v>299</v>
      </c>
      <c r="C267" s="340"/>
      <c r="D267" s="16"/>
      <c r="E267" s="16"/>
    </row>
    <row r="268" spans="1:5" x14ac:dyDescent="0.25">
      <c r="A268" s="16" t="s">
        <v>425</v>
      </c>
      <c r="B268" s="42" t="s">
        <v>299</v>
      </c>
      <c r="C268" s="340">
        <v>5098692.3700000038</v>
      </c>
      <c r="D268" s="16"/>
      <c r="E268" s="16"/>
    </row>
    <row r="269" spans="1:5" x14ac:dyDescent="0.25">
      <c r="A269" s="16" t="s">
        <v>426</v>
      </c>
      <c r="B269" s="42" t="s">
        <v>299</v>
      </c>
      <c r="C269" s="340">
        <v>2544724.23</v>
      </c>
      <c r="D269" s="16"/>
      <c r="E269" s="16"/>
    </row>
    <row r="270" spans="1:5" x14ac:dyDescent="0.25">
      <c r="A270" s="16" t="s">
        <v>427</v>
      </c>
      <c r="B270" s="42" t="s">
        <v>299</v>
      </c>
      <c r="C270" s="340">
        <v>0</v>
      </c>
      <c r="D270" s="16"/>
      <c r="E270" s="16"/>
    </row>
    <row r="271" spans="1:5" x14ac:dyDescent="0.25">
      <c r="A271" s="16" t="s">
        <v>428</v>
      </c>
      <c r="B271" s="42" t="s">
        <v>299</v>
      </c>
      <c r="C271" s="340">
        <v>411798.5</v>
      </c>
      <c r="D271" s="16"/>
      <c r="E271" s="16"/>
    </row>
    <row r="272" spans="1:5" x14ac:dyDescent="0.25">
      <c r="A272" s="16" t="s">
        <v>429</v>
      </c>
      <c r="B272" s="42" t="s">
        <v>299</v>
      </c>
      <c r="C272" s="340"/>
      <c r="D272" s="16"/>
      <c r="E272" s="16"/>
    </row>
    <row r="273" spans="1:5" x14ac:dyDescent="0.25">
      <c r="A273" s="16" t="s">
        <v>430</v>
      </c>
      <c r="B273" s="42" t="s">
        <v>299</v>
      </c>
      <c r="C273" s="340">
        <v>26089.190000000002</v>
      </c>
      <c r="D273" s="16"/>
      <c r="E273" s="16"/>
    </row>
    <row r="274" spans="1:5" x14ac:dyDescent="0.25">
      <c r="A274" s="16" t="s">
        <v>431</v>
      </c>
      <c r="B274" s="42" t="s">
        <v>299</v>
      </c>
      <c r="C274" s="340">
        <v>180115.99</v>
      </c>
      <c r="D274" s="16"/>
      <c r="E274" s="16"/>
    </row>
    <row r="275" spans="1:5" x14ac:dyDescent="0.25">
      <c r="A275" s="16" t="s">
        <v>432</v>
      </c>
      <c r="B275" s="42" t="s">
        <v>299</v>
      </c>
      <c r="C275" s="340">
        <v>0</v>
      </c>
      <c r="D275" s="16"/>
      <c r="E275" s="16"/>
    </row>
    <row r="276" spans="1:5" x14ac:dyDescent="0.25">
      <c r="A276" s="16" t="s">
        <v>433</v>
      </c>
      <c r="B276" s="16"/>
      <c r="C276" s="23"/>
      <c r="D276" s="28">
        <f>SUM(C266:C268)-C269+SUM(C270:C275)</f>
        <v>3400766.8900000043</v>
      </c>
      <c r="E276" s="16"/>
    </row>
    <row r="277" spans="1:5" x14ac:dyDescent="0.25">
      <c r="A277" s="41" t="s">
        <v>434</v>
      </c>
      <c r="B277" s="41"/>
      <c r="C277" s="41"/>
      <c r="D277" s="41"/>
      <c r="E277" s="41"/>
    </row>
    <row r="278" spans="1:5" x14ac:dyDescent="0.25">
      <c r="A278" s="16" t="s">
        <v>423</v>
      </c>
      <c r="B278" s="42" t="s">
        <v>299</v>
      </c>
      <c r="C278" s="340">
        <v>0</v>
      </c>
      <c r="D278" s="16"/>
      <c r="E278" s="16"/>
    </row>
    <row r="279" spans="1:5" x14ac:dyDescent="0.25">
      <c r="A279" s="16" t="s">
        <v>424</v>
      </c>
      <c r="B279" s="42" t="s">
        <v>299</v>
      </c>
      <c r="C279" s="340">
        <v>0</v>
      </c>
      <c r="D279" s="16"/>
      <c r="E279" s="16"/>
    </row>
    <row r="280" spans="1:5" x14ac:dyDescent="0.25">
      <c r="A280" s="16" t="s">
        <v>435</v>
      </c>
      <c r="B280" s="42" t="s">
        <v>299</v>
      </c>
      <c r="C280" s="340">
        <v>0</v>
      </c>
      <c r="D280" s="16"/>
      <c r="E280" s="16"/>
    </row>
    <row r="281" spans="1:5" x14ac:dyDescent="0.25">
      <c r="A281" s="16" t="s">
        <v>436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437</v>
      </c>
      <c r="B282" s="41"/>
      <c r="C282" s="41"/>
      <c r="D282" s="41"/>
      <c r="E282" s="41"/>
    </row>
    <row r="283" spans="1:5" x14ac:dyDescent="0.25">
      <c r="A283" s="16" t="s">
        <v>392</v>
      </c>
      <c r="B283" s="42" t="s">
        <v>299</v>
      </c>
      <c r="C283" s="341">
        <v>58459.64</v>
      </c>
      <c r="D283" s="16"/>
      <c r="E283" s="16"/>
    </row>
    <row r="284" spans="1:5" x14ac:dyDescent="0.25">
      <c r="A284" s="16" t="s">
        <v>393</v>
      </c>
      <c r="B284" s="42" t="s">
        <v>299</v>
      </c>
      <c r="C284" s="341"/>
      <c r="D284" s="16"/>
      <c r="E284" s="16"/>
    </row>
    <row r="285" spans="1:5" x14ac:dyDescent="0.25">
      <c r="A285" s="16" t="s">
        <v>394</v>
      </c>
      <c r="B285" s="42" t="s">
        <v>299</v>
      </c>
      <c r="C285" s="341">
        <v>1664007.75</v>
      </c>
      <c r="D285" s="16"/>
      <c r="E285" s="16"/>
    </row>
    <row r="286" spans="1:5" x14ac:dyDescent="0.25">
      <c r="A286" s="16" t="s">
        <v>438</v>
      </c>
      <c r="B286" s="42" t="s">
        <v>299</v>
      </c>
      <c r="C286" s="341"/>
      <c r="D286" s="16"/>
      <c r="E286" s="16"/>
    </row>
    <row r="287" spans="1:5" x14ac:dyDescent="0.25">
      <c r="A287" s="16" t="s">
        <v>439</v>
      </c>
      <c r="B287" s="42" t="s">
        <v>299</v>
      </c>
      <c r="C287" s="341"/>
      <c r="D287" s="16"/>
      <c r="E287" s="16"/>
    </row>
    <row r="288" spans="1:5" x14ac:dyDescent="0.25">
      <c r="A288" s="16" t="s">
        <v>440</v>
      </c>
      <c r="B288" s="42" t="s">
        <v>299</v>
      </c>
      <c r="C288" s="341">
        <v>104560.56</v>
      </c>
      <c r="D288" s="16"/>
      <c r="E288" s="16"/>
    </row>
    <row r="289" spans="1:5" x14ac:dyDescent="0.25">
      <c r="A289" s="16" t="s">
        <v>399</v>
      </c>
      <c r="B289" s="42" t="s">
        <v>299</v>
      </c>
      <c r="C289" s="341"/>
      <c r="D289" s="16"/>
      <c r="E289" s="16"/>
    </row>
    <row r="290" spans="1:5" x14ac:dyDescent="0.25">
      <c r="A290" s="16" t="s">
        <v>400</v>
      </c>
      <c r="B290" s="42" t="s">
        <v>299</v>
      </c>
      <c r="C290" s="341">
        <v>0</v>
      </c>
      <c r="D290" s="16"/>
      <c r="E290" s="16"/>
    </row>
    <row r="291" spans="1:5" x14ac:dyDescent="0.25">
      <c r="A291" s="16" t="s">
        <v>441</v>
      </c>
      <c r="B291" s="16"/>
      <c r="C291" s="23"/>
      <c r="D291" s="28">
        <f>SUM(C283:C290)</f>
        <v>1827027.95</v>
      </c>
      <c r="E291" s="16"/>
    </row>
    <row r="292" spans="1:5" x14ac:dyDescent="0.25">
      <c r="A292" s="16" t="s">
        <v>442</v>
      </c>
      <c r="B292" s="42" t="s">
        <v>299</v>
      </c>
      <c r="C292" s="341">
        <v>169012</v>
      </c>
      <c r="D292" s="16"/>
      <c r="E292" s="16"/>
    </row>
    <row r="293" spans="1:5" x14ac:dyDescent="0.25">
      <c r="A293" s="16" t="s">
        <v>443</v>
      </c>
      <c r="B293" s="16"/>
      <c r="C293" s="23"/>
      <c r="D293" s="28">
        <f>D291-C292</f>
        <v>1658015.95</v>
      </c>
      <c r="E293" s="16"/>
    </row>
    <row r="294" spans="1:5" x14ac:dyDescent="0.25">
      <c r="A294" s="41" t="s">
        <v>444</v>
      </c>
      <c r="B294" s="41"/>
      <c r="C294" s="41"/>
      <c r="D294" s="41"/>
      <c r="E294" s="41"/>
    </row>
    <row r="295" spans="1:5" x14ac:dyDescent="0.25">
      <c r="A295" s="16" t="s">
        <v>445</v>
      </c>
      <c r="B295" s="42" t="s">
        <v>299</v>
      </c>
      <c r="C295" s="341">
        <v>0</v>
      </c>
      <c r="D295" s="16"/>
      <c r="E295" s="16"/>
    </row>
    <row r="296" spans="1:5" x14ac:dyDescent="0.25">
      <c r="A296" s="16" t="s">
        <v>446</v>
      </c>
      <c r="B296" s="42" t="s">
        <v>299</v>
      </c>
      <c r="C296" s="341">
        <v>0</v>
      </c>
      <c r="D296" s="16"/>
      <c r="E296" s="16"/>
    </row>
    <row r="297" spans="1:5" x14ac:dyDescent="0.25">
      <c r="A297" s="16" t="s">
        <v>447</v>
      </c>
      <c r="B297" s="42" t="s">
        <v>299</v>
      </c>
      <c r="C297" s="341">
        <v>0</v>
      </c>
      <c r="D297" s="16"/>
      <c r="E297" s="16"/>
    </row>
    <row r="298" spans="1:5" x14ac:dyDescent="0.25">
      <c r="A298" s="16" t="s">
        <v>435</v>
      </c>
      <c r="B298" s="42" t="s">
        <v>299</v>
      </c>
      <c r="C298" s="341">
        <v>0</v>
      </c>
      <c r="D298" s="16"/>
      <c r="E298" s="16"/>
    </row>
    <row r="299" spans="1:5" x14ac:dyDescent="0.25">
      <c r="A299" s="16" t="s">
        <v>448</v>
      </c>
      <c r="B299" s="16"/>
      <c r="C299" s="23"/>
      <c r="D299" s="28">
        <f>C295-C296+C297+C298</f>
        <v>0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449</v>
      </c>
      <c r="B301" s="41"/>
      <c r="C301" s="41"/>
      <c r="D301" s="41"/>
      <c r="E301" s="41"/>
    </row>
    <row r="302" spans="1:5" x14ac:dyDescent="0.25">
      <c r="A302" s="16" t="s">
        <v>450</v>
      </c>
      <c r="B302" s="42" t="s">
        <v>299</v>
      </c>
      <c r="C302" s="340">
        <v>0</v>
      </c>
      <c r="D302" s="16"/>
      <c r="E302" s="16"/>
    </row>
    <row r="303" spans="1:5" x14ac:dyDescent="0.25">
      <c r="A303" s="16" t="s">
        <v>451</v>
      </c>
      <c r="B303" s="42" t="s">
        <v>299</v>
      </c>
      <c r="C303" s="340">
        <v>0</v>
      </c>
      <c r="D303" s="16"/>
      <c r="E303" s="16"/>
    </row>
    <row r="304" spans="1:5" x14ac:dyDescent="0.25">
      <c r="A304" s="16" t="s">
        <v>452</v>
      </c>
      <c r="B304" s="42" t="s">
        <v>299</v>
      </c>
      <c r="C304" s="340">
        <v>0</v>
      </c>
      <c r="D304" s="16"/>
      <c r="E304" s="16"/>
    </row>
    <row r="305" spans="1:6" x14ac:dyDescent="0.25">
      <c r="A305" s="16" t="s">
        <v>453</v>
      </c>
      <c r="B305" s="42" t="s">
        <v>299</v>
      </c>
      <c r="C305" s="340">
        <v>0</v>
      </c>
      <c r="D305" s="16"/>
      <c r="E305" s="16"/>
    </row>
    <row r="306" spans="1:6" x14ac:dyDescent="0.25">
      <c r="A306" s="16" t="s">
        <v>454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455</v>
      </c>
      <c r="B308" s="16"/>
      <c r="C308" s="23"/>
      <c r="D308" s="28">
        <f>D276+D281+D293+D299+D306</f>
        <v>5058782.8400000045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5058782.8400000045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456</v>
      </c>
      <c r="B312" s="34"/>
      <c r="C312" s="34"/>
      <c r="D312" s="34"/>
      <c r="E312" s="34"/>
    </row>
    <row r="313" spans="1:6" x14ac:dyDescent="0.25">
      <c r="A313" s="41" t="s">
        <v>457</v>
      </c>
      <c r="B313" s="41"/>
      <c r="C313" s="41"/>
      <c r="D313" s="41"/>
      <c r="E313" s="41"/>
    </row>
    <row r="314" spans="1:6" x14ac:dyDescent="0.25">
      <c r="A314" s="16" t="s">
        <v>458</v>
      </c>
      <c r="B314" s="42" t="s">
        <v>299</v>
      </c>
      <c r="C314" s="340"/>
      <c r="D314" s="16"/>
      <c r="E314" s="16"/>
    </row>
    <row r="315" spans="1:6" x14ac:dyDescent="0.25">
      <c r="A315" s="16" t="s">
        <v>459</v>
      </c>
      <c r="B315" s="42" t="s">
        <v>299</v>
      </c>
      <c r="C315" s="340">
        <v>817801.71</v>
      </c>
      <c r="D315" s="16"/>
      <c r="E315" s="16"/>
    </row>
    <row r="316" spans="1:6" x14ac:dyDescent="0.25">
      <c r="A316" s="16" t="s">
        <v>460</v>
      </c>
      <c r="B316" s="42" t="s">
        <v>299</v>
      </c>
      <c r="C316" s="340">
        <v>449155.10000000003</v>
      </c>
      <c r="D316" s="16"/>
      <c r="E316" s="16"/>
    </row>
    <row r="317" spans="1:6" x14ac:dyDescent="0.25">
      <c r="A317" s="16" t="s">
        <v>461</v>
      </c>
      <c r="B317" s="42" t="s">
        <v>299</v>
      </c>
      <c r="C317" s="340">
        <v>27155.710000000003</v>
      </c>
      <c r="D317" s="16"/>
      <c r="E317" s="16"/>
    </row>
    <row r="318" spans="1:6" x14ac:dyDescent="0.25">
      <c r="A318" s="16" t="s">
        <v>462</v>
      </c>
      <c r="B318" s="42" t="s">
        <v>299</v>
      </c>
      <c r="C318" s="340"/>
      <c r="D318" s="16"/>
      <c r="E318" s="16"/>
    </row>
    <row r="319" spans="1:6" x14ac:dyDescent="0.25">
      <c r="A319" s="16" t="s">
        <v>463</v>
      </c>
      <c r="B319" s="42" t="s">
        <v>299</v>
      </c>
      <c r="C319" s="340"/>
      <c r="D319" s="16"/>
      <c r="E319" s="16"/>
    </row>
    <row r="320" spans="1:6" x14ac:dyDescent="0.25">
      <c r="A320" s="16" t="s">
        <v>464</v>
      </c>
      <c r="B320" s="42" t="s">
        <v>299</v>
      </c>
      <c r="C320" s="340"/>
      <c r="D320" s="16"/>
      <c r="E320" s="16"/>
    </row>
    <row r="321" spans="1:5" x14ac:dyDescent="0.25">
      <c r="A321" s="16" t="s">
        <v>465</v>
      </c>
      <c r="B321" s="42" t="s">
        <v>299</v>
      </c>
      <c r="C321" s="340"/>
      <c r="D321" s="16"/>
      <c r="E321" s="16"/>
    </row>
    <row r="322" spans="1:5" x14ac:dyDescent="0.25">
      <c r="A322" s="16" t="s">
        <v>466</v>
      </c>
      <c r="B322" s="42" t="s">
        <v>299</v>
      </c>
      <c r="C322" s="340">
        <v>246685.15000000002</v>
      </c>
      <c r="D322" s="16"/>
      <c r="E322" s="16"/>
    </row>
    <row r="323" spans="1:5" x14ac:dyDescent="0.25">
      <c r="A323" s="16" t="s">
        <v>467</v>
      </c>
      <c r="B323" s="42" t="s">
        <v>299</v>
      </c>
      <c r="C323" s="340">
        <v>0</v>
      </c>
      <c r="D323" s="16"/>
      <c r="E323" s="16"/>
    </row>
    <row r="324" spans="1:5" x14ac:dyDescent="0.25">
      <c r="A324" s="16" t="s">
        <v>468</v>
      </c>
      <c r="B324" s="16"/>
      <c r="C324" s="23"/>
      <c r="D324" s="28">
        <f>SUM(C314:C323)</f>
        <v>1540797.67</v>
      </c>
      <c r="E324" s="16"/>
    </row>
    <row r="325" spans="1:5" x14ac:dyDescent="0.25">
      <c r="A325" s="41" t="s">
        <v>469</v>
      </c>
      <c r="B325" s="41"/>
      <c r="C325" s="41"/>
      <c r="D325" s="41"/>
      <c r="E325" s="41"/>
    </row>
    <row r="326" spans="1:5" x14ac:dyDescent="0.25">
      <c r="A326" s="16" t="s">
        <v>470</v>
      </c>
      <c r="B326" s="42" t="s">
        <v>299</v>
      </c>
      <c r="C326" s="340">
        <v>0</v>
      </c>
      <c r="D326" s="16"/>
      <c r="E326" s="16"/>
    </row>
    <row r="327" spans="1:5" x14ac:dyDescent="0.25">
      <c r="A327" s="16" t="s">
        <v>471</v>
      </c>
      <c r="B327" s="42" t="s">
        <v>299</v>
      </c>
      <c r="C327" s="340">
        <v>0</v>
      </c>
      <c r="D327" s="16"/>
      <c r="E327" s="16"/>
    </row>
    <row r="328" spans="1:5" x14ac:dyDescent="0.25">
      <c r="A328" s="16" t="s">
        <v>472</v>
      </c>
      <c r="B328" s="42" t="s">
        <v>299</v>
      </c>
      <c r="C328" s="340">
        <v>0</v>
      </c>
      <c r="D328" s="16"/>
      <c r="E328" s="16"/>
    </row>
    <row r="329" spans="1:5" x14ac:dyDescent="0.25">
      <c r="A329" s="16" t="s">
        <v>473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474</v>
      </c>
      <c r="B330" s="41"/>
      <c r="C330" s="41"/>
      <c r="D330" s="41"/>
      <c r="E330" s="41"/>
    </row>
    <row r="331" spans="1:5" x14ac:dyDescent="0.25">
      <c r="A331" s="16" t="s">
        <v>475</v>
      </c>
      <c r="B331" s="42" t="s">
        <v>299</v>
      </c>
      <c r="C331" s="340">
        <v>0</v>
      </c>
      <c r="D331" s="16"/>
      <c r="E331" s="16"/>
    </row>
    <row r="332" spans="1:5" x14ac:dyDescent="0.25">
      <c r="A332" s="16" t="s">
        <v>476</v>
      </c>
      <c r="B332" s="42" t="s">
        <v>299</v>
      </c>
      <c r="C332" s="340">
        <v>0</v>
      </c>
      <c r="D332" s="16"/>
      <c r="E332" s="16"/>
    </row>
    <row r="333" spans="1:5" x14ac:dyDescent="0.25">
      <c r="A333" s="16" t="s">
        <v>477</v>
      </c>
      <c r="B333" s="42" t="s">
        <v>299</v>
      </c>
      <c r="C333" s="340">
        <v>0</v>
      </c>
      <c r="D333" s="16"/>
      <c r="E333" s="16"/>
    </row>
    <row r="334" spans="1:5" x14ac:dyDescent="0.25">
      <c r="A334" s="22" t="s">
        <v>478</v>
      </c>
      <c r="B334" s="42" t="s">
        <v>299</v>
      </c>
      <c r="C334" s="340">
        <v>0</v>
      </c>
      <c r="D334" s="16"/>
      <c r="E334" s="16"/>
    </row>
    <row r="335" spans="1:5" x14ac:dyDescent="0.25">
      <c r="A335" s="16" t="s">
        <v>479</v>
      </c>
      <c r="B335" s="42" t="s">
        <v>299</v>
      </c>
      <c r="C335" s="340">
        <v>0</v>
      </c>
      <c r="D335" s="16"/>
      <c r="E335" s="16"/>
    </row>
    <row r="336" spans="1:5" x14ac:dyDescent="0.25">
      <c r="A336" s="22" t="s">
        <v>480</v>
      </c>
      <c r="B336" s="42" t="s">
        <v>299</v>
      </c>
      <c r="C336" s="340">
        <v>-11104104</v>
      </c>
      <c r="D336" s="16"/>
      <c r="E336" s="16"/>
    </row>
    <row r="337" spans="1:5" x14ac:dyDescent="0.25">
      <c r="A337" s="22" t="s">
        <v>481</v>
      </c>
      <c r="B337" s="42" t="s">
        <v>299</v>
      </c>
      <c r="C337" s="344">
        <v>0</v>
      </c>
      <c r="D337" s="16"/>
      <c r="E337" s="16"/>
    </row>
    <row r="338" spans="1:5" x14ac:dyDescent="0.25">
      <c r="A338" s="16" t="s">
        <v>482</v>
      </c>
      <c r="B338" s="42" t="s">
        <v>299</v>
      </c>
      <c r="C338" s="340">
        <v>43816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-11060288</v>
      </c>
      <c r="E339" s="16"/>
    </row>
    <row r="340" spans="1:5" x14ac:dyDescent="0.25">
      <c r="A340" s="16" t="s">
        <v>483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484</v>
      </c>
      <c r="B341" s="16"/>
      <c r="C341" s="23"/>
      <c r="D341" s="28">
        <f>D339-D340</f>
        <v>-11060288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485</v>
      </c>
      <c r="B343" s="42" t="s">
        <v>299</v>
      </c>
      <c r="C343" s="345">
        <v>0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486</v>
      </c>
      <c r="B345" s="42" t="s">
        <v>299</v>
      </c>
      <c r="C345" s="342">
        <v>0</v>
      </c>
      <c r="D345" s="16"/>
      <c r="E345" s="16"/>
    </row>
    <row r="346" spans="1:5" x14ac:dyDescent="0.25">
      <c r="A346" s="16" t="s">
        <v>487</v>
      </c>
      <c r="B346" s="42" t="s">
        <v>299</v>
      </c>
      <c r="C346" s="342">
        <v>0</v>
      </c>
      <c r="D346" s="16"/>
      <c r="E346" s="16"/>
    </row>
    <row r="347" spans="1:5" x14ac:dyDescent="0.25">
      <c r="A347" s="16" t="s">
        <v>488</v>
      </c>
      <c r="B347" s="42" t="s">
        <v>299</v>
      </c>
      <c r="C347" s="342">
        <v>0</v>
      </c>
      <c r="D347" s="16"/>
      <c r="E347" s="16"/>
    </row>
    <row r="348" spans="1:5" x14ac:dyDescent="0.25">
      <c r="A348" s="16" t="s">
        <v>489</v>
      </c>
      <c r="B348" s="42" t="s">
        <v>299</v>
      </c>
      <c r="C348" s="342">
        <v>14184584</v>
      </c>
      <c r="D348" s="16"/>
      <c r="E348" s="16"/>
    </row>
    <row r="349" spans="1:5" x14ac:dyDescent="0.25">
      <c r="A349" s="16" t="s">
        <v>490</v>
      </c>
      <c r="B349" s="42" t="s">
        <v>299</v>
      </c>
      <c r="C349" s="342">
        <v>0</v>
      </c>
      <c r="D349" s="16"/>
      <c r="E349" s="16"/>
    </row>
    <row r="350" spans="1:5" x14ac:dyDescent="0.25">
      <c r="A350" s="16" t="s">
        <v>491</v>
      </c>
      <c r="B350" s="16"/>
      <c r="C350" s="23"/>
      <c r="D350" s="28">
        <f>D324+D329+D341+C343+C347+C348</f>
        <v>4665093.67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492</v>
      </c>
      <c r="B352" s="16"/>
      <c r="C352" s="23"/>
      <c r="D352" s="28">
        <f>D308</f>
        <v>5058782.8400000045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493</v>
      </c>
      <c r="B356" s="34"/>
      <c r="C356" s="34"/>
      <c r="D356" s="34"/>
      <c r="E356" s="34"/>
    </row>
    <row r="357" spans="1:5" x14ac:dyDescent="0.25">
      <c r="A357" s="41" t="s">
        <v>494</v>
      </c>
      <c r="B357" s="41"/>
      <c r="C357" s="41"/>
      <c r="D357" s="41"/>
      <c r="E357" s="41"/>
    </row>
    <row r="358" spans="1:5" x14ac:dyDescent="0.25">
      <c r="A358" s="16" t="s">
        <v>495</v>
      </c>
      <c r="B358" s="42" t="s">
        <v>299</v>
      </c>
      <c r="C358" s="342">
        <v>13775989.169999998</v>
      </c>
      <c r="D358" s="16"/>
      <c r="E358" s="16"/>
    </row>
    <row r="359" spans="1:5" x14ac:dyDescent="0.25">
      <c r="A359" s="16" t="s">
        <v>496</v>
      </c>
      <c r="B359" s="42" t="s">
        <v>299</v>
      </c>
      <c r="C359" s="342">
        <v>37060903.609999999</v>
      </c>
      <c r="D359" s="16"/>
      <c r="E359" s="16"/>
    </row>
    <row r="360" spans="1:5" x14ac:dyDescent="0.25">
      <c r="A360" s="16" t="s">
        <v>497</v>
      </c>
      <c r="B360" s="16"/>
      <c r="C360" s="23"/>
      <c r="D360" s="28">
        <f>SUM(C358:C359)</f>
        <v>50836892.780000001</v>
      </c>
      <c r="E360" s="16"/>
    </row>
    <row r="361" spans="1:5" x14ac:dyDescent="0.25">
      <c r="A361" s="41" t="s">
        <v>498</v>
      </c>
      <c r="B361" s="41"/>
      <c r="C361" s="41"/>
      <c r="D361" s="41"/>
      <c r="E361" s="41"/>
    </row>
    <row r="362" spans="1:5" x14ac:dyDescent="0.25">
      <c r="A362" s="16" t="s">
        <v>403</v>
      </c>
      <c r="B362" s="41"/>
      <c r="C362" s="340">
        <v>1409060.94</v>
      </c>
      <c r="D362" s="16"/>
      <c r="E362" s="41"/>
    </row>
    <row r="363" spans="1:5" x14ac:dyDescent="0.25">
      <c r="A363" s="16" t="s">
        <v>499</v>
      </c>
      <c r="B363" s="42" t="s">
        <v>299</v>
      </c>
      <c r="C363" s="340">
        <v>37662693.050000004</v>
      </c>
      <c r="D363" s="16"/>
      <c r="E363" s="16"/>
    </row>
    <row r="364" spans="1:5" x14ac:dyDescent="0.25">
      <c r="A364" s="16" t="s">
        <v>500</v>
      </c>
      <c r="B364" s="42" t="s">
        <v>299</v>
      </c>
      <c r="C364" s="340">
        <v>64724.669999999991</v>
      </c>
      <c r="D364" s="16"/>
      <c r="E364" s="16"/>
    </row>
    <row r="365" spans="1:5" x14ac:dyDescent="0.25">
      <c r="A365" s="16" t="s">
        <v>501</v>
      </c>
      <c r="B365" s="42" t="s">
        <v>299</v>
      </c>
      <c r="C365" s="340">
        <v>0</v>
      </c>
      <c r="D365" s="16"/>
      <c r="E365" s="16"/>
    </row>
    <row r="366" spans="1:5" x14ac:dyDescent="0.25">
      <c r="A366" s="16" t="s">
        <v>420</v>
      </c>
      <c r="B366" s="16"/>
      <c r="C366" s="23"/>
      <c r="D366" s="28">
        <f>SUM(C362:C365)</f>
        <v>39136478.660000004</v>
      </c>
      <c r="E366" s="16"/>
    </row>
    <row r="367" spans="1:5" x14ac:dyDescent="0.25">
      <c r="A367" s="16" t="s">
        <v>502</v>
      </c>
      <c r="B367" s="16"/>
      <c r="C367" s="23"/>
      <c r="D367" s="28">
        <f>D360-D366</f>
        <v>11700414.119999997</v>
      </c>
      <c r="E367" s="16"/>
    </row>
    <row r="368" spans="1:5" x14ac:dyDescent="0.25">
      <c r="A368" s="54" t="s">
        <v>503</v>
      </c>
      <c r="B368" s="41"/>
      <c r="C368" s="41"/>
      <c r="D368" s="41"/>
      <c r="E368" s="41"/>
    </row>
    <row r="369" spans="1:6" x14ac:dyDescent="0.25">
      <c r="A369" s="28" t="s">
        <v>504</v>
      </c>
      <c r="B369" s="16"/>
      <c r="C369" s="16"/>
      <c r="D369" s="16"/>
      <c r="E369" s="16"/>
    </row>
    <row r="370" spans="1:6" x14ac:dyDescent="0.25">
      <c r="A370" s="55" t="s">
        <v>505</v>
      </c>
      <c r="B370" s="36" t="s">
        <v>299</v>
      </c>
      <c r="C370" s="340"/>
      <c r="D370" s="28">
        <v>0</v>
      </c>
      <c r="E370" s="28"/>
    </row>
    <row r="371" spans="1:6" x14ac:dyDescent="0.25">
      <c r="A371" s="55" t="s">
        <v>506</v>
      </c>
      <c r="B371" s="36" t="s">
        <v>299</v>
      </c>
      <c r="C371" s="340"/>
      <c r="D371" s="28">
        <v>0</v>
      </c>
      <c r="E371" s="28"/>
    </row>
    <row r="372" spans="1:6" x14ac:dyDescent="0.25">
      <c r="A372" s="55" t="s">
        <v>507</v>
      </c>
      <c r="B372" s="36" t="s">
        <v>299</v>
      </c>
      <c r="C372" s="340"/>
      <c r="D372" s="28">
        <v>0</v>
      </c>
      <c r="E372" s="28"/>
    </row>
    <row r="373" spans="1:6" x14ac:dyDescent="0.25">
      <c r="A373" s="55" t="s">
        <v>508</v>
      </c>
      <c r="B373" s="36" t="s">
        <v>299</v>
      </c>
      <c r="C373" s="340"/>
      <c r="D373" s="28">
        <v>0</v>
      </c>
      <c r="E373" s="28"/>
    </row>
    <row r="374" spans="1:6" x14ac:dyDescent="0.25">
      <c r="A374" s="55" t="s">
        <v>509</v>
      </c>
      <c r="B374" s="36" t="s">
        <v>299</v>
      </c>
      <c r="C374" s="340">
        <v>257</v>
      </c>
      <c r="D374" s="28">
        <v>0</v>
      </c>
      <c r="E374" s="28"/>
    </row>
    <row r="375" spans="1:6" x14ac:dyDescent="0.25">
      <c r="A375" s="55" t="s">
        <v>510</v>
      </c>
      <c r="B375" s="36" t="s">
        <v>299</v>
      </c>
      <c r="C375" s="340"/>
      <c r="D375" s="28">
        <v>0</v>
      </c>
      <c r="E375" s="28"/>
    </row>
    <row r="376" spans="1:6" x14ac:dyDescent="0.25">
      <c r="A376" s="55" t="s">
        <v>511</v>
      </c>
      <c r="B376" s="36" t="s">
        <v>299</v>
      </c>
      <c r="C376" s="340"/>
      <c r="D376" s="28">
        <v>0</v>
      </c>
      <c r="E376" s="28"/>
    </row>
    <row r="377" spans="1:6" x14ac:dyDescent="0.25">
      <c r="A377" s="55" t="s">
        <v>512</v>
      </c>
      <c r="B377" s="36" t="s">
        <v>299</v>
      </c>
      <c r="C377" s="340"/>
      <c r="D377" s="28">
        <v>0</v>
      </c>
      <c r="E377" s="28"/>
    </row>
    <row r="378" spans="1:6" x14ac:dyDescent="0.25">
      <c r="A378" s="55" t="s">
        <v>513</v>
      </c>
      <c r="B378" s="36" t="s">
        <v>299</v>
      </c>
      <c r="C378" s="340">
        <v>21088</v>
      </c>
      <c r="D378" s="28">
        <v>0</v>
      </c>
      <c r="E378" s="28"/>
    </row>
    <row r="379" spans="1:6" x14ac:dyDescent="0.25">
      <c r="A379" s="55" t="s">
        <v>514</v>
      </c>
      <c r="B379" s="36" t="s">
        <v>299</v>
      </c>
      <c r="C379" s="340"/>
      <c r="D379" s="28">
        <v>0</v>
      </c>
      <c r="E379" s="28"/>
    </row>
    <row r="380" spans="1:6" x14ac:dyDescent="0.25">
      <c r="A380" s="55" t="s">
        <v>515</v>
      </c>
      <c r="B380" s="36" t="s">
        <v>299</v>
      </c>
      <c r="C380" s="346">
        <v>7159778.4999999991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516</v>
      </c>
      <c r="B381" s="42"/>
      <c r="C381" s="42"/>
      <c r="D381" s="28">
        <f>SUM(C370:C380)</f>
        <v>7181123.4999999991</v>
      </c>
      <c r="E381" s="28"/>
      <c r="F381" s="56"/>
    </row>
    <row r="382" spans="1:6" x14ac:dyDescent="0.25">
      <c r="A382" s="52" t="s">
        <v>517</v>
      </c>
      <c r="B382" s="42" t="s">
        <v>299</v>
      </c>
      <c r="C382" s="340">
        <v>0</v>
      </c>
      <c r="D382" s="28">
        <v>0</v>
      </c>
      <c r="E382" s="16"/>
    </row>
    <row r="383" spans="1:6" x14ac:dyDescent="0.25">
      <c r="A383" s="16" t="s">
        <v>518</v>
      </c>
      <c r="B383" s="16"/>
      <c r="C383" s="23"/>
      <c r="D383" s="28">
        <f>D381+C382</f>
        <v>7181123.4999999991</v>
      </c>
      <c r="E383" s="16"/>
    </row>
    <row r="384" spans="1:6" x14ac:dyDescent="0.25">
      <c r="A384" s="16" t="s">
        <v>519</v>
      </c>
      <c r="B384" s="16"/>
      <c r="C384" s="23"/>
      <c r="D384" s="28">
        <f>D367+D383</f>
        <v>18881537.619999997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520</v>
      </c>
      <c r="B388" s="41"/>
      <c r="C388" s="41"/>
      <c r="D388" s="41"/>
      <c r="E388" s="41"/>
    </row>
    <row r="389" spans="1:5" x14ac:dyDescent="0.25">
      <c r="A389" s="16" t="s">
        <v>521</v>
      </c>
      <c r="B389" s="42" t="s">
        <v>299</v>
      </c>
      <c r="C389" s="340">
        <v>8105558.4500000002</v>
      </c>
      <c r="D389" s="16"/>
      <c r="E389" s="16"/>
    </row>
    <row r="390" spans="1:5" x14ac:dyDescent="0.25">
      <c r="A390" s="16" t="s">
        <v>11</v>
      </c>
      <c r="B390" s="42" t="s">
        <v>299</v>
      </c>
      <c r="C390" s="340">
        <v>2350705.9700000002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40">
        <v>1792544.65</v>
      </c>
      <c r="D391" s="16"/>
      <c r="E391" s="16"/>
    </row>
    <row r="392" spans="1:5" x14ac:dyDescent="0.25">
      <c r="A392" s="16" t="s">
        <v>522</v>
      </c>
      <c r="B392" s="42" t="s">
        <v>299</v>
      </c>
      <c r="C392" s="340">
        <v>227171.73000000007</v>
      </c>
      <c r="D392" s="16"/>
      <c r="E392" s="16"/>
    </row>
    <row r="393" spans="1:5" x14ac:dyDescent="0.25">
      <c r="A393" s="16" t="s">
        <v>523</v>
      </c>
      <c r="B393" s="42" t="s">
        <v>299</v>
      </c>
      <c r="C393" s="340">
        <v>111197.12999999999</v>
      </c>
      <c r="D393" s="16"/>
      <c r="E393" s="16"/>
    </row>
    <row r="394" spans="1:5" x14ac:dyDescent="0.25">
      <c r="A394" s="16" t="s">
        <v>524</v>
      </c>
      <c r="B394" s="42" t="s">
        <v>299</v>
      </c>
      <c r="C394" s="340">
        <v>2335184.9</v>
      </c>
      <c r="D394" s="16"/>
      <c r="E394" s="16"/>
    </row>
    <row r="395" spans="1:5" x14ac:dyDescent="0.25">
      <c r="A395" s="16" t="s">
        <v>16</v>
      </c>
      <c r="B395" s="42" t="s">
        <v>299</v>
      </c>
      <c r="C395" s="340">
        <v>53936.000000000015</v>
      </c>
      <c r="D395" s="16"/>
      <c r="E395" s="16"/>
    </row>
    <row r="396" spans="1:5" x14ac:dyDescent="0.25">
      <c r="A396" s="16" t="s">
        <v>525</v>
      </c>
      <c r="B396" s="42" t="s">
        <v>299</v>
      </c>
      <c r="C396" s="340">
        <v>96582.900000000009</v>
      </c>
      <c r="D396" s="16"/>
      <c r="E396" s="16"/>
    </row>
    <row r="397" spans="1:5" x14ac:dyDescent="0.25">
      <c r="A397" s="16" t="s">
        <v>526</v>
      </c>
      <c r="B397" s="42" t="s">
        <v>299</v>
      </c>
      <c r="C397" s="340">
        <v>17824.7</v>
      </c>
      <c r="D397" s="16"/>
      <c r="E397" s="16"/>
    </row>
    <row r="398" spans="1:5" x14ac:dyDescent="0.25">
      <c r="A398" s="16" t="s">
        <v>527</v>
      </c>
      <c r="B398" s="42" t="s">
        <v>299</v>
      </c>
      <c r="C398" s="340">
        <v>691469.22</v>
      </c>
      <c r="D398" s="16"/>
      <c r="E398" s="16"/>
    </row>
    <row r="399" spans="1:5" x14ac:dyDescent="0.25">
      <c r="A399" s="16" t="s">
        <v>528</v>
      </c>
      <c r="B399" s="42" t="s">
        <v>299</v>
      </c>
      <c r="C399" s="340">
        <v>0</v>
      </c>
      <c r="D399" s="16"/>
      <c r="E399" s="16"/>
    </row>
    <row r="400" spans="1:5" x14ac:dyDescent="0.25">
      <c r="A400" s="28" t="s">
        <v>529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40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40">
        <v>260103.69</v>
      </c>
      <c r="D402" s="28">
        <v>0</v>
      </c>
      <c r="E402" s="28"/>
    </row>
    <row r="403" spans="1:9" x14ac:dyDescent="0.25">
      <c r="A403" s="29" t="s">
        <v>530</v>
      </c>
      <c r="B403" s="36" t="s">
        <v>299</v>
      </c>
      <c r="C403" s="340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40"/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40">
        <v>10547.27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40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40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40">
        <v>141084.21000000002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40">
        <v>906878.72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40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40">
        <v>5792.1900000000005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40"/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40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6">
        <v>1381267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531</v>
      </c>
      <c r="B415" s="42"/>
      <c r="C415" s="42"/>
      <c r="D415" s="28">
        <f>SUM(C401:C414)</f>
        <v>2705673.08</v>
      </c>
      <c r="E415" s="28"/>
      <c r="F415" s="56"/>
      <c r="G415" s="56"/>
      <c r="H415" s="56"/>
      <c r="I415" s="56"/>
    </row>
    <row r="416" spans="1:9" x14ac:dyDescent="0.25">
      <c r="A416" s="28" t="s">
        <v>532</v>
      </c>
      <c r="B416" s="16"/>
      <c r="C416" s="23"/>
      <c r="D416" s="28">
        <f>SUM(C389:C399,D415)</f>
        <v>18487848.730000004</v>
      </c>
      <c r="E416" s="28"/>
    </row>
    <row r="417" spans="1:13" x14ac:dyDescent="0.25">
      <c r="A417" s="28" t="s">
        <v>533</v>
      </c>
      <c r="B417" s="16"/>
      <c r="C417" s="23"/>
      <c r="D417" s="28">
        <f>D384-D416</f>
        <v>393688.88999999315</v>
      </c>
      <c r="E417" s="28"/>
    </row>
    <row r="418" spans="1:13" x14ac:dyDescent="0.25">
      <c r="A418" s="28" t="s">
        <v>534</v>
      </c>
      <c r="B418" s="16"/>
      <c r="C418" s="346">
        <v>0</v>
      </c>
      <c r="D418" s="28">
        <v>0</v>
      </c>
      <c r="E418" s="28"/>
    </row>
    <row r="419" spans="1:13" x14ac:dyDescent="0.25">
      <c r="A419" s="55" t="s">
        <v>535</v>
      </c>
      <c r="B419" s="42" t="s">
        <v>299</v>
      </c>
      <c r="C419" s="340">
        <v>0</v>
      </c>
      <c r="D419" s="28">
        <v>0</v>
      </c>
      <c r="E419" s="28"/>
    </row>
    <row r="420" spans="1:13" x14ac:dyDescent="0.25">
      <c r="A420" s="57" t="s">
        <v>536</v>
      </c>
      <c r="B420" s="16"/>
      <c r="C420" s="16"/>
      <c r="D420" s="28">
        <f>SUM(C418:C419)</f>
        <v>0</v>
      </c>
      <c r="E420" s="28"/>
      <c r="F420" s="11">
        <f>D420-C399</f>
        <v>0</v>
      </c>
    </row>
    <row r="421" spans="1:13" x14ac:dyDescent="0.25">
      <c r="A421" s="28" t="s">
        <v>537</v>
      </c>
      <c r="B421" s="16"/>
      <c r="C421" s="23"/>
      <c r="D421" s="28">
        <f>D417+D420</f>
        <v>393688.88999999315</v>
      </c>
      <c r="E421" s="28"/>
      <c r="F421" s="59"/>
    </row>
    <row r="422" spans="1:13" x14ac:dyDescent="0.25">
      <c r="A422" s="28" t="s">
        <v>538</v>
      </c>
      <c r="B422" s="42" t="s">
        <v>299</v>
      </c>
      <c r="C422" s="340">
        <v>0</v>
      </c>
      <c r="D422" s="28">
        <v>0</v>
      </c>
      <c r="E422" s="16"/>
    </row>
    <row r="423" spans="1:13" x14ac:dyDescent="0.25">
      <c r="A423" s="16" t="s">
        <v>539</v>
      </c>
      <c r="B423" s="42" t="s">
        <v>299</v>
      </c>
      <c r="C423" s="340">
        <v>0</v>
      </c>
      <c r="D423" s="28">
        <v>0</v>
      </c>
      <c r="E423" s="16"/>
    </row>
    <row r="424" spans="1:13" x14ac:dyDescent="0.25">
      <c r="A424" s="16" t="s">
        <v>540</v>
      </c>
      <c r="B424" s="16"/>
      <c r="C424" s="23"/>
      <c r="D424" s="28">
        <f>D421+C422-C423</f>
        <v>393688.88999999315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3"/>
      <c r="C612" s="221" t="s">
        <v>541</v>
      </c>
      <c r="D612" s="228">
        <f>CE90-(BE90+CD90)</f>
        <v>39807</v>
      </c>
      <c r="E612" s="230">
        <f>SUM(C624:D647)+SUM(C668:D713)</f>
        <v>16638564.849500088</v>
      </c>
      <c r="F612" s="230">
        <f>CE64-(AX64+BD64+BE64+BG64+BJ64+BN64+BP64+BQ64+CB64+CC64+CD64)</f>
        <v>252963.93000000005</v>
      </c>
      <c r="G612" s="228">
        <f>CE91-(AX91+AY91+BD91+BE91+BG91+BJ91+BN91+BP91+BQ91+CB91+CC91+CD91)</f>
        <v>0</v>
      </c>
      <c r="H612" s="233">
        <f>CE60-(AX60+AY60+AZ60+BD60+BE60+BG60+BJ60+BN60+BO60+BP60+BQ60+BR60+CB60+CC60+CD60)</f>
        <v>107.4292598076923</v>
      </c>
      <c r="I612" s="228">
        <f>CE92-(AX92+AY92+AZ92+BD92+BE92+BF92+BG92+BJ92+BN92+BO92+BP92+BQ92+BR92+CB92+CC92+CD92)</f>
        <v>0</v>
      </c>
      <c r="J612" s="228">
        <f>CE93-(AX93+AY93+AZ93+BA93+BD93+BE93+BF93+BG93+BJ93+BN93+BO93+BP93+BQ93+BR93+CB93+CC93+CD93)</f>
        <v>0</v>
      </c>
      <c r="K612" s="228">
        <f>CE89-(AW89+AX89+AY89+AZ89+BA89+BB89+BC89+BD89+BE89+BF89+BG89+BH89+BI89+BJ89+BK89+BL89+BM89+BN89+BO89+BP89+BQ89+BR89+BS89+BT89+BU89+BV89+BW89+BX89+CB89+CC89+CD89)</f>
        <v>50836892.780000001</v>
      </c>
      <c r="L612" s="234">
        <f>CE94-(AW94+AX94+AY94+AZ94+BA94+BB94+BC94+BD94+BE94+BF94+BG94+BH94+BI94+BJ94+BK94+BL94+BM94+BN94+BO94+BP94+BQ94+BR94+BS94+BT94+BU94+BV94+BW94+BX94+BY94+BZ94+CA94+CB94+CC94+CD94)</f>
        <v>25.584657740384614</v>
      </c>
    </row>
    <row r="613" spans="1:14" s="212" customFormat="1" ht="12.6" customHeight="1" x14ac:dyDescent="0.2">
      <c r="A613" s="223"/>
      <c r="C613" s="221" t="s">
        <v>542</v>
      </c>
      <c r="D613" s="229" t="s">
        <v>543</v>
      </c>
      <c r="E613" s="231" t="s">
        <v>544</v>
      </c>
      <c r="F613" s="232" t="s">
        <v>545</v>
      </c>
      <c r="G613" s="229" t="s">
        <v>546</v>
      </c>
      <c r="H613" s="232" t="s">
        <v>547</v>
      </c>
      <c r="I613" s="229" t="s">
        <v>548</v>
      </c>
      <c r="J613" s="229" t="s">
        <v>549</v>
      </c>
      <c r="K613" s="221" t="s">
        <v>550</v>
      </c>
      <c r="L613" s="222" t="s">
        <v>551</v>
      </c>
    </row>
    <row r="614" spans="1:14" s="212" customFormat="1" ht="12.6" customHeight="1" x14ac:dyDescent="0.2">
      <c r="A614" s="223">
        <v>8430</v>
      </c>
      <c r="B614" s="222" t="s">
        <v>167</v>
      </c>
      <c r="C614" s="228">
        <f>BE85</f>
        <v>278965.43</v>
      </c>
      <c r="D614" s="228"/>
      <c r="E614" s="230"/>
      <c r="F614" s="230"/>
      <c r="G614" s="228"/>
      <c r="H614" s="230"/>
      <c r="I614" s="228"/>
      <c r="J614" s="228"/>
      <c r="N614" s="224" t="s">
        <v>552</v>
      </c>
    </row>
    <row r="615" spans="1:14" s="212" customFormat="1" ht="12.6" customHeight="1" x14ac:dyDescent="0.2">
      <c r="A615" s="223"/>
      <c r="B615" s="222" t="s">
        <v>553</v>
      </c>
      <c r="C615" s="228">
        <f>CD69-CD84</f>
        <v>0</v>
      </c>
      <c r="D615" s="228">
        <f>SUM(C614:C615)</f>
        <v>278965.43</v>
      </c>
      <c r="E615" s="230"/>
      <c r="F615" s="230"/>
      <c r="G615" s="228"/>
      <c r="H615" s="230"/>
      <c r="I615" s="228"/>
      <c r="J615" s="228"/>
      <c r="N615" s="224" t="s">
        <v>554</v>
      </c>
    </row>
    <row r="616" spans="1:14" s="212" customFormat="1" ht="12.6" customHeight="1" x14ac:dyDescent="0.2">
      <c r="A616" s="223">
        <v>8310</v>
      </c>
      <c r="B616" s="227" t="s">
        <v>555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556</v>
      </c>
    </row>
    <row r="617" spans="1:14" s="212" customFormat="1" ht="12.6" customHeight="1" x14ac:dyDescent="0.2">
      <c r="A617" s="223">
        <v>8510</v>
      </c>
      <c r="B617" s="227" t="s">
        <v>172</v>
      </c>
      <c r="C617" s="228">
        <f>BJ85</f>
        <v>75431.490000000005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557</v>
      </c>
    </row>
    <row r="618" spans="1:14" s="212" customFormat="1" ht="12.6" customHeight="1" x14ac:dyDescent="0.2">
      <c r="A618" s="223">
        <v>8470</v>
      </c>
      <c r="B618" s="227" t="s">
        <v>558</v>
      </c>
      <c r="C618" s="228">
        <f>BG85</f>
        <v>0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559</v>
      </c>
    </row>
    <row r="619" spans="1:14" s="212" customFormat="1" ht="12.6" customHeight="1" x14ac:dyDescent="0.2">
      <c r="A619" s="223">
        <v>8610</v>
      </c>
      <c r="B619" s="227" t="s">
        <v>560</v>
      </c>
      <c r="C619" s="228">
        <f>BN85</f>
        <v>1718292.7399999998</v>
      </c>
      <c r="D619" s="228">
        <f>(D615/D612)*BN90</f>
        <v>55559.020499912076</v>
      </c>
      <c r="E619" s="230"/>
      <c r="F619" s="230"/>
      <c r="G619" s="228"/>
      <c r="H619" s="230"/>
      <c r="I619" s="228"/>
      <c r="J619" s="228"/>
      <c r="N619" s="224" t="s">
        <v>561</v>
      </c>
    </row>
    <row r="620" spans="1:14" s="212" customFormat="1" ht="12.6" customHeight="1" x14ac:dyDescent="0.2">
      <c r="A620" s="223">
        <v>8790</v>
      </c>
      <c r="B620" s="227" t="s">
        <v>562</v>
      </c>
      <c r="C620" s="228">
        <f>CC85</f>
        <v>0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563</v>
      </c>
    </row>
    <row r="621" spans="1:14" s="212" customFormat="1" ht="12.6" customHeight="1" x14ac:dyDescent="0.2">
      <c r="A621" s="223">
        <v>8630</v>
      </c>
      <c r="B621" s="227" t="s">
        <v>564</v>
      </c>
      <c r="C621" s="228">
        <f>BP85</f>
        <v>0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565</v>
      </c>
    </row>
    <row r="622" spans="1:14" s="212" customFormat="1" ht="12.6" customHeight="1" x14ac:dyDescent="0.2">
      <c r="A622" s="223">
        <v>8770</v>
      </c>
      <c r="B622" s="222" t="s">
        <v>566</v>
      </c>
      <c r="C622" s="228">
        <f>CB85</f>
        <v>0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567</v>
      </c>
    </row>
    <row r="623" spans="1:14" s="212" customFormat="1" ht="12.6" customHeight="1" x14ac:dyDescent="0.2">
      <c r="A623" s="223">
        <v>8640</v>
      </c>
      <c r="B623" s="227" t="s">
        <v>568</v>
      </c>
      <c r="C623" s="228">
        <f>BQ85</f>
        <v>0</v>
      </c>
      <c r="D623" s="228">
        <f>(D615/D612)*BQ90</f>
        <v>0</v>
      </c>
      <c r="E623" s="230">
        <f>SUM(C616:D623)</f>
        <v>1849283.2504999118</v>
      </c>
      <c r="F623" s="230"/>
      <c r="G623" s="228"/>
      <c r="H623" s="230"/>
      <c r="I623" s="228"/>
      <c r="J623" s="228"/>
      <c r="N623" s="224" t="s">
        <v>569</v>
      </c>
    </row>
    <row r="624" spans="1:14" s="212" customFormat="1" ht="12.6" customHeight="1" x14ac:dyDescent="0.2">
      <c r="A624" s="223">
        <v>8420</v>
      </c>
      <c r="B624" s="227" t="s">
        <v>166</v>
      </c>
      <c r="C624" s="228">
        <f>BD85</f>
        <v>-10847.96</v>
      </c>
      <c r="D624" s="228">
        <f>(D615/D612)*BD90</f>
        <v>0</v>
      </c>
      <c r="E624" s="230">
        <f>(E623/E612)*SUM(C624:D624)</f>
        <v>-1205.6899685489257</v>
      </c>
      <c r="F624" s="230">
        <f>SUM(C624:E624)</f>
        <v>-12053.649968548925</v>
      </c>
      <c r="G624" s="228"/>
      <c r="H624" s="230"/>
      <c r="I624" s="228"/>
      <c r="J624" s="228"/>
      <c r="N624" s="224" t="s">
        <v>570</v>
      </c>
    </row>
    <row r="625" spans="1:14" s="212" customFormat="1" ht="12.6" customHeight="1" x14ac:dyDescent="0.2">
      <c r="A625" s="223">
        <v>8320</v>
      </c>
      <c r="B625" s="227" t="s">
        <v>162</v>
      </c>
      <c r="C625" s="228">
        <f>AY85</f>
        <v>424726.37999999995</v>
      </c>
      <c r="D625" s="228">
        <f>(D615/D612)*AY90</f>
        <v>12502.181202301103</v>
      </c>
      <c r="E625" s="230">
        <f>(E623/E612)*SUM(C625:D625)</f>
        <v>48595.504611437951</v>
      </c>
      <c r="F625" s="230">
        <f>(F624/F612)*AY64</f>
        <v>-4952.9649046834666</v>
      </c>
      <c r="G625" s="228">
        <f>SUM(C625:F625)</f>
        <v>480871.10090905556</v>
      </c>
      <c r="H625" s="230"/>
      <c r="I625" s="228"/>
      <c r="J625" s="228"/>
      <c r="N625" s="224" t="s">
        <v>571</v>
      </c>
    </row>
    <row r="626" spans="1:14" s="212" customFormat="1" ht="12.6" customHeight="1" x14ac:dyDescent="0.2">
      <c r="A626" s="223">
        <v>8650</v>
      </c>
      <c r="B626" s="227" t="s">
        <v>179</v>
      </c>
      <c r="C626" s="228">
        <f>BR85</f>
        <v>626.58000000000004</v>
      </c>
      <c r="D626" s="228">
        <f>(D615/D612)*BR90</f>
        <v>0</v>
      </c>
      <c r="E626" s="230">
        <f>(E623/E612)*SUM(C626:D626)</f>
        <v>69.640856022089494</v>
      </c>
      <c r="F626" s="230">
        <f>(F624/F612)*BR64</f>
        <v>0</v>
      </c>
      <c r="G626" s="228" t="e">
        <f>(G625/G612)*BR91</f>
        <v>#DIV/0!</v>
      </c>
      <c r="H626" s="230"/>
      <c r="I626" s="228"/>
      <c r="J626" s="228"/>
      <c r="N626" s="224" t="s">
        <v>572</v>
      </c>
    </row>
    <row r="627" spans="1:14" s="212" customFormat="1" ht="12.6" customHeight="1" x14ac:dyDescent="0.2">
      <c r="A627" s="223">
        <v>8620</v>
      </c>
      <c r="B627" s="222" t="s">
        <v>573</v>
      </c>
      <c r="C627" s="228">
        <f>BO85</f>
        <v>0</v>
      </c>
      <c r="D627" s="228">
        <f>(D615/D612)*BO90</f>
        <v>0</v>
      </c>
      <c r="E627" s="230">
        <f>(E623/E612)*SUM(C627:D627)</f>
        <v>0</v>
      </c>
      <c r="F627" s="230">
        <f>(F624/F612)*BO64</f>
        <v>0</v>
      </c>
      <c r="G627" s="228" t="e">
        <f>(G625/G612)*BO91</f>
        <v>#DIV/0!</v>
      </c>
      <c r="H627" s="230"/>
      <c r="I627" s="228"/>
      <c r="J627" s="228"/>
      <c r="N627" s="224" t="s">
        <v>574</v>
      </c>
    </row>
    <row r="628" spans="1:14" s="212" customFormat="1" ht="12.6" customHeight="1" x14ac:dyDescent="0.2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 t="e">
        <f>(G625/G612)*AZ91</f>
        <v>#DIV/0!</v>
      </c>
      <c r="H628" s="230" t="e">
        <f>SUM(C626:G628)</f>
        <v>#DIV/0!</v>
      </c>
      <c r="I628" s="228"/>
      <c r="J628" s="228"/>
      <c r="N628" s="224" t="s">
        <v>575</v>
      </c>
    </row>
    <row r="629" spans="1:14" s="212" customFormat="1" ht="12.6" customHeight="1" x14ac:dyDescent="0.2">
      <c r="A629" s="223">
        <v>8460</v>
      </c>
      <c r="B629" s="227" t="s">
        <v>168</v>
      </c>
      <c r="C629" s="228">
        <f>BF85</f>
        <v>205166.07999999999</v>
      </c>
      <c r="D629" s="228">
        <f>(D615/D612)*BF90</f>
        <v>0</v>
      </c>
      <c r="E629" s="230">
        <f>(E623/E612)*SUM(C629:D629)</f>
        <v>22803.060164538438</v>
      </c>
      <c r="F629" s="230">
        <f>(F624/F612)*BF64</f>
        <v>-152.69244216444474</v>
      </c>
      <c r="G629" s="228" t="e">
        <f>(G625/G612)*BF91</f>
        <v>#DIV/0!</v>
      </c>
      <c r="H629" s="230" t="e">
        <f>(H628/H612)*BF60</f>
        <v>#DIV/0!</v>
      </c>
      <c r="I629" s="228" t="e">
        <f>SUM(C629:H629)</f>
        <v>#DIV/0!</v>
      </c>
      <c r="J629" s="228"/>
      <c r="N629" s="224" t="s">
        <v>576</v>
      </c>
    </row>
    <row r="630" spans="1:14" s="212" customFormat="1" ht="12.6" customHeight="1" x14ac:dyDescent="0.2">
      <c r="A630" s="223">
        <v>8350</v>
      </c>
      <c r="B630" s="227" t="s">
        <v>577</v>
      </c>
      <c r="C630" s="228">
        <f>BA85</f>
        <v>0</v>
      </c>
      <c r="D630" s="228">
        <f>(D615/D612)*BA90</f>
        <v>0</v>
      </c>
      <c r="E630" s="230">
        <f>(E623/E612)*SUM(C630:D630)</f>
        <v>0</v>
      </c>
      <c r="F630" s="230">
        <f>(F624/F612)*BA64</f>
        <v>0</v>
      </c>
      <c r="G630" s="228" t="e">
        <f>(G625/G612)*BA91</f>
        <v>#DIV/0!</v>
      </c>
      <c r="H630" s="230" t="e">
        <f>(H628/H612)*BA60</f>
        <v>#DIV/0!</v>
      </c>
      <c r="I630" s="228" t="e">
        <f>(I629/I612)*BA92</f>
        <v>#DIV/0!</v>
      </c>
      <c r="J630" s="228" t="e">
        <f>SUM(C630:I630)</f>
        <v>#DIV/0!</v>
      </c>
      <c r="N630" s="224" t="s">
        <v>578</v>
      </c>
    </row>
    <row r="631" spans="1:14" s="212" customFormat="1" ht="12.6" customHeight="1" x14ac:dyDescent="0.2">
      <c r="A631" s="223">
        <v>8200</v>
      </c>
      <c r="B631" s="227" t="s">
        <v>579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 t="e">
        <f>(G625/G612)*AW91</f>
        <v>#DIV/0!</v>
      </c>
      <c r="H631" s="230" t="e">
        <f>(H628/H612)*AW60</f>
        <v>#DIV/0!</v>
      </c>
      <c r="I631" s="228" t="e">
        <f>(I629/I612)*AW92</f>
        <v>#DIV/0!</v>
      </c>
      <c r="J631" s="228" t="e">
        <f>(J630/J612)*AW93</f>
        <v>#DIV/0!</v>
      </c>
      <c r="N631" s="224" t="s">
        <v>580</v>
      </c>
    </row>
    <row r="632" spans="1:14" s="212" customFormat="1" ht="12.6" customHeight="1" x14ac:dyDescent="0.2">
      <c r="A632" s="223">
        <v>8360</v>
      </c>
      <c r="B632" s="227" t="s">
        <v>581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 t="e">
        <f>(G625/G612)*BB91</f>
        <v>#DIV/0!</v>
      </c>
      <c r="H632" s="230" t="e">
        <f>(H628/H612)*BB60</f>
        <v>#DIV/0!</v>
      </c>
      <c r="I632" s="228" t="e">
        <f>(I629/I612)*BB92</f>
        <v>#DIV/0!</v>
      </c>
      <c r="J632" s="228" t="e">
        <f>(J630/J612)*BB93</f>
        <v>#DIV/0!</v>
      </c>
      <c r="N632" s="224" t="s">
        <v>582</v>
      </c>
    </row>
    <row r="633" spans="1:14" s="212" customFormat="1" ht="12.6" customHeight="1" x14ac:dyDescent="0.2">
      <c r="A633" s="223">
        <v>8370</v>
      </c>
      <c r="B633" s="227" t="s">
        <v>583</v>
      </c>
      <c r="C633" s="228">
        <f>BC85</f>
        <v>0</v>
      </c>
      <c r="D633" s="228">
        <f>(D615/D612)*BC90</f>
        <v>0</v>
      </c>
      <c r="E633" s="230">
        <f>(E623/E612)*SUM(C633:D633)</f>
        <v>0</v>
      </c>
      <c r="F633" s="230">
        <f>(F624/F612)*BC64</f>
        <v>0</v>
      </c>
      <c r="G633" s="228" t="e">
        <f>(G625/G612)*BC91</f>
        <v>#DIV/0!</v>
      </c>
      <c r="H633" s="230" t="e">
        <f>(H628/H612)*BC60</f>
        <v>#DIV/0!</v>
      </c>
      <c r="I633" s="228" t="e">
        <f>(I629/I612)*BC92</f>
        <v>#DIV/0!</v>
      </c>
      <c r="J633" s="228" t="e">
        <f>(J630/J612)*BC93</f>
        <v>#DIV/0!</v>
      </c>
      <c r="N633" s="224" t="s">
        <v>584</v>
      </c>
    </row>
    <row r="634" spans="1:14" s="212" customFormat="1" ht="12.6" customHeight="1" x14ac:dyDescent="0.2">
      <c r="A634" s="223">
        <v>8490</v>
      </c>
      <c r="B634" s="227" t="s">
        <v>585</v>
      </c>
      <c r="C634" s="228">
        <f>BI85</f>
        <v>414518.80000000005</v>
      </c>
      <c r="D634" s="228">
        <f>(D615/D612)*BI90</f>
        <v>0</v>
      </c>
      <c r="E634" s="230">
        <f>(E623/E612)*SUM(C634:D634)</f>
        <v>46071.441905661384</v>
      </c>
      <c r="F634" s="230">
        <f>(F624/F612)*BI64</f>
        <v>0</v>
      </c>
      <c r="G634" s="228" t="e">
        <f>(G625/G612)*BI91</f>
        <v>#DIV/0!</v>
      </c>
      <c r="H634" s="230" t="e">
        <f>(H628/H612)*BI60</f>
        <v>#DIV/0!</v>
      </c>
      <c r="I634" s="228" t="e">
        <f>(I629/I612)*BI92</f>
        <v>#DIV/0!</v>
      </c>
      <c r="J634" s="228" t="e">
        <f>(J630/J612)*BI93</f>
        <v>#DIV/0!</v>
      </c>
      <c r="N634" s="224" t="s">
        <v>586</v>
      </c>
    </row>
    <row r="635" spans="1:14" s="212" customFormat="1" ht="12.6" customHeight="1" x14ac:dyDescent="0.2">
      <c r="A635" s="223">
        <v>8530</v>
      </c>
      <c r="B635" s="227" t="s">
        <v>587</v>
      </c>
      <c r="C635" s="228">
        <f>BK85</f>
        <v>0</v>
      </c>
      <c r="D635" s="228">
        <f>(D615/D612)*BK90</f>
        <v>0</v>
      </c>
      <c r="E635" s="230">
        <f>(E623/E612)*SUM(C635:D635)</f>
        <v>0</v>
      </c>
      <c r="F635" s="230">
        <f>(F624/F612)*BK64</f>
        <v>0</v>
      </c>
      <c r="G635" s="228" t="e">
        <f>(G625/G612)*BK91</f>
        <v>#DIV/0!</v>
      </c>
      <c r="H635" s="230" t="e">
        <f>(H628/H612)*BK60</f>
        <v>#DIV/0!</v>
      </c>
      <c r="I635" s="228" t="e">
        <f>(I629/I612)*BK92</f>
        <v>#DIV/0!</v>
      </c>
      <c r="J635" s="228" t="e">
        <f>(J630/J612)*BK93</f>
        <v>#DIV/0!</v>
      </c>
      <c r="N635" s="224" t="s">
        <v>588</v>
      </c>
    </row>
    <row r="636" spans="1:14" s="212" customFormat="1" ht="12.6" customHeight="1" x14ac:dyDescent="0.2">
      <c r="A636" s="223">
        <v>8480</v>
      </c>
      <c r="B636" s="227" t="s">
        <v>589</v>
      </c>
      <c r="C636" s="228">
        <f>BH85</f>
        <v>67379.13</v>
      </c>
      <c r="D636" s="228">
        <f>(D615/D612)*BH90</f>
        <v>0</v>
      </c>
      <c r="E636" s="230">
        <f>(E623/E612)*SUM(C636:D636)</f>
        <v>7488.8127473325849</v>
      </c>
      <c r="F636" s="230">
        <f>(F624/F612)*BH64</f>
        <v>0</v>
      </c>
      <c r="G636" s="228" t="e">
        <f>(G625/G612)*BH91</f>
        <v>#DIV/0!</v>
      </c>
      <c r="H636" s="230" t="e">
        <f>(H628/H612)*BH60</f>
        <v>#DIV/0!</v>
      </c>
      <c r="I636" s="228" t="e">
        <f>(I629/I612)*BH92</f>
        <v>#DIV/0!</v>
      </c>
      <c r="J636" s="228" t="e">
        <f>(J630/J612)*BH93</f>
        <v>#DIV/0!</v>
      </c>
      <c r="N636" s="224" t="s">
        <v>590</v>
      </c>
    </row>
    <row r="637" spans="1:14" s="212" customFormat="1" ht="12.6" customHeight="1" x14ac:dyDescent="0.2">
      <c r="A637" s="223">
        <v>8560</v>
      </c>
      <c r="B637" s="227" t="s">
        <v>174</v>
      </c>
      <c r="C637" s="228">
        <f>BL85</f>
        <v>23891.57</v>
      </c>
      <c r="D637" s="228">
        <f>(D615/D612)*BL90</f>
        <v>0</v>
      </c>
      <c r="E637" s="230">
        <f>(E623/E612)*SUM(C637:D637)</f>
        <v>2655.4141314942585</v>
      </c>
      <c r="F637" s="230">
        <f>(F624/F612)*BL64</f>
        <v>-179.79462637351858</v>
      </c>
      <c r="G637" s="228" t="e">
        <f>(G625/G612)*BL91</f>
        <v>#DIV/0!</v>
      </c>
      <c r="H637" s="230" t="e">
        <f>(H628/H612)*BL60</f>
        <v>#DIV/0!</v>
      </c>
      <c r="I637" s="228" t="e">
        <f>(I629/I612)*BL92</f>
        <v>#DIV/0!</v>
      </c>
      <c r="J637" s="228" t="e">
        <f>(J630/J612)*BL93</f>
        <v>#DIV/0!</v>
      </c>
      <c r="N637" s="224" t="s">
        <v>591</v>
      </c>
    </row>
    <row r="638" spans="1:14" s="212" customFormat="1" ht="12.6" customHeight="1" x14ac:dyDescent="0.2">
      <c r="A638" s="223">
        <v>8590</v>
      </c>
      <c r="B638" s="227" t="s">
        <v>592</v>
      </c>
      <c r="C638" s="228">
        <f>BM85</f>
        <v>937930.12</v>
      </c>
      <c r="D638" s="228">
        <f>(D615/D612)*BM90</f>
        <v>0</v>
      </c>
      <c r="E638" s="230">
        <f>(E623/E612)*SUM(C638:D638)</f>
        <v>104245.6772410564</v>
      </c>
      <c r="F638" s="230">
        <f>(F624/F612)*BM64</f>
        <v>0</v>
      </c>
      <c r="G638" s="228" t="e">
        <f>(G625/G612)*BM91</f>
        <v>#DIV/0!</v>
      </c>
      <c r="H638" s="230" t="e">
        <f>(H628/H612)*BM60</f>
        <v>#DIV/0!</v>
      </c>
      <c r="I638" s="228" t="e">
        <f>(I629/I612)*BM92</f>
        <v>#DIV/0!</v>
      </c>
      <c r="J638" s="228" t="e">
        <f>(J630/J612)*BM93</f>
        <v>#DIV/0!</v>
      </c>
      <c r="N638" s="224" t="s">
        <v>593</v>
      </c>
    </row>
    <row r="639" spans="1:14" s="212" customFormat="1" ht="12.6" customHeight="1" x14ac:dyDescent="0.2">
      <c r="A639" s="223">
        <v>8660</v>
      </c>
      <c r="B639" s="227" t="s">
        <v>594</v>
      </c>
      <c r="C639" s="228">
        <f>BS85</f>
        <v>0</v>
      </c>
      <c r="D639" s="228">
        <f>(D615/D612)*BS90</f>
        <v>0</v>
      </c>
      <c r="E639" s="230">
        <f>(E623/E612)*SUM(C639:D639)</f>
        <v>0</v>
      </c>
      <c r="F639" s="230">
        <f>(F624/F612)*BS64</f>
        <v>0</v>
      </c>
      <c r="G639" s="228" t="e">
        <f>(G625/G612)*BS91</f>
        <v>#DIV/0!</v>
      </c>
      <c r="H639" s="230" t="e">
        <f>(H628/H612)*BS60</f>
        <v>#DIV/0!</v>
      </c>
      <c r="I639" s="228" t="e">
        <f>(I629/I612)*BS92</f>
        <v>#DIV/0!</v>
      </c>
      <c r="J639" s="228" t="e">
        <f>(J630/J612)*BS93</f>
        <v>#DIV/0!</v>
      </c>
      <c r="N639" s="224" t="s">
        <v>595</v>
      </c>
    </row>
    <row r="640" spans="1:14" s="212" customFormat="1" ht="12.6" customHeight="1" x14ac:dyDescent="0.2">
      <c r="A640" s="223">
        <v>8670</v>
      </c>
      <c r="B640" s="227" t="s">
        <v>596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 t="e">
        <f>(G625/G612)*BT91</f>
        <v>#DIV/0!</v>
      </c>
      <c r="H640" s="230" t="e">
        <f>(H628/H612)*BT60</f>
        <v>#DIV/0!</v>
      </c>
      <c r="I640" s="228" t="e">
        <f>(I629/I612)*BT92</f>
        <v>#DIV/0!</v>
      </c>
      <c r="J640" s="228" t="e">
        <f>(J630/J612)*BT93</f>
        <v>#DIV/0!</v>
      </c>
      <c r="N640" s="224" t="s">
        <v>597</v>
      </c>
    </row>
    <row r="641" spans="1:14" s="212" customFormat="1" ht="12.6" customHeight="1" x14ac:dyDescent="0.2">
      <c r="A641" s="223">
        <v>8680</v>
      </c>
      <c r="B641" s="227" t="s">
        <v>598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 t="e">
        <f>(G625/G612)*BU91</f>
        <v>#DIV/0!</v>
      </c>
      <c r="H641" s="230" t="e">
        <f>(H628/H612)*BU60</f>
        <v>#DIV/0!</v>
      </c>
      <c r="I641" s="228" t="e">
        <f>(I629/I612)*BU92</f>
        <v>#DIV/0!</v>
      </c>
      <c r="J641" s="228" t="e">
        <f>(J630/J612)*BU93</f>
        <v>#DIV/0!</v>
      </c>
      <c r="N641" s="224" t="s">
        <v>599</v>
      </c>
    </row>
    <row r="642" spans="1:14" s="212" customFormat="1" ht="12.6" customHeight="1" x14ac:dyDescent="0.2">
      <c r="A642" s="223">
        <v>8690</v>
      </c>
      <c r="B642" s="227" t="s">
        <v>600</v>
      </c>
      <c r="C642" s="228">
        <f>BV85</f>
        <v>52360.790000000008</v>
      </c>
      <c r="D642" s="228">
        <f>(D615/D612)*BV90</f>
        <v>5052.7313042932146</v>
      </c>
      <c r="E642" s="230">
        <f>(E623/E612)*SUM(C642:D642)</f>
        <v>6381.1911820892019</v>
      </c>
      <c r="F642" s="230">
        <f>(F624/F612)*BV64</f>
        <v>0</v>
      </c>
      <c r="G642" s="228" t="e">
        <f>(G625/G612)*BV91</f>
        <v>#DIV/0!</v>
      </c>
      <c r="H642" s="230" t="e">
        <f>(H628/H612)*BV60</f>
        <v>#DIV/0!</v>
      </c>
      <c r="I642" s="228" t="e">
        <f>(I629/I612)*BV92</f>
        <v>#DIV/0!</v>
      </c>
      <c r="J642" s="228" t="e">
        <f>(J630/J612)*BV93</f>
        <v>#DIV/0!</v>
      </c>
      <c r="N642" s="224" t="s">
        <v>601</v>
      </c>
    </row>
    <row r="643" spans="1:14" s="212" customFormat="1" ht="12.6" customHeight="1" x14ac:dyDescent="0.2">
      <c r="A643" s="223">
        <v>8700</v>
      </c>
      <c r="B643" s="227" t="s">
        <v>602</v>
      </c>
      <c r="C643" s="228">
        <f>BW85</f>
        <v>15139.75</v>
      </c>
      <c r="D643" s="228">
        <f>(D615/D612)*BW90</f>
        <v>0</v>
      </c>
      <c r="E643" s="230">
        <f>(E623/E612)*SUM(C643:D643)</f>
        <v>1682.6983784360007</v>
      </c>
      <c r="F643" s="230">
        <f>(F624/F612)*BW64</f>
        <v>0</v>
      </c>
      <c r="G643" s="228" t="e">
        <f>(G625/G612)*BW91</f>
        <v>#DIV/0!</v>
      </c>
      <c r="H643" s="230" t="e">
        <f>(H628/H612)*BW60</f>
        <v>#DIV/0!</v>
      </c>
      <c r="I643" s="228" t="e">
        <f>(I629/I612)*BW92</f>
        <v>#DIV/0!</v>
      </c>
      <c r="J643" s="228" t="e">
        <f>(J630/J612)*BW93</f>
        <v>#DIV/0!</v>
      </c>
      <c r="N643" s="224" t="s">
        <v>603</v>
      </c>
    </row>
    <row r="644" spans="1:14" s="212" customFormat="1" ht="12.6" customHeight="1" x14ac:dyDescent="0.2">
      <c r="A644" s="223">
        <v>8710</v>
      </c>
      <c r="B644" s="227" t="s">
        <v>604</v>
      </c>
      <c r="C644" s="228">
        <f>BX85</f>
        <v>0</v>
      </c>
      <c r="D644" s="228">
        <f>(D615/D612)*BX90</f>
        <v>0</v>
      </c>
      <c r="E644" s="230">
        <f>(E623/E612)*SUM(C644:D644)</f>
        <v>0</v>
      </c>
      <c r="F644" s="230">
        <f>(F624/F612)*BX64</f>
        <v>0</v>
      </c>
      <c r="G644" s="228" t="e">
        <f>(G625/G612)*BX91</f>
        <v>#DIV/0!</v>
      </c>
      <c r="H644" s="230" t="e">
        <f>(H628/H612)*BX60</f>
        <v>#DIV/0!</v>
      </c>
      <c r="I644" s="228" t="e">
        <f>(I629/I612)*BX92</f>
        <v>#DIV/0!</v>
      </c>
      <c r="J644" s="228" t="e">
        <f>(J630/J612)*BX93</f>
        <v>#DIV/0!</v>
      </c>
      <c r="K644" s="230" t="e">
        <f>SUM(C631:J644)</f>
        <v>#DIV/0!</v>
      </c>
      <c r="L644" s="230"/>
      <c r="N644" s="224" t="s">
        <v>605</v>
      </c>
    </row>
    <row r="645" spans="1:14" s="212" customFormat="1" ht="12.6" customHeight="1" x14ac:dyDescent="0.2">
      <c r="A645" s="223">
        <v>8720</v>
      </c>
      <c r="B645" s="227" t="s">
        <v>606</v>
      </c>
      <c r="C645" s="228">
        <f>BY85</f>
        <v>282010.83</v>
      </c>
      <c r="D645" s="228">
        <f>(D615/D612)*BY90</f>
        <v>0</v>
      </c>
      <c r="E645" s="230">
        <f>(E623/E612)*SUM(C645:D645)</f>
        <v>31343.923535222886</v>
      </c>
      <c r="F645" s="230">
        <f>(F624/F612)*BY64</f>
        <v>0</v>
      </c>
      <c r="G645" s="228" t="e">
        <f>(G625/G612)*BY91</f>
        <v>#DIV/0!</v>
      </c>
      <c r="H645" s="230" t="e">
        <f>(H628/H612)*BY60</f>
        <v>#DIV/0!</v>
      </c>
      <c r="I645" s="228" t="e">
        <f>(I629/I612)*BY92</f>
        <v>#DIV/0!</v>
      </c>
      <c r="J645" s="228" t="e">
        <f>(J630/J612)*BY93</f>
        <v>#DIV/0!</v>
      </c>
      <c r="K645" s="230">
        <v>0</v>
      </c>
      <c r="L645" s="230"/>
      <c r="N645" s="224" t="s">
        <v>607</v>
      </c>
    </row>
    <row r="646" spans="1:14" s="212" customFormat="1" ht="12.6" customHeight="1" x14ac:dyDescent="0.2">
      <c r="A646" s="223">
        <v>8730</v>
      </c>
      <c r="B646" s="227" t="s">
        <v>608</v>
      </c>
      <c r="C646" s="228">
        <f>BZ85</f>
        <v>0</v>
      </c>
      <c r="D646" s="228">
        <f>(D615/D612)*BZ90</f>
        <v>0</v>
      </c>
      <c r="E646" s="230">
        <f>(E623/E612)*SUM(C646:D646)</f>
        <v>0</v>
      </c>
      <c r="F646" s="230">
        <f>(F624/F612)*BZ64</f>
        <v>0</v>
      </c>
      <c r="G646" s="228" t="e">
        <f>(G625/G612)*BZ91</f>
        <v>#DIV/0!</v>
      </c>
      <c r="H646" s="230" t="e">
        <f>(H628/H612)*BZ60</f>
        <v>#DIV/0!</v>
      </c>
      <c r="I646" s="228" t="e">
        <f>(I629/I612)*BZ92</f>
        <v>#DIV/0!</v>
      </c>
      <c r="J646" s="228" t="e">
        <f>(J630/J612)*BZ93</f>
        <v>#DIV/0!</v>
      </c>
      <c r="K646" s="230">
        <v>0</v>
      </c>
      <c r="L646" s="230"/>
      <c r="N646" s="224" t="s">
        <v>609</v>
      </c>
    </row>
    <row r="647" spans="1:14" s="212" customFormat="1" ht="12.6" customHeight="1" x14ac:dyDescent="0.2">
      <c r="A647" s="223">
        <v>8740</v>
      </c>
      <c r="B647" s="227" t="s">
        <v>610</v>
      </c>
      <c r="C647" s="228">
        <f>CA85</f>
        <v>4676.4799999999996</v>
      </c>
      <c r="D647" s="228">
        <f>(D615/D612)*CA90</f>
        <v>0</v>
      </c>
      <c r="E647" s="230">
        <f>(E623/E612)*SUM(C647:D647)</f>
        <v>519.76454781541224</v>
      </c>
      <c r="F647" s="230">
        <f>(F624/F612)*CA64</f>
        <v>0</v>
      </c>
      <c r="G647" s="228" t="e">
        <f>(G625/G612)*CA91</f>
        <v>#DIV/0!</v>
      </c>
      <c r="H647" s="230" t="e">
        <f>(H628/H612)*CA60</f>
        <v>#DIV/0!</v>
      </c>
      <c r="I647" s="228" t="e">
        <f>(I629/I612)*CA92</f>
        <v>#DIV/0!</v>
      </c>
      <c r="J647" s="228" t="e">
        <f>(J630/J612)*CA93</f>
        <v>#DIV/0!</v>
      </c>
      <c r="K647" s="230">
        <v>0</v>
      </c>
      <c r="L647" s="230" t="e">
        <f>SUM(C645:K647)</f>
        <v>#DIV/0!</v>
      </c>
      <c r="N647" s="224" t="s">
        <v>611</v>
      </c>
    </row>
    <row r="648" spans="1:14" s="212" customFormat="1" ht="12.6" customHeight="1" x14ac:dyDescent="0.2">
      <c r="A648" s="223"/>
      <c r="B648" s="223"/>
      <c r="C648" s="212">
        <f>SUM(C614:C647)</f>
        <v>4490268.2100000009</v>
      </c>
      <c r="L648" s="226"/>
    </row>
    <row r="666" spans="1:14" s="212" customFormat="1" ht="12.6" customHeight="1" x14ac:dyDescent="0.2">
      <c r="C666" s="221" t="s">
        <v>612</v>
      </c>
      <c r="M666" s="221" t="s">
        <v>613</v>
      </c>
    </row>
    <row r="667" spans="1:14" s="212" customFormat="1" ht="12.6" customHeight="1" x14ac:dyDescent="0.2">
      <c r="C667" s="221" t="s">
        <v>542</v>
      </c>
      <c r="D667" s="221" t="s">
        <v>543</v>
      </c>
      <c r="E667" s="222" t="s">
        <v>544</v>
      </c>
      <c r="F667" s="221" t="s">
        <v>545</v>
      </c>
      <c r="G667" s="221" t="s">
        <v>546</v>
      </c>
      <c r="H667" s="221" t="s">
        <v>547</v>
      </c>
      <c r="I667" s="221" t="s">
        <v>548</v>
      </c>
      <c r="J667" s="221" t="s">
        <v>549</v>
      </c>
      <c r="K667" s="221" t="s">
        <v>550</v>
      </c>
      <c r="L667" s="222" t="s">
        <v>551</v>
      </c>
      <c r="M667" s="221" t="s">
        <v>614</v>
      </c>
    </row>
    <row r="668" spans="1:14" s="212" customFormat="1" ht="12.6" customHeight="1" x14ac:dyDescent="0.2">
      <c r="A668" s="223">
        <v>6010</v>
      </c>
      <c r="B668" s="222" t="s">
        <v>341</v>
      </c>
      <c r="C668" s="228">
        <f>C85</f>
        <v>0</v>
      </c>
      <c r="D668" s="228">
        <f>(D615/D612)*C90</f>
        <v>0</v>
      </c>
      <c r="E668" s="230">
        <f>(E623/E612)*SUM(C668:D668)</f>
        <v>0</v>
      </c>
      <c r="F668" s="230">
        <f>(F624/F612)*C64</f>
        <v>0</v>
      </c>
      <c r="G668" s="228" t="e">
        <f>(G625/G612)*C91</f>
        <v>#DIV/0!</v>
      </c>
      <c r="H668" s="230" t="e">
        <f>(H628/H612)*C60</f>
        <v>#DIV/0!</v>
      </c>
      <c r="I668" s="228" t="e">
        <f>(I629/I612)*C92</f>
        <v>#DIV/0!</v>
      </c>
      <c r="J668" s="228" t="e">
        <f>(J630/J612)*C93</f>
        <v>#DIV/0!</v>
      </c>
      <c r="K668" s="228" t="e">
        <f>(K644/K612)*C89</f>
        <v>#DIV/0!</v>
      </c>
      <c r="L668" s="228" t="e">
        <f>(L647/L612)*C94</f>
        <v>#DIV/0!</v>
      </c>
      <c r="M668" s="212" t="e">
        <f t="shared" ref="M668:M713" si="24">ROUND(SUM(D668:L668),0)</f>
        <v>#DIV/0!</v>
      </c>
      <c r="N668" s="222" t="s">
        <v>615</v>
      </c>
    </row>
    <row r="669" spans="1:14" s="212" customFormat="1" ht="12.6" customHeight="1" x14ac:dyDescent="0.2">
      <c r="A669" s="223">
        <v>6030</v>
      </c>
      <c r="B669" s="222" t="s">
        <v>342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 t="e">
        <f>(G625/G612)*D91</f>
        <v>#DIV/0!</v>
      </c>
      <c r="H669" s="230" t="e">
        <f>(H628/H612)*D60</f>
        <v>#DIV/0!</v>
      </c>
      <c r="I669" s="228" t="e">
        <f>(I629/I612)*D92</f>
        <v>#DIV/0!</v>
      </c>
      <c r="J669" s="228" t="e">
        <f>(J630/J612)*D93</f>
        <v>#DIV/0!</v>
      </c>
      <c r="K669" s="228" t="e">
        <f>(K644/K612)*D89</f>
        <v>#DIV/0!</v>
      </c>
      <c r="L669" s="228" t="e">
        <f>(L647/L612)*D94</f>
        <v>#DIV/0!</v>
      </c>
      <c r="M669" s="212" t="e">
        <f t="shared" si="24"/>
        <v>#DIV/0!</v>
      </c>
      <c r="N669" s="222" t="s">
        <v>616</v>
      </c>
    </row>
    <row r="670" spans="1:14" s="212" customFormat="1" ht="12.6" customHeight="1" x14ac:dyDescent="0.2">
      <c r="A670" s="223">
        <v>6070</v>
      </c>
      <c r="B670" s="222" t="s">
        <v>617</v>
      </c>
      <c r="C670" s="228">
        <f>E85</f>
        <v>0</v>
      </c>
      <c r="D670" s="228">
        <f>(D615/D612)*E90</f>
        <v>0</v>
      </c>
      <c r="E670" s="230">
        <f>(E623/E612)*SUM(C670:D670)</f>
        <v>0</v>
      </c>
      <c r="F670" s="230">
        <f>(F624/F612)*E64</f>
        <v>0</v>
      </c>
      <c r="G670" s="228" t="e">
        <f>(G625/G612)*E91</f>
        <v>#DIV/0!</v>
      </c>
      <c r="H670" s="230" t="e">
        <f>(H628/H612)*E60</f>
        <v>#DIV/0!</v>
      </c>
      <c r="I670" s="228" t="e">
        <f>(I629/I612)*E92</f>
        <v>#DIV/0!</v>
      </c>
      <c r="J670" s="228" t="e">
        <f>(J630/J612)*E93</f>
        <v>#DIV/0!</v>
      </c>
      <c r="K670" s="228" t="e">
        <f>(K644/K612)*E89</f>
        <v>#DIV/0!</v>
      </c>
      <c r="L670" s="228" t="e">
        <f>(L647/L612)*E94</f>
        <v>#DIV/0!</v>
      </c>
      <c r="M670" s="212" t="e">
        <f t="shared" si="24"/>
        <v>#DIV/0!</v>
      </c>
      <c r="N670" s="222" t="s">
        <v>618</v>
      </c>
    </row>
    <row r="671" spans="1:14" s="212" customFormat="1" ht="12.6" customHeight="1" x14ac:dyDescent="0.2">
      <c r="A671" s="223">
        <v>6100</v>
      </c>
      <c r="B671" s="222" t="s">
        <v>619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 t="e">
        <f>(G625/G612)*F91</f>
        <v>#DIV/0!</v>
      </c>
      <c r="H671" s="230" t="e">
        <f>(H628/H612)*F60</f>
        <v>#DIV/0!</v>
      </c>
      <c r="I671" s="228" t="e">
        <f>(I629/I612)*F92</f>
        <v>#DIV/0!</v>
      </c>
      <c r="J671" s="228" t="e">
        <f>(J630/J612)*F93</f>
        <v>#DIV/0!</v>
      </c>
      <c r="K671" s="228" t="e">
        <f>(K644/K612)*F89</f>
        <v>#DIV/0!</v>
      </c>
      <c r="L671" s="228" t="e">
        <f>(L647/L612)*F94</f>
        <v>#DIV/0!</v>
      </c>
      <c r="M671" s="212" t="e">
        <f t="shared" si="24"/>
        <v>#DIV/0!</v>
      </c>
      <c r="N671" s="222" t="s">
        <v>620</v>
      </c>
    </row>
    <row r="672" spans="1:14" s="212" customFormat="1" ht="12.6" customHeight="1" x14ac:dyDescent="0.2">
      <c r="A672" s="223">
        <v>6120</v>
      </c>
      <c r="B672" s="222" t="s">
        <v>621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 t="e">
        <f>(G625/G612)*G91</f>
        <v>#DIV/0!</v>
      </c>
      <c r="H672" s="230" t="e">
        <f>(H628/H612)*G60</f>
        <v>#DIV/0!</v>
      </c>
      <c r="I672" s="228" t="e">
        <f>(I629/I612)*G92</f>
        <v>#DIV/0!</v>
      </c>
      <c r="J672" s="228" t="e">
        <f>(J630/J612)*G93</f>
        <v>#DIV/0!</v>
      </c>
      <c r="K672" s="228" t="e">
        <f>(K644/K612)*G89</f>
        <v>#DIV/0!</v>
      </c>
      <c r="L672" s="228" t="e">
        <f>(L647/L612)*G94</f>
        <v>#DIV/0!</v>
      </c>
      <c r="M672" s="212" t="e">
        <f t="shared" si="24"/>
        <v>#DIV/0!</v>
      </c>
      <c r="N672" s="222" t="s">
        <v>622</v>
      </c>
    </row>
    <row r="673" spans="1:14" s="212" customFormat="1" ht="12.6" customHeight="1" x14ac:dyDescent="0.2">
      <c r="A673" s="223">
        <v>6140</v>
      </c>
      <c r="B673" s="222" t="s">
        <v>623</v>
      </c>
      <c r="C673" s="228">
        <f>H85</f>
        <v>6081575.5</v>
      </c>
      <c r="D673" s="228">
        <f>(D615/D612)*H90</f>
        <v>136711.07112919839</v>
      </c>
      <c r="E673" s="230">
        <f>(E623/E612)*SUM(C673:D673)</f>
        <v>691127.70883861766</v>
      </c>
      <c r="F673" s="230">
        <f>(F624/F612)*H64</f>
        <v>-1093.9003431792557</v>
      </c>
      <c r="G673" s="228" t="e">
        <f>(G625/G612)*H91</f>
        <v>#DIV/0!</v>
      </c>
      <c r="H673" s="230" t="e">
        <f>(H628/H612)*H60</f>
        <v>#DIV/0!</v>
      </c>
      <c r="I673" s="228" t="e">
        <f>(I629/I612)*H92</f>
        <v>#DIV/0!</v>
      </c>
      <c r="J673" s="228" t="e">
        <f>(J630/J612)*H93</f>
        <v>#DIV/0!</v>
      </c>
      <c r="K673" s="228" t="e">
        <f>(K644/K612)*H89</f>
        <v>#DIV/0!</v>
      </c>
      <c r="L673" s="228" t="e">
        <f>(L647/L612)*H94</f>
        <v>#DIV/0!</v>
      </c>
      <c r="M673" s="212" t="e">
        <f t="shared" si="24"/>
        <v>#DIV/0!</v>
      </c>
      <c r="N673" s="222" t="s">
        <v>624</v>
      </c>
    </row>
    <row r="674" spans="1:14" s="212" customFormat="1" ht="12.6" customHeight="1" x14ac:dyDescent="0.2">
      <c r="A674" s="223">
        <v>6150</v>
      </c>
      <c r="B674" s="222" t="s">
        <v>625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 t="e">
        <f>(G625/G612)*I91</f>
        <v>#DIV/0!</v>
      </c>
      <c r="H674" s="230" t="e">
        <f>(H628/H612)*I60</f>
        <v>#DIV/0!</v>
      </c>
      <c r="I674" s="228" t="e">
        <f>(I629/I612)*I92</f>
        <v>#DIV/0!</v>
      </c>
      <c r="J674" s="228" t="e">
        <f>(J630/J612)*I93</f>
        <v>#DIV/0!</v>
      </c>
      <c r="K674" s="228" t="e">
        <f>(K644/K612)*I89</f>
        <v>#DIV/0!</v>
      </c>
      <c r="L674" s="228" t="e">
        <f>(L647/L612)*I94</f>
        <v>#DIV/0!</v>
      </c>
      <c r="M674" s="212" t="e">
        <f t="shared" si="24"/>
        <v>#DIV/0!</v>
      </c>
      <c r="N674" s="222" t="s">
        <v>626</v>
      </c>
    </row>
    <row r="675" spans="1:14" s="212" customFormat="1" ht="12.6" customHeight="1" x14ac:dyDescent="0.2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 t="e">
        <f>(G625/G612)*J91</f>
        <v>#DIV/0!</v>
      </c>
      <c r="H675" s="230" t="e">
        <f>(H628/H612)*J60</f>
        <v>#DIV/0!</v>
      </c>
      <c r="I675" s="228" t="e">
        <f>(I629/I612)*J92</f>
        <v>#DIV/0!</v>
      </c>
      <c r="J675" s="228" t="e">
        <f>(J630/J612)*J93</f>
        <v>#DIV/0!</v>
      </c>
      <c r="K675" s="228" t="e">
        <f>(K644/K612)*J89</f>
        <v>#DIV/0!</v>
      </c>
      <c r="L675" s="228" t="e">
        <f>(L647/L612)*J94</f>
        <v>#DIV/0!</v>
      </c>
      <c r="M675" s="212" t="e">
        <f t="shared" si="24"/>
        <v>#DIV/0!</v>
      </c>
      <c r="N675" s="222" t="s">
        <v>627</v>
      </c>
    </row>
    <row r="676" spans="1:14" s="212" customFormat="1" ht="12.6" customHeight="1" x14ac:dyDescent="0.2">
      <c r="A676" s="223">
        <v>6200</v>
      </c>
      <c r="B676" s="222" t="s">
        <v>347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 t="e">
        <f>(G625/G612)*K91</f>
        <v>#DIV/0!</v>
      </c>
      <c r="H676" s="230" t="e">
        <f>(H628/H612)*K60</f>
        <v>#DIV/0!</v>
      </c>
      <c r="I676" s="228" t="e">
        <f>(I629/I612)*K92</f>
        <v>#DIV/0!</v>
      </c>
      <c r="J676" s="228" t="e">
        <f>(J630/J612)*K93</f>
        <v>#DIV/0!</v>
      </c>
      <c r="K676" s="228" t="e">
        <f>(K644/K612)*K89</f>
        <v>#DIV/0!</v>
      </c>
      <c r="L676" s="228" t="e">
        <f>(L647/L612)*K94</f>
        <v>#DIV/0!</v>
      </c>
      <c r="M676" s="212" t="e">
        <f t="shared" si="24"/>
        <v>#DIV/0!</v>
      </c>
      <c r="N676" s="222" t="s">
        <v>628</v>
      </c>
    </row>
    <row r="677" spans="1:14" s="212" customFormat="1" ht="12.6" customHeight="1" x14ac:dyDescent="0.2">
      <c r="A677" s="223">
        <v>6210</v>
      </c>
      <c r="B677" s="222" t="s">
        <v>348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 t="e">
        <f>(G625/G612)*L91</f>
        <v>#DIV/0!</v>
      </c>
      <c r="H677" s="230" t="e">
        <f>(H628/H612)*L60</f>
        <v>#DIV/0!</v>
      </c>
      <c r="I677" s="228" t="e">
        <f>(I629/I612)*L92</f>
        <v>#DIV/0!</v>
      </c>
      <c r="J677" s="228" t="e">
        <f>(J630/J612)*L93</f>
        <v>#DIV/0!</v>
      </c>
      <c r="K677" s="228" t="e">
        <f>(K644/K612)*L89</f>
        <v>#DIV/0!</v>
      </c>
      <c r="L677" s="228" t="e">
        <f>(L647/L612)*L94</f>
        <v>#DIV/0!</v>
      </c>
      <c r="M677" s="212" t="e">
        <f t="shared" si="24"/>
        <v>#DIV/0!</v>
      </c>
      <c r="N677" s="222" t="s">
        <v>629</v>
      </c>
    </row>
    <row r="678" spans="1:14" s="212" customFormat="1" ht="12.6" customHeight="1" x14ac:dyDescent="0.2">
      <c r="A678" s="223">
        <v>6330</v>
      </c>
      <c r="B678" s="222" t="s">
        <v>630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 t="e">
        <f>(G625/G612)*M91</f>
        <v>#DIV/0!</v>
      </c>
      <c r="H678" s="230" t="e">
        <f>(H628/H612)*M60</f>
        <v>#DIV/0!</v>
      </c>
      <c r="I678" s="228" t="e">
        <f>(I629/I612)*M92</f>
        <v>#DIV/0!</v>
      </c>
      <c r="J678" s="228" t="e">
        <f>(J630/J612)*M93</f>
        <v>#DIV/0!</v>
      </c>
      <c r="K678" s="228" t="e">
        <f>(K644/K612)*M89</f>
        <v>#DIV/0!</v>
      </c>
      <c r="L678" s="228" t="e">
        <f>(L647/L612)*M94</f>
        <v>#DIV/0!</v>
      </c>
      <c r="M678" s="212" t="e">
        <f t="shared" si="24"/>
        <v>#DIV/0!</v>
      </c>
      <c r="N678" s="222" t="s">
        <v>631</v>
      </c>
    </row>
    <row r="679" spans="1:14" s="212" customFormat="1" ht="12.6" customHeight="1" x14ac:dyDescent="0.2">
      <c r="A679" s="223">
        <v>6400</v>
      </c>
      <c r="B679" s="222" t="s">
        <v>632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 t="e">
        <f>(G625/G612)*N91</f>
        <v>#DIV/0!</v>
      </c>
      <c r="H679" s="230" t="e">
        <f>(H628/H612)*N60</f>
        <v>#DIV/0!</v>
      </c>
      <c r="I679" s="228" t="e">
        <f>(I629/I612)*N92</f>
        <v>#DIV/0!</v>
      </c>
      <c r="J679" s="228" t="e">
        <f>(J630/J612)*N93</f>
        <v>#DIV/0!</v>
      </c>
      <c r="K679" s="228" t="e">
        <f>(K644/K612)*N89</f>
        <v>#DIV/0!</v>
      </c>
      <c r="L679" s="228" t="e">
        <f>(L647/L612)*N94</f>
        <v>#DIV/0!</v>
      </c>
      <c r="M679" s="212" t="e">
        <f t="shared" si="24"/>
        <v>#DIV/0!</v>
      </c>
      <c r="N679" s="222" t="s">
        <v>633</v>
      </c>
    </row>
    <row r="680" spans="1:14" s="212" customFormat="1" ht="12.6" customHeight="1" x14ac:dyDescent="0.2">
      <c r="A680" s="223">
        <v>7010</v>
      </c>
      <c r="B680" s="222" t="s">
        <v>634</v>
      </c>
      <c r="C680" s="228">
        <f>O85</f>
        <v>0</v>
      </c>
      <c r="D680" s="228">
        <f>(D615/D612)*O90</f>
        <v>0</v>
      </c>
      <c r="E680" s="230">
        <f>(E623/E612)*SUM(C680:D680)</f>
        <v>0</v>
      </c>
      <c r="F680" s="230">
        <f>(F624/F612)*O64</f>
        <v>0</v>
      </c>
      <c r="G680" s="228" t="e">
        <f>(G625/G612)*O91</f>
        <v>#DIV/0!</v>
      </c>
      <c r="H680" s="230" t="e">
        <f>(H628/H612)*O60</f>
        <v>#DIV/0!</v>
      </c>
      <c r="I680" s="228" t="e">
        <f>(I629/I612)*O92</f>
        <v>#DIV/0!</v>
      </c>
      <c r="J680" s="228" t="e">
        <f>(J630/J612)*O93</f>
        <v>#DIV/0!</v>
      </c>
      <c r="K680" s="228" t="e">
        <f>(K644/K612)*O89</f>
        <v>#DIV/0!</v>
      </c>
      <c r="L680" s="228" t="e">
        <f>(L647/L612)*O94</f>
        <v>#DIV/0!</v>
      </c>
      <c r="M680" s="212" t="e">
        <f t="shared" si="24"/>
        <v>#DIV/0!</v>
      </c>
      <c r="N680" s="222" t="s">
        <v>635</v>
      </c>
    </row>
    <row r="681" spans="1:14" s="212" customFormat="1" ht="12.6" customHeight="1" x14ac:dyDescent="0.2">
      <c r="A681" s="223">
        <v>7020</v>
      </c>
      <c r="B681" s="222" t="s">
        <v>636</v>
      </c>
      <c r="C681" s="228">
        <f>P85</f>
        <v>0</v>
      </c>
      <c r="D681" s="228">
        <f>(D615/D612)*P90</f>
        <v>0</v>
      </c>
      <c r="E681" s="230">
        <f>(E623/E612)*SUM(C681:D681)</f>
        <v>0</v>
      </c>
      <c r="F681" s="230">
        <f>(F624/F612)*P64</f>
        <v>0</v>
      </c>
      <c r="G681" s="228" t="e">
        <f>(G625/G612)*P91</f>
        <v>#DIV/0!</v>
      </c>
      <c r="H681" s="230" t="e">
        <f>(H628/H612)*P60</f>
        <v>#DIV/0!</v>
      </c>
      <c r="I681" s="228" t="e">
        <f>(I629/I612)*P92</f>
        <v>#DIV/0!</v>
      </c>
      <c r="J681" s="228" t="e">
        <f>(J630/J612)*P93</f>
        <v>#DIV/0!</v>
      </c>
      <c r="K681" s="228" t="e">
        <f>(K644/K612)*P89</f>
        <v>#DIV/0!</v>
      </c>
      <c r="L681" s="228" t="e">
        <f>(L647/L612)*P94</f>
        <v>#DIV/0!</v>
      </c>
      <c r="M681" s="212" t="e">
        <f t="shared" si="24"/>
        <v>#DIV/0!</v>
      </c>
      <c r="N681" s="222" t="s">
        <v>637</v>
      </c>
    </row>
    <row r="682" spans="1:14" s="212" customFormat="1" ht="12.6" customHeight="1" x14ac:dyDescent="0.2">
      <c r="A682" s="223">
        <v>7030</v>
      </c>
      <c r="B682" s="222" t="s">
        <v>638</v>
      </c>
      <c r="C682" s="228">
        <f>Q85</f>
        <v>0</v>
      </c>
      <c r="D682" s="228">
        <f>(D615/D612)*Q90</f>
        <v>0</v>
      </c>
      <c r="E682" s="230">
        <f>(E623/E612)*SUM(C682:D682)</f>
        <v>0</v>
      </c>
      <c r="F682" s="230">
        <f>(F624/F612)*Q64</f>
        <v>0</v>
      </c>
      <c r="G682" s="228" t="e">
        <f>(G625/G612)*Q91</f>
        <v>#DIV/0!</v>
      </c>
      <c r="H682" s="230" t="e">
        <f>(H628/H612)*Q60</f>
        <v>#DIV/0!</v>
      </c>
      <c r="I682" s="228" t="e">
        <f>(I629/I612)*Q92</f>
        <v>#DIV/0!</v>
      </c>
      <c r="J682" s="228" t="e">
        <f>(J630/J612)*Q93</f>
        <v>#DIV/0!</v>
      </c>
      <c r="K682" s="228" t="e">
        <f>(K644/K612)*Q89</f>
        <v>#DIV/0!</v>
      </c>
      <c r="L682" s="228" t="e">
        <f>(L647/L612)*Q94</f>
        <v>#DIV/0!</v>
      </c>
      <c r="M682" s="212" t="e">
        <f t="shared" si="24"/>
        <v>#DIV/0!</v>
      </c>
      <c r="N682" s="222" t="s">
        <v>639</v>
      </c>
    </row>
    <row r="683" spans="1:14" s="212" customFormat="1" ht="12.6" customHeight="1" x14ac:dyDescent="0.2">
      <c r="A683" s="223">
        <v>7040</v>
      </c>
      <c r="B683" s="222" t="s">
        <v>133</v>
      </c>
      <c r="C683" s="228">
        <f>R85</f>
        <v>0</v>
      </c>
      <c r="D683" s="228">
        <f>(D615/D612)*R90</f>
        <v>0</v>
      </c>
      <c r="E683" s="230">
        <f>(E623/E612)*SUM(C683:D683)</f>
        <v>0</v>
      </c>
      <c r="F683" s="230">
        <f>(F624/F612)*R64</f>
        <v>0</v>
      </c>
      <c r="G683" s="228" t="e">
        <f>(G625/G612)*R91</f>
        <v>#DIV/0!</v>
      </c>
      <c r="H683" s="230" t="e">
        <f>(H628/H612)*R60</f>
        <v>#DIV/0!</v>
      </c>
      <c r="I683" s="228" t="e">
        <f>(I629/I612)*R92</f>
        <v>#DIV/0!</v>
      </c>
      <c r="J683" s="228" t="e">
        <f>(J630/J612)*R93</f>
        <v>#DIV/0!</v>
      </c>
      <c r="K683" s="228" t="e">
        <f>(K644/K612)*R89</f>
        <v>#DIV/0!</v>
      </c>
      <c r="L683" s="228" t="e">
        <f>(L647/L612)*R94</f>
        <v>#DIV/0!</v>
      </c>
      <c r="M683" s="212" t="e">
        <f t="shared" si="24"/>
        <v>#DIV/0!</v>
      </c>
      <c r="N683" s="222" t="s">
        <v>640</v>
      </c>
    </row>
    <row r="684" spans="1:14" s="212" customFormat="1" ht="12.6" customHeight="1" x14ac:dyDescent="0.2">
      <c r="A684" s="223">
        <v>7050</v>
      </c>
      <c r="B684" s="222" t="s">
        <v>641</v>
      </c>
      <c r="C684" s="228">
        <f>S85</f>
        <v>0</v>
      </c>
      <c r="D684" s="228">
        <f>(D615/D612)*S90</f>
        <v>0</v>
      </c>
      <c r="E684" s="230">
        <f>(E623/E612)*SUM(C684:D684)</f>
        <v>0</v>
      </c>
      <c r="F684" s="230">
        <f>(F624/F612)*S64</f>
        <v>0</v>
      </c>
      <c r="G684" s="228" t="e">
        <f>(G625/G612)*S91</f>
        <v>#DIV/0!</v>
      </c>
      <c r="H684" s="230" t="e">
        <f>(H628/H612)*S60</f>
        <v>#DIV/0!</v>
      </c>
      <c r="I684" s="228" t="e">
        <f>(I629/I612)*S92</f>
        <v>#DIV/0!</v>
      </c>
      <c r="J684" s="228" t="e">
        <f>(J630/J612)*S93</f>
        <v>#DIV/0!</v>
      </c>
      <c r="K684" s="228" t="e">
        <f>(K644/K612)*S89</f>
        <v>#DIV/0!</v>
      </c>
      <c r="L684" s="228" t="e">
        <f>(L647/L612)*S94</f>
        <v>#DIV/0!</v>
      </c>
      <c r="M684" s="212" t="e">
        <f t="shared" si="24"/>
        <v>#DIV/0!</v>
      </c>
      <c r="N684" s="222" t="s">
        <v>642</v>
      </c>
    </row>
    <row r="685" spans="1:14" s="212" customFormat="1" ht="12.6" customHeight="1" x14ac:dyDescent="0.2">
      <c r="A685" s="223">
        <v>7060</v>
      </c>
      <c r="B685" s="222" t="s">
        <v>643</v>
      </c>
      <c r="C685" s="228">
        <f>T85</f>
        <v>0</v>
      </c>
      <c r="D685" s="228">
        <f>(D615/D612)*T90</f>
        <v>0</v>
      </c>
      <c r="E685" s="230">
        <f>(E623/E612)*SUM(C685:D685)</f>
        <v>0</v>
      </c>
      <c r="F685" s="230">
        <f>(F624/F612)*T64</f>
        <v>0</v>
      </c>
      <c r="G685" s="228" t="e">
        <f>(G625/G612)*T91</f>
        <v>#DIV/0!</v>
      </c>
      <c r="H685" s="230" t="e">
        <f>(H628/H612)*T60</f>
        <v>#DIV/0!</v>
      </c>
      <c r="I685" s="228" t="e">
        <f>(I629/I612)*T92</f>
        <v>#DIV/0!</v>
      </c>
      <c r="J685" s="228" t="e">
        <f>(J630/J612)*T93</f>
        <v>#DIV/0!</v>
      </c>
      <c r="K685" s="228" t="e">
        <f>(K644/K612)*T89</f>
        <v>#DIV/0!</v>
      </c>
      <c r="L685" s="228" t="e">
        <f>(L647/L612)*T94</f>
        <v>#DIV/0!</v>
      </c>
      <c r="M685" s="212" t="e">
        <f t="shared" si="24"/>
        <v>#DIV/0!</v>
      </c>
      <c r="N685" s="222" t="s">
        <v>644</v>
      </c>
    </row>
    <row r="686" spans="1:14" s="212" customFormat="1" ht="12.6" customHeight="1" x14ac:dyDescent="0.2">
      <c r="A686" s="223">
        <v>7070</v>
      </c>
      <c r="B686" s="222" t="s">
        <v>136</v>
      </c>
      <c r="C686" s="228">
        <f>U85</f>
        <v>2463.2600000000002</v>
      </c>
      <c r="D686" s="228">
        <f>(D615/D612)*U90</f>
        <v>0</v>
      </c>
      <c r="E686" s="230">
        <f>(E623/E612)*SUM(C686:D686)</f>
        <v>273.77754637073025</v>
      </c>
      <c r="F686" s="230">
        <f>(F624/F612)*U64</f>
        <v>0</v>
      </c>
      <c r="G686" s="228" t="e">
        <f>(G625/G612)*U91</f>
        <v>#DIV/0!</v>
      </c>
      <c r="H686" s="230" t="e">
        <f>(H628/H612)*U60</f>
        <v>#DIV/0!</v>
      </c>
      <c r="I686" s="228" t="e">
        <f>(I629/I612)*U92</f>
        <v>#DIV/0!</v>
      </c>
      <c r="J686" s="228" t="e">
        <f>(J630/J612)*U93</f>
        <v>#DIV/0!</v>
      </c>
      <c r="K686" s="228" t="e">
        <f>(K644/K612)*U89</f>
        <v>#DIV/0!</v>
      </c>
      <c r="L686" s="228" t="e">
        <f>(L647/L612)*U94</f>
        <v>#DIV/0!</v>
      </c>
      <c r="M686" s="212" t="e">
        <f t="shared" si="24"/>
        <v>#DIV/0!</v>
      </c>
      <c r="N686" s="222" t="s">
        <v>645</v>
      </c>
    </row>
    <row r="687" spans="1:14" s="212" customFormat="1" ht="12.6" customHeight="1" x14ac:dyDescent="0.2">
      <c r="A687" s="223">
        <v>7110</v>
      </c>
      <c r="B687" s="222" t="s">
        <v>646</v>
      </c>
      <c r="C687" s="228">
        <f>V85</f>
        <v>0</v>
      </c>
      <c r="D687" s="228">
        <f>(D615/D612)*V90</f>
        <v>0</v>
      </c>
      <c r="E687" s="230">
        <f>(E623/E612)*SUM(C687:D687)</f>
        <v>0</v>
      </c>
      <c r="F687" s="230">
        <f>(F624/F612)*V64</f>
        <v>0</v>
      </c>
      <c r="G687" s="228" t="e">
        <f>(G625/G612)*V91</f>
        <v>#DIV/0!</v>
      </c>
      <c r="H687" s="230" t="e">
        <f>(H628/H612)*V60</f>
        <v>#DIV/0!</v>
      </c>
      <c r="I687" s="228" t="e">
        <f>(I629/I612)*V92</f>
        <v>#DIV/0!</v>
      </c>
      <c r="J687" s="228" t="e">
        <f>(J630/J612)*V93</f>
        <v>#DIV/0!</v>
      </c>
      <c r="K687" s="228" t="e">
        <f>(K644/K612)*V89</f>
        <v>#DIV/0!</v>
      </c>
      <c r="L687" s="228" t="e">
        <f>(L647/L612)*V94</f>
        <v>#DIV/0!</v>
      </c>
      <c r="M687" s="212" t="e">
        <f t="shared" si="24"/>
        <v>#DIV/0!</v>
      </c>
      <c r="N687" s="222" t="s">
        <v>647</v>
      </c>
    </row>
    <row r="688" spans="1:14" s="212" customFormat="1" ht="12.6" customHeight="1" x14ac:dyDescent="0.2">
      <c r="A688" s="223">
        <v>7120</v>
      </c>
      <c r="B688" s="222" t="s">
        <v>648</v>
      </c>
      <c r="C688" s="228">
        <f>W85</f>
        <v>0</v>
      </c>
      <c r="D688" s="228">
        <f>(D615/D612)*W90</f>
        <v>0</v>
      </c>
      <c r="E688" s="230">
        <f>(E623/E612)*SUM(C688:D688)</f>
        <v>0</v>
      </c>
      <c r="F688" s="230">
        <f>(F624/F612)*W64</f>
        <v>0</v>
      </c>
      <c r="G688" s="228" t="e">
        <f>(G625/G612)*W91</f>
        <v>#DIV/0!</v>
      </c>
      <c r="H688" s="230" t="e">
        <f>(H628/H612)*W60</f>
        <v>#DIV/0!</v>
      </c>
      <c r="I688" s="228" t="e">
        <f>(I629/I612)*W92</f>
        <v>#DIV/0!</v>
      </c>
      <c r="J688" s="228" t="e">
        <f>(J630/J612)*W93</f>
        <v>#DIV/0!</v>
      </c>
      <c r="K688" s="228" t="e">
        <f>(K644/K612)*W89</f>
        <v>#DIV/0!</v>
      </c>
      <c r="L688" s="228" t="e">
        <f>(L647/L612)*W94</f>
        <v>#DIV/0!</v>
      </c>
      <c r="M688" s="212" t="e">
        <f t="shared" si="24"/>
        <v>#DIV/0!</v>
      </c>
      <c r="N688" s="222" t="s">
        <v>649</v>
      </c>
    </row>
    <row r="689" spans="1:14" s="212" customFormat="1" ht="12.6" customHeight="1" x14ac:dyDescent="0.2">
      <c r="A689" s="223">
        <v>7130</v>
      </c>
      <c r="B689" s="222" t="s">
        <v>650</v>
      </c>
      <c r="C689" s="228">
        <f>X85</f>
        <v>0</v>
      </c>
      <c r="D689" s="228">
        <f>(D615/D612)*X90</f>
        <v>0</v>
      </c>
      <c r="E689" s="230">
        <f>(E623/E612)*SUM(C689:D689)</f>
        <v>0</v>
      </c>
      <c r="F689" s="230">
        <f>(F624/F612)*X64</f>
        <v>0</v>
      </c>
      <c r="G689" s="228" t="e">
        <f>(G625/G612)*X91</f>
        <v>#DIV/0!</v>
      </c>
      <c r="H689" s="230" t="e">
        <f>(H628/H612)*X60</f>
        <v>#DIV/0!</v>
      </c>
      <c r="I689" s="228" t="e">
        <f>(I629/I612)*X92</f>
        <v>#DIV/0!</v>
      </c>
      <c r="J689" s="228" t="e">
        <f>(J630/J612)*X93</f>
        <v>#DIV/0!</v>
      </c>
      <c r="K689" s="228" t="e">
        <f>(K644/K612)*X89</f>
        <v>#DIV/0!</v>
      </c>
      <c r="L689" s="228" t="e">
        <f>(L647/L612)*X94</f>
        <v>#DIV/0!</v>
      </c>
      <c r="M689" s="212" t="e">
        <f t="shared" si="24"/>
        <v>#DIV/0!</v>
      </c>
      <c r="N689" s="222" t="s">
        <v>651</v>
      </c>
    </row>
    <row r="690" spans="1:14" s="212" customFormat="1" ht="12.6" customHeight="1" x14ac:dyDescent="0.2">
      <c r="A690" s="223">
        <v>7140</v>
      </c>
      <c r="B690" s="222" t="s">
        <v>652</v>
      </c>
      <c r="C690" s="228">
        <f>Y85</f>
        <v>0</v>
      </c>
      <c r="D690" s="228">
        <f>(D615/D612)*Y90</f>
        <v>0</v>
      </c>
      <c r="E690" s="230">
        <f>(E623/E612)*SUM(C690:D690)</f>
        <v>0</v>
      </c>
      <c r="F690" s="230">
        <f>(F624/F612)*Y64</f>
        <v>0</v>
      </c>
      <c r="G690" s="228" t="e">
        <f>(G625/G612)*Y91</f>
        <v>#DIV/0!</v>
      </c>
      <c r="H690" s="230" t="e">
        <f>(H628/H612)*Y60</f>
        <v>#DIV/0!</v>
      </c>
      <c r="I690" s="228" t="e">
        <f>(I629/I612)*Y92</f>
        <v>#DIV/0!</v>
      </c>
      <c r="J690" s="228" t="e">
        <f>(J630/J612)*Y93</f>
        <v>#DIV/0!</v>
      </c>
      <c r="K690" s="228" t="e">
        <f>(K644/K612)*Y89</f>
        <v>#DIV/0!</v>
      </c>
      <c r="L690" s="228" t="e">
        <f>(L647/L612)*Y94</f>
        <v>#DIV/0!</v>
      </c>
      <c r="M690" s="212" t="e">
        <f t="shared" si="24"/>
        <v>#DIV/0!</v>
      </c>
      <c r="N690" s="222" t="s">
        <v>653</v>
      </c>
    </row>
    <row r="691" spans="1:14" s="212" customFormat="1" ht="12.6" customHeight="1" x14ac:dyDescent="0.2">
      <c r="A691" s="223">
        <v>7150</v>
      </c>
      <c r="B691" s="222" t="s">
        <v>654</v>
      </c>
      <c r="C691" s="228">
        <f>Z85</f>
        <v>0</v>
      </c>
      <c r="D691" s="228">
        <f>(D615/D612)*Z90</f>
        <v>0</v>
      </c>
      <c r="E691" s="230">
        <f>(E623/E612)*SUM(C691:D691)</f>
        <v>0</v>
      </c>
      <c r="F691" s="230">
        <f>(F624/F612)*Z64</f>
        <v>0</v>
      </c>
      <c r="G691" s="228" t="e">
        <f>(G625/G612)*Z91</f>
        <v>#DIV/0!</v>
      </c>
      <c r="H691" s="230" t="e">
        <f>(H628/H612)*Z60</f>
        <v>#DIV/0!</v>
      </c>
      <c r="I691" s="228" t="e">
        <f>(I629/I612)*Z92</f>
        <v>#DIV/0!</v>
      </c>
      <c r="J691" s="228" t="e">
        <f>(J630/J612)*Z93</f>
        <v>#DIV/0!</v>
      </c>
      <c r="K691" s="228" t="e">
        <f>(K644/K612)*Z89</f>
        <v>#DIV/0!</v>
      </c>
      <c r="L691" s="228" t="e">
        <f>(L647/L612)*Z94</f>
        <v>#DIV/0!</v>
      </c>
      <c r="M691" s="212" t="e">
        <f t="shared" si="24"/>
        <v>#DIV/0!</v>
      </c>
      <c r="N691" s="222" t="s">
        <v>655</v>
      </c>
    </row>
    <row r="692" spans="1:14" s="212" customFormat="1" ht="12.6" customHeight="1" x14ac:dyDescent="0.2">
      <c r="A692" s="223">
        <v>7160</v>
      </c>
      <c r="B692" s="222" t="s">
        <v>656</v>
      </c>
      <c r="C692" s="228">
        <f>AA85</f>
        <v>0</v>
      </c>
      <c r="D692" s="228">
        <f>(D615/D612)*AA90</f>
        <v>0</v>
      </c>
      <c r="E692" s="230">
        <f>(E623/E612)*SUM(C692:D692)</f>
        <v>0</v>
      </c>
      <c r="F692" s="230">
        <f>(F624/F612)*AA64</f>
        <v>0</v>
      </c>
      <c r="G692" s="228" t="e">
        <f>(G625/G612)*AA91</f>
        <v>#DIV/0!</v>
      </c>
      <c r="H692" s="230" t="e">
        <f>(H628/H612)*AA60</f>
        <v>#DIV/0!</v>
      </c>
      <c r="I692" s="228" t="e">
        <f>(I629/I612)*AA92</f>
        <v>#DIV/0!</v>
      </c>
      <c r="J692" s="228" t="e">
        <f>(J630/J612)*AA93</f>
        <v>#DIV/0!</v>
      </c>
      <c r="K692" s="228" t="e">
        <f>(K644/K612)*AA89</f>
        <v>#DIV/0!</v>
      </c>
      <c r="L692" s="228" t="e">
        <f>(L647/L612)*AA94</f>
        <v>#DIV/0!</v>
      </c>
      <c r="M692" s="212" t="e">
        <f t="shared" si="24"/>
        <v>#DIV/0!</v>
      </c>
      <c r="N692" s="222" t="s">
        <v>657</v>
      </c>
    </row>
    <row r="693" spans="1:14" s="212" customFormat="1" ht="12.6" customHeight="1" x14ac:dyDescent="0.2">
      <c r="A693" s="223">
        <v>7170</v>
      </c>
      <c r="B693" s="222" t="s">
        <v>142</v>
      </c>
      <c r="C693" s="228">
        <f>AB85</f>
        <v>174744.53000000003</v>
      </c>
      <c r="D693" s="228">
        <f>(D615/D612)*AB90</f>
        <v>0</v>
      </c>
      <c r="E693" s="230">
        <f>(E623/E612)*SUM(C693:D693)</f>
        <v>19421.875346129305</v>
      </c>
      <c r="F693" s="230">
        <f>(F624/F612)*AB64</f>
        <v>-4116.6344228219559</v>
      </c>
      <c r="G693" s="228" t="e">
        <f>(G625/G612)*AB91</f>
        <v>#DIV/0!</v>
      </c>
      <c r="H693" s="230" t="e">
        <f>(H628/H612)*AB60</f>
        <v>#DIV/0!</v>
      </c>
      <c r="I693" s="228" t="e">
        <f>(I629/I612)*AB92</f>
        <v>#DIV/0!</v>
      </c>
      <c r="J693" s="228" t="e">
        <f>(J630/J612)*AB93</f>
        <v>#DIV/0!</v>
      </c>
      <c r="K693" s="228" t="e">
        <f>(K644/K612)*AB89</f>
        <v>#DIV/0!</v>
      </c>
      <c r="L693" s="228" t="e">
        <f>(L647/L612)*AB94</f>
        <v>#DIV/0!</v>
      </c>
      <c r="M693" s="212" t="e">
        <f t="shared" si="24"/>
        <v>#DIV/0!</v>
      </c>
      <c r="N693" s="222" t="s">
        <v>658</v>
      </c>
    </row>
    <row r="694" spans="1:14" s="212" customFormat="1" ht="12.6" customHeight="1" x14ac:dyDescent="0.2">
      <c r="A694" s="223">
        <v>7180</v>
      </c>
      <c r="B694" s="222" t="s">
        <v>659</v>
      </c>
      <c r="C694" s="228">
        <f>AC85</f>
        <v>0</v>
      </c>
      <c r="D694" s="228">
        <f>(D615/D612)*AC90</f>
        <v>0</v>
      </c>
      <c r="E694" s="230">
        <f>(E623/E612)*SUM(C694:D694)</f>
        <v>0</v>
      </c>
      <c r="F694" s="230">
        <f>(F624/F612)*AC64</f>
        <v>0</v>
      </c>
      <c r="G694" s="228" t="e">
        <f>(G625/G612)*AC91</f>
        <v>#DIV/0!</v>
      </c>
      <c r="H694" s="230" t="e">
        <f>(H628/H612)*AC60</f>
        <v>#DIV/0!</v>
      </c>
      <c r="I694" s="228" t="e">
        <f>(I629/I612)*AC92</f>
        <v>#DIV/0!</v>
      </c>
      <c r="J694" s="228" t="e">
        <f>(J630/J612)*AC93</f>
        <v>#DIV/0!</v>
      </c>
      <c r="K694" s="228" t="e">
        <f>(K644/K612)*AC89</f>
        <v>#DIV/0!</v>
      </c>
      <c r="L694" s="228" t="e">
        <f>(L647/L612)*AC94</f>
        <v>#DIV/0!</v>
      </c>
      <c r="M694" s="212" t="e">
        <f t="shared" si="24"/>
        <v>#DIV/0!</v>
      </c>
      <c r="N694" s="222" t="s">
        <v>660</v>
      </c>
    </row>
    <row r="695" spans="1:14" s="212" customFormat="1" ht="12.6" customHeight="1" x14ac:dyDescent="0.2">
      <c r="A695" s="223">
        <v>7190</v>
      </c>
      <c r="B695" s="222" t="s">
        <v>144</v>
      </c>
      <c r="C695" s="228">
        <f>AD85</f>
        <v>0</v>
      </c>
      <c r="D695" s="228">
        <f>(D615/D612)*AD90</f>
        <v>0</v>
      </c>
      <c r="E695" s="230">
        <f>(E623/E612)*SUM(C695:D695)</f>
        <v>0</v>
      </c>
      <c r="F695" s="230">
        <f>(F624/F612)*AD64</f>
        <v>0</v>
      </c>
      <c r="G695" s="228" t="e">
        <f>(G625/G612)*AD91</f>
        <v>#DIV/0!</v>
      </c>
      <c r="H695" s="230" t="e">
        <f>(H628/H612)*AD60</f>
        <v>#DIV/0!</v>
      </c>
      <c r="I695" s="228" t="e">
        <f>(I629/I612)*AD92</f>
        <v>#DIV/0!</v>
      </c>
      <c r="J695" s="228" t="e">
        <f>(J630/J612)*AD93</f>
        <v>#DIV/0!</v>
      </c>
      <c r="K695" s="228" t="e">
        <f>(K644/K612)*AD89</f>
        <v>#DIV/0!</v>
      </c>
      <c r="L695" s="228" t="e">
        <f>(L647/L612)*AD94</f>
        <v>#DIV/0!</v>
      </c>
      <c r="M695" s="212" t="e">
        <f t="shared" si="24"/>
        <v>#DIV/0!</v>
      </c>
      <c r="N695" s="222" t="s">
        <v>661</v>
      </c>
    </row>
    <row r="696" spans="1:14" s="212" customFormat="1" ht="12.6" customHeight="1" x14ac:dyDescent="0.2">
      <c r="A696" s="223">
        <v>7200</v>
      </c>
      <c r="B696" s="222" t="s">
        <v>662</v>
      </c>
      <c r="C696" s="228">
        <f>AE85</f>
        <v>0</v>
      </c>
      <c r="D696" s="228">
        <f>(D615/D612)*AE90</f>
        <v>0</v>
      </c>
      <c r="E696" s="230">
        <f>(E623/E612)*SUM(C696:D696)</f>
        <v>0</v>
      </c>
      <c r="F696" s="230">
        <f>(F624/F612)*AE64</f>
        <v>0</v>
      </c>
      <c r="G696" s="228" t="e">
        <f>(G625/G612)*AE91</f>
        <v>#DIV/0!</v>
      </c>
      <c r="H696" s="230" t="e">
        <f>(H628/H612)*AE60</f>
        <v>#DIV/0!</v>
      </c>
      <c r="I696" s="228" t="e">
        <f>(I629/I612)*AE92</f>
        <v>#DIV/0!</v>
      </c>
      <c r="J696" s="228" t="e">
        <f>(J630/J612)*AE93</f>
        <v>#DIV/0!</v>
      </c>
      <c r="K696" s="228" t="e">
        <f>(K644/K612)*AE89</f>
        <v>#DIV/0!</v>
      </c>
      <c r="L696" s="228" t="e">
        <f>(L647/L612)*AE94</f>
        <v>#DIV/0!</v>
      </c>
      <c r="M696" s="212" t="e">
        <f t="shared" si="24"/>
        <v>#DIV/0!</v>
      </c>
      <c r="N696" s="222" t="s">
        <v>663</v>
      </c>
    </row>
    <row r="697" spans="1:14" s="212" customFormat="1" ht="12.6" customHeight="1" x14ac:dyDescent="0.2">
      <c r="A697" s="223">
        <v>7220</v>
      </c>
      <c r="B697" s="222" t="s">
        <v>664</v>
      </c>
      <c r="C697" s="228">
        <f>AF85</f>
        <v>7520126.5800000001</v>
      </c>
      <c r="D697" s="228">
        <f>(D615/D612)*AF90</f>
        <v>69140.425864295219</v>
      </c>
      <c r="E697" s="230">
        <f>(E623/E612)*SUM(C697:D697)</f>
        <v>843504.50200866547</v>
      </c>
      <c r="F697" s="230">
        <f>(F624/F612)*AF64</f>
        <v>-1557.6632293262817</v>
      </c>
      <c r="G697" s="228" t="e">
        <f>(G625/G612)*AF91</f>
        <v>#DIV/0!</v>
      </c>
      <c r="H697" s="230" t="e">
        <f>(H628/H612)*AF60</f>
        <v>#DIV/0!</v>
      </c>
      <c r="I697" s="228" t="e">
        <f>(I629/I612)*AF92</f>
        <v>#DIV/0!</v>
      </c>
      <c r="J697" s="228" t="e">
        <f>(J630/J612)*AF93</f>
        <v>#DIV/0!</v>
      </c>
      <c r="K697" s="228" t="e">
        <f>(K644/K612)*AF89</f>
        <v>#DIV/0!</v>
      </c>
      <c r="L697" s="228" t="e">
        <f>(L647/L612)*AF94</f>
        <v>#DIV/0!</v>
      </c>
      <c r="M697" s="212" t="e">
        <f t="shared" si="24"/>
        <v>#DIV/0!</v>
      </c>
      <c r="N697" s="222" t="s">
        <v>665</v>
      </c>
    </row>
    <row r="698" spans="1:14" s="212" customFormat="1" ht="12.6" customHeight="1" x14ac:dyDescent="0.2">
      <c r="A698" s="223">
        <v>7230</v>
      </c>
      <c r="B698" s="222" t="s">
        <v>666</v>
      </c>
      <c r="C698" s="228">
        <f>AG85</f>
        <v>0</v>
      </c>
      <c r="D698" s="228">
        <f>(D615/D612)*AG90</f>
        <v>0</v>
      </c>
      <c r="E698" s="230">
        <f>(E623/E612)*SUM(C698:D698)</f>
        <v>0</v>
      </c>
      <c r="F698" s="230">
        <f>(F624/F612)*AG64</f>
        <v>0</v>
      </c>
      <c r="G698" s="228" t="e">
        <f>(G625/G612)*AG91</f>
        <v>#DIV/0!</v>
      </c>
      <c r="H698" s="230" t="e">
        <f>(H628/H612)*AG60</f>
        <v>#DIV/0!</v>
      </c>
      <c r="I698" s="228" t="e">
        <f>(I629/I612)*AG92</f>
        <v>#DIV/0!</v>
      </c>
      <c r="J698" s="228" t="e">
        <f>(J630/J612)*AG93</f>
        <v>#DIV/0!</v>
      </c>
      <c r="K698" s="228" t="e">
        <f>(K644/K612)*AG89</f>
        <v>#DIV/0!</v>
      </c>
      <c r="L698" s="228" t="e">
        <f>(L647/L612)*AG94</f>
        <v>#DIV/0!</v>
      </c>
      <c r="M698" s="212" t="e">
        <f t="shared" si="24"/>
        <v>#DIV/0!</v>
      </c>
      <c r="N698" s="222" t="s">
        <v>667</v>
      </c>
    </row>
    <row r="699" spans="1:14" s="212" customFormat="1" ht="12.6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 t="e">
        <f>(G625/G612)*AH91</f>
        <v>#DIV/0!</v>
      </c>
      <c r="H699" s="230" t="e">
        <f>(H628/H612)*AH60</f>
        <v>#DIV/0!</v>
      </c>
      <c r="I699" s="228" t="e">
        <f>(I629/I612)*AH92</f>
        <v>#DIV/0!</v>
      </c>
      <c r="J699" s="228" t="e">
        <f>(J630/J612)*AH93</f>
        <v>#DIV/0!</v>
      </c>
      <c r="K699" s="228" t="e">
        <f>(K644/K612)*AH89</f>
        <v>#DIV/0!</v>
      </c>
      <c r="L699" s="228" t="e">
        <f>(L647/L612)*AH94</f>
        <v>#DIV/0!</v>
      </c>
      <c r="M699" s="212" t="e">
        <f t="shared" si="24"/>
        <v>#DIV/0!</v>
      </c>
      <c r="N699" s="222" t="s">
        <v>668</v>
      </c>
    </row>
    <row r="700" spans="1:14" s="212" customFormat="1" ht="12.6" customHeight="1" x14ac:dyDescent="0.2">
      <c r="A700" s="223">
        <v>7250</v>
      </c>
      <c r="B700" s="222" t="s">
        <v>669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 t="e">
        <f>(G625/G612)*AI91</f>
        <v>#DIV/0!</v>
      </c>
      <c r="H700" s="230" t="e">
        <f>(H628/H612)*AI60</f>
        <v>#DIV/0!</v>
      </c>
      <c r="I700" s="228" t="e">
        <f>(I629/I612)*AI92</f>
        <v>#DIV/0!</v>
      </c>
      <c r="J700" s="228" t="e">
        <f>(J630/J612)*AI93</f>
        <v>#DIV/0!</v>
      </c>
      <c r="K700" s="228" t="e">
        <f>(K644/K612)*AI89</f>
        <v>#DIV/0!</v>
      </c>
      <c r="L700" s="228" t="e">
        <f>(L647/L612)*AI94</f>
        <v>#DIV/0!</v>
      </c>
      <c r="M700" s="212" t="e">
        <f t="shared" si="24"/>
        <v>#DIV/0!</v>
      </c>
      <c r="N700" s="222" t="s">
        <v>670</v>
      </c>
    </row>
    <row r="701" spans="1:14" s="212" customFormat="1" ht="12.6" customHeight="1" x14ac:dyDescent="0.2">
      <c r="A701" s="223">
        <v>7260</v>
      </c>
      <c r="B701" s="222" t="s">
        <v>148</v>
      </c>
      <c r="C701" s="228">
        <f>AJ85</f>
        <v>0</v>
      </c>
      <c r="D701" s="228">
        <f>(D615/D612)*AJ90</f>
        <v>0</v>
      </c>
      <c r="E701" s="230">
        <f>(E623/E612)*SUM(C701:D701)</f>
        <v>0</v>
      </c>
      <c r="F701" s="230">
        <f>(F624/F612)*AJ64</f>
        <v>0</v>
      </c>
      <c r="G701" s="228" t="e">
        <f>(G625/G612)*AJ91</f>
        <v>#DIV/0!</v>
      </c>
      <c r="H701" s="230" t="e">
        <f>(H628/H612)*AJ60</f>
        <v>#DIV/0!</v>
      </c>
      <c r="I701" s="228" t="e">
        <f>(I629/I612)*AJ92</f>
        <v>#DIV/0!</v>
      </c>
      <c r="J701" s="228" t="e">
        <f>(J630/J612)*AJ93</f>
        <v>#DIV/0!</v>
      </c>
      <c r="K701" s="228" t="e">
        <f>(K644/K612)*AJ89</f>
        <v>#DIV/0!</v>
      </c>
      <c r="L701" s="228" t="e">
        <f>(L647/L612)*AJ94</f>
        <v>#DIV/0!</v>
      </c>
      <c r="M701" s="212" t="e">
        <f t="shared" si="24"/>
        <v>#DIV/0!</v>
      </c>
      <c r="N701" s="222" t="s">
        <v>671</v>
      </c>
    </row>
    <row r="702" spans="1:14" s="212" customFormat="1" ht="12.6" customHeight="1" x14ac:dyDescent="0.2">
      <c r="A702" s="223">
        <v>7310</v>
      </c>
      <c r="B702" s="222" t="s">
        <v>672</v>
      </c>
      <c r="C702" s="228">
        <f>AK85</f>
        <v>0</v>
      </c>
      <c r="D702" s="228">
        <f>(D615/D612)*AK90</f>
        <v>0</v>
      </c>
      <c r="E702" s="230">
        <f>(E623/E612)*SUM(C702:D702)</f>
        <v>0</v>
      </c>
      <c r="F702" s="230">
        <f>(F624/F612)*AK64</f>
        <v>0</v>
      </c>
      <c r="G702" s="228" t="e">
        <f>(G625/G612)*AK91</f>
        <v>#DIV/0!</v>
      </c>
      <c r="H702" s="230" t="e">
        <f>(H628/H612)*AK60</f>
        <v>#DIV/0!</v>
      </c>
      <c r="I702" s="228" t="e">
        <f>(I629/I612)*AK92</f>
        <v>#DIV/0!</v>
      </c>
      <c r="J702" s="228" t="e">
        <f>(J630/J612)*AK93</f>
        <v>#DIV/0!</v>
      </c>
      <c r="K702" s="228" t="e">
        <f>(K644/K612)*AK89</f>
        <v>#DIV/0!</v>
      </c>
      <c r="L702" s="228" t="e">
        <f>(L647/L612)*AK94</f>
        <v>#DIV/0!</v>
      </c>
      <c r="M702" s="212" t="e">
        <f t="shared" si="24"/>
        <v>#DIV/0!</v>
      </c>
      <c r="N702" s="222" t="s">
        <v>673</v>
      </c>
    </row>
    <row r="703" spans="1:14" s="212" customFormat="1" ht="12.6" customHeight="1" x14ac:dyDescent="0.2">
      <c r="A703" s="223">
        <v>7320</v>
      </c>
      <c r="B703" s="222" t="s">
        <v>674</v>
      </c>
      <c r="C703" s="228">
        <f>AL85</f>
        <v>0</v>
      </c>
      <c r="D703" s="228">
        <f>(D615/D612)*AL90</f>
        <v>0</v>
      </c>
      <c r="E703" s="230">
        <f>(E623/E612)*SUM(C703:D703)</f>
        <v>0</v>
      </c>
      <c r="F703" s="230">
        <f>(F624/F612)*AL64</f>
        <v>0</v>
      </c>
      <c r="G703" s="228" t="e">
        <f>(G625/G612)*AL91</f>
        <v>#DIV/0!</v>
      </c>
      <c r="H703" s="230" t="e">
        <f>(H628/H612)*AL60</f>
        <v>#DIV/0!</v>
      </c>
      <c r="I703" s="228" t="e">
        <f>(I629/I612)*AL92</f>
        <v>#DIV/0!</v>
      </c>
      <c r="J703" s="228" t="e">
        <f>(J630/J612)*AL93</f>
        <v>#DIV/0!</v>
      </c>
      <c r="K703" s="228" t="e">
        <f>(K644/K612)*AL89</f>
        <v>#DIV/0!</v>
      </c>
      <c r="L703" s="228" t="e">
        <f>(L647/L612)*AL94</f>
        <v>#DIV/0!</v>
      </c>
      <c r="M703" s="212" t="e">
        <f t="shared" si="24"/>
        <v>#DIV/0!</v>
      </c>
      <c r="N703" s="222" t="s">
        <v>675</v>
      </c>
    </row>
    <row r="704" spans="1:14" s="212" customFormat="1" ht="12.6" customHeight="1" x14ac:dyDescent="0.2">
      <c r="A704" s="223">
        <v>7330</v>
      </c>
      <c r="B704" s="222" t="s">
        <v>676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 t="e">
        <f>(G625/G612)*AM91</f>
        <v>#DIV/0!</v>
      </c>
      <c r="H704" s="230" t="e">
        <f>(H628/H612)*AM60</f>
        <v>#DIV/0!</v>
      </c>
      <c r="I704" s="228" t="e">
        <f>(I629/I612)*AM92</f>
        <v>#DIV/0!</v>
      </c>
      <c r="J704" s="228" t="e">
        <f>(J630/J612)*AM93</f>
        <v>#DIV/0!</v>
      </c>
      <c r="K704" s="228" t="e">
        <f>(K644/K612)*AM89</f>
        <v>#DIV/0!</v>
      </c>
      <c r="L704" s="228" t="e">
        <f>(L647/L612)*AM94</f>
        <v>#DIV/0!</v>
      </c>
      <c r="M704" s="212" t="e">
        <f t="shared" si="24"/>
        <v>#DIV/0!</v>
      </c>
      <c r="N704" s="222" t="s">
        <v>677</v>
      </c>
    </row>
    <row r="705" spans="1:14" s="212" customFormat="1" ht="12.6" customHeight="1" x14ac:dyDescent="0.2">
      <c r="A705" s="223">
        <v>7340</v>
      </c>
      <c r="B705" s="222" t="s">
        <v>678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 t="e">
        <f>(G625/G612)*AN91</f>
        <v>#DIV/0!</v>
      </c>
      <c r="H705" s="230" t="e">
        <f>(H628/H612)*AN60</f>
        <v>#DIV/0!</v>
      </c>
      <c r="I705" s="228" t="e">
        <f>(I629/I612)*AN92</f>
        <v>#DIV/0!</v>
      </c>
      <c r="J705" s="228" t="e">
        <f>(J630/J612)*AN93</f>
        <v>#DIV/0!</v>
      </c>
      <c r="K705" s="228" t="e">
        <f>(K644/K612)*AN89</f>
        <v>#DIV/0!</v>
      </c>
      <c r="L705" s="228" t="e">
        <f>(L647/L612)*AN94</f>
        <v>#DIV/0!</v>
      </c>
      <c r="M705" s="212" t="e">
        <f t="shared" si="24"/>
        <v>#DIV/0!</v>
      </c>
      <c r="N705" s="222" t="s">
        <v>679</v>
      </c>
    </row>
    <row r="706" spans="1:14" s="212" customFormat="1" ht="12.6" customHeight="1" x14ac:dyDescent="0.2">
      <c r="A706" s="223">
        <v>7350</v>
      </c>
      <c r="B706" s="222" t="s">
        <v>680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 t="e">
        <f>(G625/G612)*AO91</f>
        <v>#DIV/0!</v>
      </c>
      <c r="H706" s="230" t="e">
        <f>(H628/H612)*AO60</f>
        <v>#DIV/0!</v>
      </c>
      <c r="I706" s="228" t="e">
        <f>(I629/I612)*AO92</f>
        <v>#DIV/0!</v>
      </c>
      <c r="J706" s="228" t="e">
        <f>(J630/J612)*AO93</f>
        <v>#DIV/0!</v>
      </c>
      <c r="K706" s="228" t="e">
        <f>(K644/K612)*AO89</f>
        <v>#DIV/0!</v>
      </c>
      <c r="L706" s="228" t="e">
        <f>(L647/L612)*AO94</f>
        <v>#DIV/0!</v>
      </c>
      <c r="M706" s="212" t="e">
        <f t="shared" si="24"/>
        <v>#DIV/0!</v>
      </c>
      <c r="N706" s="222" t="s">
        <v>681</v>
      </c>
    </row>
    <row r="707" spans="1:14" s="212" customFormat="1" ht="12.6" customHeight="1" x14ac:dyDescent="0.2">
      <c r="A707" s="223">
        <v>7380</v>
      </c>
      <c r="B707" s="222" t="s">
        <v>682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 t="e">
        <f>(G625/G612)*AP91</f>
        <v>#DIV/0!</v>
      </c>
      <c r="H707" s="230" t="e">
        <f>(H628/H612)*AP60</f>
        <v>#DIV/0!</v>
      </c>
      <c r="I707" s="228" t="e">
        <f>(I629/I612)*AP92</f>
        <v>#DIV/0!</v>
      </c>
      <c r="J707" s="228" t="e">
        <f>(J630/J612)*AP93</f>
        <v>#DIV/0!</v>
      </c>
      <c r="K707" s="228" t="e">
        <f>(K644/K612)*AP89</f>
        <v>#DIV/0!</v>
      </c>
      <c r="L707" s="228" t="e">
        <f>(L647/L612)*AP94</f>
        <v>#DIV/0!</v>
      </c>
      <c r="M707" s="212" t="e">
        <f t="shared" si="24"/>
        <v>#DIV/0!</v>
      </c>
      <c r="N707" s="222" t="s">
        <v>683</v>
      </c>
    </row>
    <row r="708" spans="1:14" s="212" customFormat="1" ht="12.6" customHeight="1" x14ac:dyDescent="0.2">
      <c r="A708" s="223">
        <v>7390</v>
      </c>
      <c r="B708" s="222" t="s">
        <v>684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 t="e">
        <f>(G625/G612)*AQ91</f>
        <v>#DIV/0!</v>
      </c>
      <c r="H708" s="230" t="e">
        <f>(H628/H612)*AQ60</f>
        <v>#DIV/0!</v>
      </c>
      <c r="I708" s="228" t="e">
        <f>(I629/I612)*AQ92</f>
        <v>#DIV/0!</v>
      </c>
      <c r="J708" s="228" t="e">
        <f>(J630/J612)*AQ93</f>
        <v>#DIV/0!</v>
      </c>
      <c r="K708" s="228" t="e">
        <f>(K644/K612)*AQ89</f>
        <v>#DIV/0!</v>
      </c>
      <c r="L708" s="228" t="e">
        <f>(L647/L612)*AQ94</f>
        <v>#DIV/0!</v>
      </c>
      <c r="M708" s="212" t="e">
        <f t="shared" si="24"/>
        <v>#DIV/0!</v>
      </c>
      <c r="N708" s="222" t="s">
        <v>685</v>
      </c>
    </row>
    <row r="709" spans="1:14" s="212" customFormat="1" ht="12.6" customHeight="1" x14ac:dyDescent="0.2">
      <c r="A709" s="223">
        <v>7400</v>
      </c>
      <c r="B709" s="222" t="s">
        <v>686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 t="e">
        <f>(G625/G612)*AR91</f>
        <v>#DIV/0!</v>
      </c>
      <c r="H709" s="230" t="e">
        <f>(H628/H612)*AR60</f>
        <v>#DIV/0!</v>
      </c>
      <c r="I709" s="228" t="e">
        <f>(I629/I612)*AR92</f>
        <v>#DIV/0!</v>
      </c>
      <c r="J709" s="228" t="e">
        <f>(J630/J612)*AR93</f>
        <v>#DIV/0!</v>
      </c>
      <c r="K709" s="228" t="e">
        <f>(K644/K612)*AR89</f>
        <v>#DIV/0!</v>
      </c>
      <c r="L709" s="228" t="e">
        <f>(L647/L612)*AR94</f>
        <v>#DIV/0!</v>
      </c>
      <c r="M709" s="212" t="e">
        <f t="shared" si="24"/>
        <v>#DIV/0!</v>
      </c>
      <c r="N709" s="222" t="s">
        <v>687</v>
      </c>
    </row>
    <row r="710" spans="1:14" s="212" customFormat="1" ht="12.6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 t="e">
        <f>(G625/G612)*AS91</f>
        <v>#DIV/0!</v>
      </c>
      <c r="H710" s="230" t="e">
        <f>(H628/H612)*AS60</f>
        <v>#DIV/0!</v>
      </c>
      <c r="I710" s="228" t="e">
        <f>(I629/I612)*AS92</f>
        <v>#DIV/0!</v>
      </c>
      <c r="J710" s="228" t="e">
        <f>(J630/J612)*AS93</f>
        <v>#DIV/0!</v>
      </c>
      <c r="K710" s="228" t="e">
        <f>(K644/K612)*AS89</f>
        <v>#DIV/0!</v>
      </c>
      <c r="L710" s="228" t="e">
        <f>(L647/L612)*AS94</f>
        <v>#DIV/0!</v>
      </c>
      <c r="M710" s="212" t="e">
        <f t="shared" si="24"/>
        <v>#DIV/0!</v>
      </c>
      <c r="N710" s="222" t="s">
        <v>688</v>
      </c>
    </row>
    <row r="711" spans="1:14" s="212" customFormat="1" ht="12.6" customHeight="1" x14ac:dyDescent="0.2">
      <c r="A711" s="223">
        <v>7420</v>
      </c>
      <c r="B711" s="222" t="s">
        <v>689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 t="e">
        <f>(G625/G612)*AT91</f>
        <v>#DIV/0!</v>
      </c>
      <c r="H711" s="230" t="e">
        <f>(H628/H612)*AT60</f>
        <v>#DIV/0!</v>
      </c>
      <c r="I711" s="228" t="e">
        <f>(I629/I612)*AT92</f>
        <v>#DIV/0!</v>
      </c>
      <c r="J711" s="228" t="e">
        <f>(J630/J612)*AT93</f>
        <v>#DIV/0!</v>
      </c>
      <c r="K711" s="228" t="e">
        <f>(K644/K612)*AT89</f>
        <v>#DIV/0!</v>
      </c>
      <c r="L711" s="228" t="e">
        <f>(L647/L612)*AT94</f>
        <v>#DIV/0!</v>
      </c>
      <c r="M711" s="212" t="e">
        <f t="shared" si="24"/>
        <v>#DIV/0!</v>
      </c>
      <c r="N711" s="222" t="s">
        <v>690</v>
      </c>
    </row>
    <row r="712" spans="1:14" s="212" customFormat="1" ht="12.6" customHeight="1" x14ac:dyDescent="0.2">
      <c r="A712" s="223">
        <v>7430</v>
      </c>
      <c r="B712" s="222" t="s">
        <v>691</v>
      </c>
      <c r="C712" s="228">
        <f>AU85</f>
        <v>72955.08</v>
      </c>
      <c r="D712" s="228">
        <f>(D615/D612)*AU90</f>
        <v>0</v>
      </c>
      <c r="E712" s="230">
        <f>(E623/E612)*SUM(C712:D712)</f>
        <v>8108.5483455584608</v>
      </c>
      <c r="F712" s="230">
        <f>(F624/F612)*AU64</f>
        <v>0</v>
      </c>
      <c r="G712" s="228" t="e">
        <f>(G625/G612)*AU91</f>
        <v>#DIV/0!</v>
      </c>
      <c r="H712" s="230" t="e">
        <f>(H628/H612)*AU60</f>
        <v>#DIV/0!</v>
      </c>
      <c r="I712" s="228" t="e">
        <f>(I629/I612)*AU92</f>
        <v>#DIV/0!</v>
      </c>
      <c r="J712" s="228" t="e">
        <f>(J630/J612)*AU93</f>
        <v>#DIV/0!</v>
      </c>
      <c r="K712" s="228" t="e">
        <f>(K644/K612)*AU89</f>
        <v>#DIV/0!</v>
      </c>
      <c r="L712" s="228" t="e">
        <f>(L647/L612)*AU94</f>
        <v>#DIV/0!</v>
      </c>
      <c r="M712" s="212" t="e">
        <f t="shared" si="24"/>
        <v>#DIV/0!</v>
      </c>
      <c r="N712" s="222" t="s">
        <v>692</v>
      </c>
    </row>
    <row r="713" spans="1:14" s="212" customFormat="1" ht="12.6" customHeight="1" x14ac:dyDescent="0.2">
      <c r="A713" s="223">
        <v>7490</v>
      </c>
      <c r="B713" s="222" t="s">
        <v>693</v>
      </c>
      <c r="C713" s="228">
        <f>AV85</f>
        <v>145714.94</v>
      </c>
      <c r="D713" s="228">
        <f>(D615/D612)*AV90</f>
        <v>0</v>
      </c>
      <c r="E713" s="230">
        <f>(E623/E612)*SUM(C713:D713)</f>
        <v>16195.399082012527</v>
      </c>
      <c r="F713" s="230">
        <f>(F624/F612)*AV64</f>
        <v>0</v>
      </c>
      <c r="G713" s="228" t="e">
        <f>(G625/G612)*AV91</f>
        <v>#DIV/0!</v>
      </c>
      <c r="H713" s="230" t="e">
        <f>(H628/H612)*AV60</f>
        <v>#DIV/0!</v>
      </c>
      <c r="I713" s="228" t="e">
        <f>(I629/I612)*AV92</f>
        <v>#DIV/0!</v>
      </c>
      <c r="J713" s="228" t="e">
        <f>(J630/J612)*AV93</f>
        <v>#DIV/0!</v>
      </c>
      <c r="K713" s="228" t="e">
        <f>(K644/K612)*AV89</f>
        <v>#DIV/0!</v>
      </c>
      <c r="L713" s="228" t="e">
        <f>(L647/L612)*AV94</f>
        <v>#DIV/0!</v>
      </c>
      <c r="M713" s="212" t="e">
        <f t="shared" si="24"/>
        <v>#DIV/0!</v>
      </c>
      <c r="N713" s="224" t="s">
        <v>694</v>
      </c>
    </row>
    <row r="714" spans="1:14" s="212" customFormat="1" ht="12.6" customHeight="1" x14ac:dyDescent="0.2"/>
    <row r="715" spans="1:14" s="212" customFormat="1" ht="12.6" customHeight="1" x14ac:dyDescent="0.2">
      <c r="C715" s="225">
        <f>SUM(C614:C647)+SUM(C668:C713)</f>
        <v>18487848.100000001</v>
      </c>
      <c r="D715" s="212">
        <f>SUM(D616:D647)+SUM(D668:D713)</f>
        <v>278965.43</v>
      </c>
      <c r="E715" s="212">
        <f>SUM(E624:E647)+SUM(E668:E713)</f>
        <v>1849283.2504999116</v>
      </c>
      <c r="F715" s="212">
        <f>SUM(F625:F648)+SUM(F668:F713)</f>
        <v>-12053.649968548923</v>
      </c>
      <c r="G715" s="212" t="e">
        <f>SUM(G626:G647)+SUM(G668:G713)</f>
        <v>#DIV/0!</v>
      </c>
      <c r="H715" s="212" t="e">
        <f>SUM(H629:H647)+SUM(H668:H713)</f>
        <v>#DIV/0!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2" t="s">
        <v>695</v>
      </c>
    </row>
    <row r="716" spans="1:14" s="212" customFormat="1" ht="12.6" customHeight="1" x14ac:dyDescent="0.2">
      <c r="C716" s="225">
        <f>CE85</f>
        <v>18487848.099999998</v>
      </c>
      <c r="D716" s="212">
        <f>D615</f>
        <v>278965.43</v>
      </c>
      <c r="E716" s="212">
        <f>E623</f>
        <v>1849283.2504999118</v>
      </c>
      <c r="F716" s="212">
        <f>F624</f>
        <v>-12053.649968548925</v>
      </c>
      <c r="G716" s="212">
        <f>G625</f>
        <v>480871.10090905556</v>
      </c>
      <c r="H716" s="212" t="e">
        <f>H628</f>
        <v>#DIV/0!</v>
      </c>
      <c r="I716" s="212" t="e">
        <f>I629</f>
        <v>#DIV/0!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4490268.2100000009</v>
      </c>
      <c r="N716" s="222" t="s">
        <v>696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9083-BB57-404C-ACA8-76D279BCD114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903</v>
      </c>
      <c r="B1" s="178"/>
      <c r="C1" s="178"/>
    </row>
    <row r="2" spans="1:3" ht="20.100000000000001" customHeight="1" x14ac:dyDescent="0.25">
      <c r="A2" s="177"/>
      <c r="B2" s="178"/>
      <c r="C2" s="103" t="s">
        <v>904</v>
      </c>
    </row>
    <row r="3" spans="1:3" ht="20.100000000000001" customHeight="1" x14ac:dyDescent="0.25">
      <c r="A3" s="129" t="str">
        <f>"Hospital: "&amp;data!C98</f>
        <v>Hospital: Lourdes Counseling Center</v>
      </c>
      <c r="B3" s="179"/>
      <c r="C3" s="151" t="str">
        <f>"FYE: "&amp;data!C96</f>
        <v>FYE: 12/31/2023</v>
      </c>
    </row>
    <row r="4" spans="1:3" ht="20.100000000000001" customHeight="1" x14ac:dyDescent="0.25">
      <c r="A4" s="180"/>
      <c r="B4" s="181" t="s">
        <v>905</v>
      </c>
      <c r="C4" s="182"/>
    </row>
    <row r="5" spans="1:3" ht="20.100000000000001" customHeight="1" x14ac:dyDescent="0.25">
      <c r="A5" s="183">
        <v>1</v>
      </c>
      <c r="B5" s="184" t="s">
        <v>422</v>
      </c>
      <c r="C5" s="184"/>
    </row>
    <row r="6" spans="1:3" ht="20.100000000000001" customHeight="1" x14ac:dyDescent="0.25">
      <c r="A6" s="183">
        <v>2</v>
      </c>
      <c r="B6" s="185" t="s">
        <v>423</v>
      </c>
      <c r="C6" s="185">
        <f>data!C266</f>
        <v>228795.07</v>
      </c>
    </row>
    <row r="7" spans="1:3" ht="20.100000000000001" customHeight="1" x14ac:dyDescent="0.25">
      <c r="A7" s="183">
        <v>3</v>
      </c>
      <c r="B7" s="185" t="s">
        <v>424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425</v>
      </c>
      <c r="C8" s="185">
        <f>data!C268</f>
        <v>5098692.3700000038</v>
      </c>
    </row>
    <row r="9" spans="1:3" ht="20.100000000000001" customHeight="1" x14ac:dyDescent="0.25">
      <c r="A9" s="183">
        <v>5</v>
      </c>
      <c r="B9" s="185" t="s">
        <v>906</v>
      </c>
      <c r="C9" s="185">
        <f>data!C269</f>
        <v>2544724.23</v>
      </c>
    </row>
    <row r="10" spans="1:3" ht="20.100000000000001" customHeight="1" x14ac:dyDescent="0.25">
      <c r="A10" s="183">
        <v>6</v>
      </c>
      <c r="B10" s="185" t="s">
        <v>907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908</v>
      </c>
      <c r="C11" s="185">
        <f>data!C271</f>
        <v>411798.5</v>
      </c>
    </row>
    <row r="12" spans="1:3" ht="20.100000000000001" customHeight="1" x14ac:dyDescent="0.25">
      <c r="A12" s="183">
        <v>8</v>
      </c>
      <c r="B12" s="185" t="s">
        <v>429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430</v>
      </c>
      <c r="C13" s="185">
        <f>data!C273</f>
        <v>26089.190000000002</v>
      </c>
    </row>
    <row r="14" spans="1:3" ht="20.100000000000001" customHeight="1" x14ac:dyDescent="0.25">
      <c r="A14" s="183">
        <v>10</v>
      </c>
      <c r="B14" s="185" t="s">
        <v>431</v>
      </c>
      <c r="C14" s="185">
        <f>data!C274</f>
        <v>180115.99</v>
      </c>
    </row>
    <row r="15" spans="1:3" ht="20.100000000000001" customHeight="1" x14ac:dyDescent="0.25">
      <c r="A15" s="183">
        <v>11</v>
      </c>
      <c r="B15" s="185" t="s">
        <v>909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910</v>
      </c>
      <c r="C16" s="185">
        <f>data!D276</f>
        <v>3400766.8900000043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911</v>
      </c>
      <c r="C18" s="184"/>
    </row>
    <row r="19" spans="1:3" ht="20.100000000000001" customHeight="1" x14ac:dyDescent="0.25">
      <c r="A19" s="183">
        <v>15</v>
      </c>
      <c r="B19" s="185" t="s">
        <v>423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424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435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912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913</v>
      </c>
      <c r="C24" s="184"/>
    </row>
    <row r="25" spans="1:3" ht="20.100000000000001" customHeight="1" x14ac:dyDescent="0.25">
      <c r="A25" s="183">
        <v>21</v>
      </c>
      <c r="B25" s="185" t="s">
        <v>392</v>
      </c>
      <c r="C25" s="185">
        <f>data!C283</f>
        <v>58459.64</v>
      </c>
    </row>
    <row r="26" spans="1:3" ht="20.100000000000001" customHeight="1" x14ac:dyDescent="0.25">
      <c r="A26" s="183">
        <v>22</v>
      </c>
      <c r="B26" s="185" t="s">
        <v>393</v>
      </c>
      <c r="C26" s="185">
        <f>data!C284</f>
        <v>0</v>
      </c>
    </row>
    <row r="27" spans="1:3" ht="20.100000000000001" customHeight="1" x14ac:dyDescent="0.25">
      <c r="A27" s="183">
        <v>23</v>
      </c>
      <c r="B27" s="185" t="s">
        <v>394</v>
      </c>
      <c r="C27" s="185">
        <f>data!C285</f>
        <v>1664007.75</v>
      </c>
    </row>
    <row r="28" spans="1:3" ht="20.100000000000001" customHeight="1" x14ac:dyDescent="0.25">
      <c r="A28" s="183">
        <v>24</v>
      </c>
      <c r="B28" s="185" t="s">
        <v>914</v>
      </c>
      <c r="C28" s="185">
        <f>data!C286</f>
        <v>0</v>
      </c>
    </row>
    <row r="29" spans="1:3" ht="20.100000000000001" customHeight="1" x14ac:dyDescent="0.25">
      <c r="A29" s="183">
        <v>25</v>
      </c>
      <c r="B29" s="185" t="s">
        <v>396</v>
      </c>
      <c r="C29" s="185">
        <f>data!C287</f>
        <v>0</v>
      </c>
    </row>
    <row r="30" spans="1:3" ht="20.100000000000001" customHeight="1" x14ac:dyDescent="0.25">
      <c r="A30" s="183">
        <v>26</v>
      </c>
      <c r="B30" s="185" t="s">
        <v>440</v>
      </c>
      <c r="C30" s="185">
        <f>data!C288</f>
        <v>104560.56</v>
      </c>
    </row>
    <row r="31" spans="1:3" ht="20.100000000000001" customHeight="1" x14ac:dyDescent="0.25">
      <c r="A31" s="183">
        <v>27</v>
      </c>
      <c r="B31" s="185" t="s">
        <v>399</v>
      </c>
      <c r="C31" s="185">
        <f>data!C289</f>
        <v>0</v>
      </c>
    </row>
    <row r="32" spans="1:3" ht="20.100000000000001" customHeight="1" x14ac:dyDescent="0.25">
      <c r="A32" s="183">
        <v>28</v>
      </c>
      <c r="B32" s="185" t="s">
        <v>400</v>
      </c>
      <c r="C32" s="185">
        <f>data!C290</f>
        <v>0</v>
      </c>
    </row>
    <row r="33" spans="1:3" ht="20.100000000000001" customHeight="1" x14ac:dyDescent="0.25">
      <c r="A33" s="183">
        <v>29</v>
      </c>
      <c r="B33" s="185" t="s">
        <v>613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915</v>
      </c>
      <c r="C34" s="185">
        <f>data!C292</f>
        <v>169012</v>
      </c>
    </row>
    <row r="35" spans="1:3" ht="20.100000000000001" customHeight="1" x14ac:dyDescent="0.25">
      <c r="A35" s="183">
        <v>31</v>
      </c>
      <c r="B35" s="185" t="s">
        <v>916</v>
      </c>
      <c r="C35" s="185">
        <f>data!D293</f>
        <v>1658015.95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917</v>
      </c>
      <c r="C37" s="184"/>
    </row>
    <row r="38" spans="1:3" ht="20.100000000000001" customHeight="1" x14ac:dyDescent="0.25">
      <c r="A38" s="183">
        <v>34</v>
      </c>
      <c r="B38" s="185" t="s">
        <v>918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919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447</v>
      </c>
      <c r="C40" s="185">
        <f>data!C297</f>
        <v>0</v>
      </c>
    </row>
    <row r="41" spans="1:3" ht="20.100000000000001" customHeight="1" x14ac:dyDescent="0.25">
      <c r="A41" s="183">
        <v>37</v>
      </c>
      <c r="B41" s="185" t="s">
        <v>435</v>
      </c>
      <c r="C41" s="185">
        <f>data!C298</f>
        <v>0</v>
      </c>
    </row>
    <row r="42" spans="1:3" ht="20.100000000000001" customHeight="1" x14ac:dyDescent="0.25">
      <c r="A42" s="183">
        <v>38</v>
      </c>
      <c r="B42" s="185" t="s">
        <v>920</v>
      </c>
      <c r="C42" s="185">
        <f>data!D299</f>
        <v>0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921</v>
      </c>
      <c r="C44" s="184"/>
    </row>
    <row r="45" spans="1:3" ht="20.100000000000001" customHeight="1" x14ac:dyDescent="0.25">
      <c r="A45" s="183">
        <v>41</v>
      </c>
      <c r="B45" s="185" t="s">
        <v>450</v>
      </c>
      <c r="C45" s="185">
        <f>data!C302</f>
        <v>0</v>
      </c>
    </row>
    <row r="46" spans="1:3" ht="20.100000000000001" customHeight="1" x14ac:dyDescent="0.25">
      <c r="A46" s="183">
        <v>42</v>
      </c>
      <c r="B46" s="185" t="s">
        <v>451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922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453</v>
      </c>
      <c r="C48" s="185">
        <f>data!C305</f>
        <v>0</v>
      </c>
    </row>
    <row r="49" spans="1:3" ht="20.100000000000001" customHeight="1" x14ac:dyDescent="0.25">
      <c r="A49" s="183">
        <v>45</v>
      </c>
      <c r="B49" s="185" t="s">
        <v>923</v>
      </c>
      <c r="C49" s="185">
        <f>data!D306</f>
        <v>0</v>
      </c>
    </row>
    <row r="50" spans="1:3" ht="20.100000000000001" customHeight="1" x14ac:dyDescent="0.25">
      <c r="A50" s="188">
        <v>46</v>
      </c>
      <c r="B50" s="189" t="s">
        <v>924</v>
      </c>
      <c r="C50" s="185">
        <f>data!D308</f>
        <v>5058782.8400000045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925</v>
      </c>
      <c r="B53" s="178"/>
      <c r="C53" s="178"/>
    </row>
    <row r="54" spans="1:3" ht="20.100000000000001" customHeight="1" x14ac:dyDescent="0.25">
      <c r="A54" s="177"/>
      <c r="B54" s="178"/>
      <c r="C54" s="103" t="s">
        <v>926</v>
      </c>
    </row>
    <row r="55" spans="1:3" ht="20.100000000000001" customHeight="1" x14ac:dyDescent="0.25">
      <c r="A55" s="129" t="str">
        <f>"Hospital: "&amp;data!C98</f>
        <v>Hospital: Lourdes Counseling Center</v>
      </c>
      <c r="B55" s="179"/>
      <c r="C55" s="151" t="str">
        <f>"FYE: "&amp;data!C96</f>
        <v>FYE: 12/31/2023</v>
      </c>
    </row>
    <row r="56" spans="1:3" ht="20.100000000000001" customHeight="1" x14ac:dyDescent="0.25">
      <c r="A56" s="190"/>
      <c r="B56" s="191" t="s">
        <v>927</v>
      </c>
      <c r="C56" s="182"/>
    </row>
    <row r="57" spans="1:3" ht="20.100000000000001" customHeight="1" x14ac:dyDescent="0.25">
      <c r="A57" s="192">
        <v>1</v>
      </c>
      <c r="B57" s="177" t="s">
        <v>457</v>
      </c>
      <c r="C57" s="193"/>
    </row>
    <row r="58" spans="1:3" ht="20.100000000000001" customHeight="1" x14ac:dyDescent="0.25">
      <c r="A58" s="183">
        <v>2</v>
      </c>
      <c r="B58" s="185" t="s">
        <v>458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928</v>
      </c>
      <c r="C59" s="185">
        <f>data!C315</f>
        <v>817801.71</v>
      </c>
    </row>
    <row r="60" spans="1:3" ht="20.100000000000001" customHeight="1" x14ac:dyDescent="0.25">
      <c r="A60" s="183">
        <v>4</v>
      </c>
      <c r="B60" s="185" t="s">
        <v>929</v>
      </c>
      <c r="C60" s="185">
        <f>data!C316</f>
        <v>449155.10000000003</v>
      </c>
    </row>
    <row r="61" spans="1:3" ht="20.100000000000001" customHeight="1" x14ac:dyDescent="0.25">
      <c r="A61" s="183">
        <v>5</v>
      </c>
      <c r="B61" s="185" t="s">
        <v>461</v>
      </c>
      <c r="C61" s="185">
        <f>data!C317</f>
        <v>27155.710000000003</v>
      </c>
    </row>
    <row r="62" spans="1:3" ht="20.100000000000001" customHeight="1" x14ac:dyDescent="0.25">
      <c r="A62" s="183">
        <v>6</v>
      </c>
      <c r="B62" s="185" t="s">
        <v>930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931</v>
      </c>
      <c r="C63" s="185">
        <f>data!C319</f>
        <v>0</v>
      </c>
    </row>
    <row r="64" spans="1:3" ht="20.100000000000001" customHeight="1" x14ac:dyDescent="0.25">
      <c r="A64" s="183">
        <v>8</v>
      </c>
      <c r="B64" s="185" t="s">
        <v>464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465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466</v>
      </c>
      <c r="C66" s="185">
        <f>data!C322</f>
        <v>246685.15000000002</v>
      </c>
    </row>
    <row r="67" spans="1:3" ht="20.100000000000001" customHeight="1" x14ac:dyDescent="0.25">
      <c r="A67" s="183">
        <v>11</v>
      </c>
      <c r="B67" s="185" t="s">
        <v>932</v>
      </c>
      <c r="C67" s="185">
        <f>data!C323</f>
        <v>0</v>
      </c>
    </row>
    <row r="68" spans="1:3" ht="20.100000000000001" customHeight="1" x14ac:dyDescent="0.25">
      <c r="A68" s="183">
        <v>12</v>
      </c>
      <c r="B68" s="185" t="s">
        <v>933</v>
      </c>
      <c r="C68" s="185">
        <f>data!D324</f>
        <v>1540797.67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934</v>
      </c>
      <c r="C70" s="184"/>
    </row>
    <row r="71" spans="1:3" ht="20.100000000000001" customHeight="1" x14ac:dyDescent="0.25">
      <c r="A71" s="183">
        <v>15</v>
      </c>
      <c r="B71" s="185" t="s">
        <v>470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935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472</v>
      </c>
      <c r="C73" s="185">
        <f>data!C328</f>
        <v>0</v>
      </c>
    </row>
    <row r="74" spans="1:3" ht="20.100000000000001" customHeight="1" x14ac:dyDescent="0.25">
      <c r="A74" s="183">
        <v>18</v>
      </c>
      <c r="B74" s="185" t="s">
        <v>936</v>
      </c>
      <c r="C74" s="185">
        <f>data!D329</f>
        <v>0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474</v>
      </c>
      <c r="C76" s="184"/>
    </row>
    <row r="77" spans="1:3" ht="20.100000000000001" customHeight="1" x14ac:dyDescent="0.25">
      <c r="A77" s="183">
        <v>21</v>
      </c>
      <c r="B77" s="185" t="s">
        <v>475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937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477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938</v>
      </c>
      <c r="C80" s="185">
        <f>data!C334</f>
        <v>0</v>
      </c>
    </row>
    <row r="81" spans="1:3" ht="20.100000000000001" customHeight="1" x14ac:dyDescent="0.25">
      <c r="A81" s="183">
        <v>25</v>
      </c>
      <c r="B81" s="185" t="s">
        <v>479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939</v>
      </c>
      <c r="C82" s="185">
        <f>data!C336</f>
        <v>-11104104</v>
      </c>
    </row>
    <row r="83" spans="1:3" ht="20.100000000000001" customHeight="1" x14ac:dyDescent="0.25">
      <c r="A83" s="183">
        <v>27</v>
      </c>
      <c r="B83" s="185" t="s">
        <v>481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482</v>
      </c>
      <c r="C84" s="185">
        <f>data!C338</f>
        <v>43816</v>
      </c>
    </row>
    <row r="85" spans="1:3" ht="20.100000000000001" customHeight="1" x14ac:dyDescent="0.25">
      <c r="A85" s="183">
        <v>29</v>
      </c>
      <c r="B85" s="185" t="s">
        <v>613</v>
      </c>
      <c r="C85" s="185">
        <f>data!D339</f>
        <v>-11060288</v>
      </c>
    </row>
    <row r="86" spans="1:3" ht="20.100000000000001" customHeight="1" x14ac:dyDescent="0.25">
      <c r="A86" s="183">
        <v>30</v>
      </c>
      <c r="B86" s="185" t="s">
        <v>940</v>
      </c>
      <c r="C86" s="185">
        <f>data!D340</f>
        <v>0</v>
      </c>
    </row>
    <row r="87" spans="1:3" ht="20.100000000000001" customHeight="1" x14ac:dyDescent="0.25">
      <c r="A87" s="183">
        <v>31</v>
      </c>
      <c r="B87" s="185" t="s">
        <v>941</v>
      </c>
      <c r="C87" s="185">
        <f>data!D341</f>
        <v>-11060288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942</v>
      </c>
      <c r="C89" s="185">
        <f>data!C343</f>
        <v>0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943</v>
      </c>
      <c r="C91" s="184"/>
    </row>
    <row r="92" spans="1:3" ht="20.100000000000001" customHeight="1" x14ac:dyDescent="0.25">
      <c r="A92" s="183">
        <v>36</v>
      </c>
      <c r="B92" s="185" t="s">
        <v>486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487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944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945</v>
      </c>
      <c r="C98" s="185">
        <f>data!C348</f>
        <v>14184584</v>
      </c>
    </row>
    <row r="99" spans="1:3" ht="20.100000000000001" customHeight="1" x14ac:dyDescent="0.25">
      <c r="A99" s="183">
        <v>43</v>
      </c>
      <c r="B99" s="185" t="s">
        <v>946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947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948</v>
      </c>
      <c r="C102" s="185">
        <f>data!C343+data!C345+data!C346+data!C347+data!C348-data!C349</f>
        <v>14184584</v>
      </c>
    </row>
    <row r="103" spans="1:3" ht="20.100000000000001" customHeight="1" x14ac:dyDescent="0.25">
      <c r="A103" s="183">
        <v>47</v>
      </c>
      <c r="B103" s="185" t="s">
        <v>949</v>
      </c>
      <c r="C103" s="185">
        <f>data!D352</f>
        <v>5058782.8400000045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950</v>
      </c>
      <c r="B106" s="178"/>
      <c r="C106" s="178"/>
    </row>
    <row r="107" spans="1:3" ht="20.100000000000001" customHeight="1" x14ac:dyDescent="0.25">
      <c r="A107" s="179"/>
      <c r="C107" s="103" t="s">
        <v>951</v>
      </c>
    </row>
    <row r="108" spans="1:3" ht="20.100000000000001" customHeight="1" x14ac:dyDescent="0.25">
      <c r="A108" s="129" t="str">
        <f>"Hospital: "&amp;data!C98</f>
        <v>Hospital: Lourdes Counseling Center</v>
      </c>
      <c r="B108" s="179"/>
      <c r="C108" s="151" t="str">
        <f>"FYE: "&amp;data!C96</f>
        <v>FYE: 12/31/2023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952</v>
      </c>
      <c r="C110" s="184"/>
    </row>
    <row r="111" spans="1:3" ht="20.100000000000001" customHeight="1" x14ac:dyDescent="0.25">
      <c r="A111" s="183">
        <v>2</v>
      </c>
      <c r="B111" s="185" t="s">
        <v>495</v>
      </c>
      <c r="C111" s="185">
        <f>data!C358</f>
        <v>13775989.169999998</v>
      </c>
    </row>
    <row r="112" spans="1:3" ht="20.100000000000001" customHeight="1" x14ac:dyDescent="0.25">
      <c r="A112" s="183">
        <v>3</v>
      </c>
      <c r="B112" s="185" t="s">
        <v>496</v>
      </c>
      <c r="C112" s="185">
        <f>data!C359</f>
        <v>37060903.609999999</v>
      </c>
    </row>
    <row r="113" spans="1:3" ht="20.100000000000001" customHeight="1" x14ac:dyDescent="0.25">
      <c r="A113" s="183">
        <v>4</v>
      </c>
      <c r="B113" s="185" t="s">
        <v>953</v>
      </c>
      <c r="C113" s="185">
        <f>data!D360</f>
        <v>50836892.780000001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954</v>
      </c>
      <c r="C115" s="184"/>
    </row>
    <row r="116" spans="1:3" ht="20.100000000000001" customHeight="1" x14ac:dyDescent="0.25">
      <c r="A116" s="183">
        <v>7</v>
      </c>
      <c r="B116" s="197" t="s">
        <v>955</v>
      </c>
      <c r="C116" s="198">
        <f>data!C362</f>
        <v>1409060.94</v>
      </c>
    </row>
    <row r="117" spans="1:3" ht="20.100000000000001" customHeight="1" x14ac:dyDescent="0.25">
      <c r="A117" s="183">
        <v>8</v>
      </c>
      <c r="B117" s="185" t="s">
        <v>499</v>
      </c>
      <c r="C117" s="198">
        <f>data!C363</f>
        <v>37662693.050000004</v>
      </c>
    </row>
    <row r="118" spans="1:3" ht="20.100000000000001" customHeight="1" x14ac:dyDescent="0.25">
      <c r="A118" s="183">
        <v>9</v>
      </c>
      <c r="B118" s="185" t="s">
        <v>956</v>
      </c>
      <c r="C118" s="198">
        <f>data!C364</f>
        <v>64724.669999999991</v>
      </c>
    </row>
    <row r="119" spans="1:3" ht="20.100000000000001" customHeight="1" x14ac:dyDescent="0.25">
      <c r="A119" s="183">
        <v>10</v>
      </c>
      <c r="B119" s="185" t="s">
        <v>957</v>
      </c>
      <c r="C119" s="198">
        <f>data!C365</f>
        <v>0</v>
      </c>
    </row>
    <row r="120" spans="1:3" ht="20.100000000000001" customHeight="1" x14ac:dyDescent="0.25">
      <c r="A120" s="183">
        <v>11</v>
      </c>
      <c r="B120" s="185" t="s">
        <v>901</v>
      </c>
      <c r="C120" s="198">
        <f>data!D366</f>
        <v>39136478.660000004</v>
      </c>
    </row>
    <row r="121" spans="1:3" ht="20.100000000000001" customHeight="1" x14ac:dyDescent="0.25">
      <c r="A121" s="183">
        <v>12</v>
      </c>
      <c r="B121" s="185" t="s">
        <v>958</v>
      </c>
      <c r="C121" s="198">
        <f>data!D367</f>
        <v>11700414.119999997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503</v>
      </c>
      <c r="C123" s="184"/>
    </row>
    <row r="124" spans="1:3" ht="20.100000000000001" customHeight="1" x14ac:dyDescent="0.25">
      <c r="A124" s="183">
        <v>15</v>
      </c>
      <c r="B124" s="199" t="s">
        <v>504</v>
      </c>
      <c r="C124" s="200"/>
    </row>
    <row r="125" spans="1:3" ht="20.100000000000001" customHeight="1" x14ac:dyDescent="0.25">
      <c r="A125" s="204" t="s">
        <v>959</v>
      </c>
      <c r="B125" s="201" t="s">
        <v>505</v>
      </c>
      <c r="C125" s="200">
        <f>data!C370</f>
        <v>0</v>
      </c>
    </row>
    <row r="126" spans="1:3" ht="20.100000000000001" customHeight="1" x14ac:dyDescent="0.25">
      <c r="A126" s="204" t="s">
        <v>960</v>
      </c>
      <c r="B126" s="201" t="s">
        <v>506</v>
      </c>
      <c r="C126" s="200">
        <f>data!C371</f>
        <v>0</v>
      </c>
    </row>
    <row r="127" spans="1:3" ht="20.100000000000001" customHeight="1" x14ac:dyDescent="0.25">
      <c r="A127" s="204" t="s">
        <v>961</v>
      </c>
      <c r="B127" s="201" t="s">
        <v>507</v>
      </c>
      <c r="C127" s="200">
        <f>data!C372</f>
        <v>0</v>
      </c>
    </row>
    <row r="128" spans="1:3" ht="20.100000000000001" customHeight="1" x14ac:dyDescent="0.25">
      <c r="A128" s="204" t="s">
        <v>962</v>
      </c>
      <c r="B128" s="201" t="s">
        <v>508</v>
      </c>
      <c r="C128" s="200">
        <f>data!C373</f>
        <v>0</v>
      </c>
    </row>
    <row r="129" spans="1:3" ht="20.100000000000001" customHeight="1" x14ac:dyDescent="0.25">
      <c r="A129" s="204" t="s">
        <v>963</v>
      </c>
      <c r="B129" s="201" t="s">
        <v>509</v>
      </c>
      <c r="C129" s="200">
        <f>data!C374</f>
        <v>257</v>
      </c>
    </row>
    <row r="130" spans="1:3" ht="20.100000000000001" customHeight="1" x14ac:dyDescent="0.25">
      <c r="A130" s="204" t="s">
        <v>964</v>
      </c>
      <c r="B130" s="201" t="s">
        <v>510</v>
      </c>
      <c r="C130" s="200">
        <f>data!C375</f>
        <v>0</v>
      </c>
    </row>
    <row r="131" spans="1:3" ht="20.100000000000001" customHeight="1" x14ac:dyDescent="0.25">
      <c r="A131" s="204" t="s">
        <v>965</v>
      </c>
      <c r="B131" s="201" t="s">
        <v>511</v>
      </c>
      <c r="C131" s="200">
        <f>data!C376</f>
        <v>0</v>
      </c>
    </row>
    <row r="132" spans="1:3" ht="20.100000000000001" customHeight="1" x14ac:dyDescent="0.25">
      <c r="A132" s="204" t="s">
        <v>966</v>
      </c>
      <c r="B132" s="201" t="s">
        <v>512</v>
      </c>
      <c r="C132" s="200">
        <f>data!C377</f>
        <v>0</v>
      </c>
    </row>
    <row r="133" spans="1:3" ht="20.100000000000001" customHeight="1" x14ac:dyDescent="0.25">
      <c r="A133" s="204" t="s">
        <v>967</v>
      </c>
      <c r="B133" s="201" t="s">
        <v>513</v>
      </c>
      <c r="C133" s="200">
        <f>data!C378</f>
        <v>21088</v>
      </c>
    </row>
    <row r="134" spans="1:3" ht="20.100000000000001" customHeight="1" x14ac:dyDescent="0.25">
      <c r="A134" s="204" t="s">
        <v>968</v>
      </c>
      <c r="B134" s="201" t="s">
        <v>514</v>
      </c>
      <c r="C134" s="200">
        <f>data!C379</f>
        <v>0</v>
      </c>
    </row>
    <row r="135" spans="1:3" ht="20.100000000000001" customHeight="1" x14ac:dyDescent="0.25">
      <c r="A135" s="204" t="s">
        <v>969</v>
      </c>
      <c r="B135" s="201" t="s">
        <v>515</v>
      </c>
      <c r="C135" s="200">
        <f>data!C380</f>
        <v>7159778.4999999991</v>
      </c>
    </row>
    <row r="136" spans="1:3" ht="20.100000000000001" customHeight="1" x14ac:dyDescent="0.25">
      <c r="A136" s="183">
        <v>16</v>
      </c>
      <c r="B136" s="185" t="s">
        <v>517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970</v>
      </c>
      <c r="C137" s="198">
        <f>data!D383</f>
        <v>7181123.4999999991</v>
      </c>
    </row>
    <row r="138" spans="1:3" ht="20.100000000000001" customHeight="1" x14ac:dyDescent="0.25">
      <c r="A138" s="183">
        <v>18</v>
      </c>
      <c r="B138" s="185" t="s">
        <v>971</v>
      </c>
      <c r="C138" s="198">
        <f>data!D384</f>
        <v>18881537.619999997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972</v>
      </c>
      <c r="C140" s="184"/>
    </row>
    <row r="141" spans="1:3" ht="20.100000000000001" customHeight="1" x14ac:dyDescent="0.25">
      <c r="A141" s="183">
        <v>21</v>
      </c>
      <c r="B141" s="185" t="s">
        <v>521</v>
      </c>
      <c r="C141" s="198">
        <f>data!C389</f>
        <v>8105558.4500000002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2350705.9700000002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1792544.65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227171.73000000007</v>
      </c>
    </row>
    <row r="145" spans="1:3" ht="20.100000000000001" customHeight="1" x14ac:dyDescent="0.25">
      <c r="A145" s="183">
        <v>25</v>
      </c>
      <c r="B145" s="185" t="s">
        <v>973</v>
      </c>
      <c r="C145" s="198">
        <f>data!C393</f>
        <v>111197.12999999999</v>
      </c>
    </row>
    <row r="146" spans="1:3" ht="20.100000000000001" customHeight="1" x14ac:dyDescent="0.25">
      <c r="A146" s="183">
        <v>26</v>
      </c>
      <c r="B146" s="185" t="s">
        <v>974</v>
      </c>
      <c r="C146" s="198">
        <f>data!C394</f>
        <v>2335184.9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53936.000000000015</v>
      </c>
    </row>
    <row r="148" spans="1:3" ht="20.100000000000001" customHeight="1" x14ac:dyDescent="0.25">
      <c r="A148" s="183">
        <v>28</v>
      </c>
      <c r="B148" s="185" t="s">
        <v>975</v>
      </c>
      <c r="C148" s="198">
        <f>data!C396</f>
        <v>96582.900000000009</v>
      </c>
    </row>
    <row r="149" spans="1:3" ht="20.100000000000001" customHeight="1" x14ac:dyDescent="0.25">
      <c r="A149" s="183">
        <v>29</v>
      </c>
      <c r="B149" s="185" t="s">
        <v>526</v>
      </c>
      <c r="C149" s="198">
        <f>data!C397</f>
        <v>17824.7</v>
      </c>
    </row>
    <row r="150" spans="1:3" ht="20.100000000000001" customHeight="1" x14ac:dyDescent="0.25">
      <c r="A150" s="183">
        <v>30</v>
      </c>
      <c r="B150" s="185" t="s">
        <v>976</v>
      </c>
      <c r="C150" s="198">
        <f>data!C398</f>
        <v>691469.22</v>
      </c>
    </row>
    <row r="151" spans="1:3" ht="20.100000000000001" customHeight="1" x14ac:dyDescent="0.25">
      <c r="A151" s="183">
        <v>31</v>
      </c>
      <c r="B151" s="185" t="s">
        <v>528</v>
      </c>
      <c r="C151" s="198">
        <f>data!C399</f>
        <v>0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977</v>
      </c>
      <c r="B153" s="202" t="s">
        <v>270</v>
      </c>
      <c r="C153" s="198">
        <f>data!C401</f>
        <v>0</v>
      </c>
    </row>
    <row r="154" spans="1:3" ht="20.100000000000001" customHeight="1" x14ac:dyDescent="0.25">
      <c r="A154" s="204" t="s">
        <v>978</v>
      </c>
      <c r="B154" s="202" t="s">
        <v>271</v>
      </c>
      <c r="C154" s="198">
        <f>data!C402</f>
        <v>260103.69</v>
      </c>
    </row>
    <row r="155" spans="1:3" ht="20.100000000000001" customHeight="1" x14ac:dyDescent="0.25">
      <c r="A155" s="204" t="s">
        <v>979</v>
      </c>
      <c r="B155" s="202" t="s">
        <v>980</v>
      </c>
      <c r="C155" s="198">
        <f>data!C403</f>
        <v>0</v>
      </c>
    </row>
    <row r="156" spans="1:3" ht="20.100000000000001" customHeight="1" x14ac:dyDescent="0.25">
      <c r="A156" s="204" t="s">
        <v>981</v>
      </c>
      <c r="B156" s="202" t="s">
        <v>273</v>
      </c>
      <c r="C156" s="198">
        <f>data!C404</f>
        <v>0</v>
      </c>
    </row>
    <row r="157" spans="1:3" ht="20.100000000000001" customHeight="1" x14ac:dyDescent="0.25">
      <c r="A157" s="204" t="s">
        <v>982</v>
      </c>
      <c r="B157" s="202" t="s">
        <v>274</v>
      </c>
      <c r="C157" s="198">
        <f>data!C405</f>
        <v>10547.27</v>
      </c>
    </row>
    <row r="158" spans="1:3" ht="20.100000000000001" customHeight="1" x14ac:dyDescent="0.25">
      <c r="A158" s="204" t="s">
        <v>983</v>
      </c>
      <c r="B158" s="202" t="s">
        <v>275</v>
      </c>
      <c r="C158" s="198">
        <f>data!C406</f>
        <v>0</v>
      </c>
    </row>
    <row r="159" spans="1:3" ht="20.100000000000001" customHeight="1" x14ac:dyDescent="0.25">
      <c r="A159" s="204" t="s">
        <v>984</v>
      </c>
      <c r="B159" s="202" t="s">
        <v>276</v>
      </c>
      <c r="C159" s="198">
        <f>data!C407</f>
        <v>0</v>
      </c>
    </row>
    <row r="160" spans="1:3" ht="20.100000000000001" customHeight="1" x14ac:dyDescent="0.25">
      <c r="A160" s="204" t="s">
        <v>985</v>
      </c>
      <c r="B160" s="202" t="s">
        <v>277</v>
      </c>
      <c r="C160" s="198">
        <f>data!C408</f>
        <v>141084.21000000002</v>
      </c>
    </row>
    <row r="161" spans="1:3" ht="20.100000000000001" customHeight="1" x14ac:dyDescent="0.25">
      <c r="A161" s="204" t="s">
        <v>986</v>
      </c>
      <c r="B161" s="202" t="s">
        <v>278</v>
      </c>
      <c r="C161" s="198">
        <f>data!C409</f>
        <v>906878.72</v>
      </c>
    </row>
    <row r="162" spans="1:3" ht="20.100000000000001" customHeight="1" x14ac:dyDescent="0.25">
      <c r="A162" s="204" t="s">
        <v>987</v>
      </c>
      <c r="B162" s="202" t="s">
        <v>279</v>
      </c>
      <c r="C162" s="198">
        <f>data!C410</f>
        <v>0</v>
      </c>
    </row>
    <row r="163" spans="1:3" ht="20.100000000000001" customHeight="1" x14ac:dyDescent="0.25">
      <c r="A163" s="204" t="s">
        <v>988</v>
      </c>
      <c r="B163" s="202" t="s">
        <v>280</v>
      </c>
      <c r="C163" s="198">
        <f>data!C411</f>
        <v>5792.1900000000005</v>
      </c>
    </row>
    <row r="164" spans="1:3" ht="20.100000000000001" customHeight="1" x14ac:dyDescent="0.25">
      <c r="A164" s="204" t="s">
        <v>989</v>
      </c>
      <c r="B164" s="202" t="s">
        <v>281</v>
      </c>
      <c r="C164" s="198">
        <f>data!C412</f>
        <v>0</v>
      </c>
    </row>
    <row r="165" spans="1:3" ht="20.100000000000001" customHeight="1" x14ac:dyDescent="0.25">
      <c r="A165" s="204" t="s">
        <v>990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991</v>
      </c>
      <c r="B166" s="202" t="s">
        <v>992</v>
      </c>
      <c r="C166" s="198">
        <f>data!C414</f>
        <v>1381267</v>
      </c>
    </row>
    <row r="167" spans="1:3" ht="20.100000000000001" customHeight="1" x14ac:dyDescent="0.25">
      <c r="A167" s="183">
        <v>34</v>
      </c>
      <c r="B167" s="185" t="s">
        <v>993</v>
      </c>
      <c r="C167" s="198">
        <f>data!D416</f>
        <v>18487848.730000004</v>
      </c>
    </row>
    <row r="168" spans="1:3" ht="20.100000000000001" customHeight="1" x14ac:dyDescent="0.25">
      <c r="A168" s="183">
        <v>35</v>
      </c>
      <c r="B168" s="185" t="s">
        <v>994</v>
      </c>
      <c r="C168" s="198">
        <f>data!D417</f>
        <v>393688.88999999315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995</v>
      </c>
      <c r="C170" s="198">
        <f>data!D420</f>
        <v>0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996</v>
      </c>
      <c r="C172" s="185">
        <f>data!D421</f>
        <v>393688.88999999315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997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998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999</v>
      </c>
      <c r="C177" s="198">
        <f>data!D424</f>
        <v>393688.88999999315</v>
      </c>
    </row>
    <row r="178" spans="1:3" ht="20.100000000000001" customHeight="1" x14ac:dyDescent="0.25">
      <c r="A178" s="188">
        <v>45</v>
      </c>
      <c r="B178" s="187" t="s">
        <v>1000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4041-8EB3-4145-A8F6-DEEC52B415E6}">
  <sheetPr codeName="Sheet11"/>
  <dimension ref="A1:N410"/>
  <sheetViews>
    <sheetView showFormulas="1" showGridLines="0" topLeftCell="B364" zoomScale="65" workbookViewId="0">
      <selection activeCell="H9" sqref="H9"/>
    </sheetView>
  </sheetViews>
  <sheetFormatPr defaultColWidth="8.88671875" defaultRowHeight="20.100000000000001" customHeight="1" x14ac:dyDescent="0.2"/>
  <cols>
    <col min="1" max="1" width="5.77734375" style="284" customWidth="1"/>
    <col min="2" max="2" width="22.44140625" style="284" customWidth="1"/>
    <col min="3" max="8" width="13.77734375" style="284" customWidth="1"/>
    <col min="9" max="9" width="15.77734375" style="284" customWidth="1"/>
    <col min="10" max="12" width="8.88671875" style="284" customWidth="1"/>
    <col min="13" max="16384" width="8.88671875" style="284"/>
  </cols>
  <sheetData>
    <row r="1" spans="1:9" customFormat="1" ht="20.100000000000001" customHeight="1" x14ac:dyDescent="0.2">
      <c r="A1" s="285" t="s">
        <v>1001</v>
      </c>
      <c r="B1" s="286"/>
      <c r="C1" s="286"/>
      <c r="D1" s="286"/>
      <c r="E1" s="286"/>
      <c r="F1" s="286"/>
      <c r="G1" s="286"/>
      <c r="H1" s="286"/>
    </row>
    <row r="2" spans="1:9" customFormat="1" ht="20.100000000000001" customHeight="1" x14ac:dyDescent="0.2">
      <c r="A2" s="287"/>
      <c r="I2" s="288" t="s">
        <v>1002</v>
      </c>
    </row>
    <row r="3" spans="1:9" customFormat="1" ht="20.100000000000001" customHeight="1" x14ac:dyDescent="0.2">
      <c r="A3" s="287"/>
      <c r="I3" s="287"/>
    </row>
    <row r="4" spans="1:9" customFormat="1" ht="20.100000000000001" customHeight="1" x14ac:dyDescent="0.2">
      <c r="A4" s="289" t="str">
        <f>"Hospital: "&amp;data!C98</f>
        <v>Hospital: Lourdes Counseling Center</v>
      </c>
      <c r="G4" s="290"/>
      <c r="H4" s="289" t="str">
        <f>"FYE: "&amp;data!C96</f>
        <v>FYE: 12/31/2023</v>
      </c>
    </row>
    <row r="5" spans="1:9" customFormat="1" ht="20.100000000000001" customHeight="1" x14ac:dyDescent="0.2">
      <c r="A5" s="291">
        <v>1</v>
      </c>
      <c r="B5" s="292" t="s">
        <v>236</v>
      </c>
      <c r="C5" s="293" t="s">
        <v>36</v>
      </c>
      <c r="D5" s="294" t="s">
        <v>37</v>
      </c>
      <c r="E5" s="294" t="s">
        <v>38</v>
      </c>
      <c r="F5" s="294" t="s">
        <v>39</v>
      </c>
      <c r="G5" s="294" t="s">
        <v>40</v>
      </c>
      <c r="H5" s="294" t="s">
        <v>41</v>
      </c>
      <c r="I5" s="294" t="s">
        <v>42</v>
      </c>
    </row>
    <row r="6" spans="1:9" customFormat="1" ht="20.100000000000001" customHeight="1" x14ac:dyDescent="0.2">
      <c r="A6" s="295">
        <v>2</v>
      </c>
      <c r="B6" s="296" t="s">
        <v>1003</v>
      </c>
      <c r="C6" s="297" t="s">
        <v>118</v>
      </c>
      <c r="D6" s="298" t="s">
        <v>1004</v>
      </c>
      <c r="E6" s="298" t="s">
        <v>120</v>
      </c>
      <c r="F6" s="298" t="s">
        <v>121</v>
      </c>
      <c r="G6" s="298" t="s">
        <v>122</v>
      </c>
      <c r="H6" s="298" t="s">
        <v>123</v>
      </c>
      <c r="I6" s="298" t="s">
        <v>124</v>
      </c>
    </row>
    <row r="7" spans="1:9" customFormat="1" ht="20.100000000000001" customHeight="1" x14ac:dyDescent="0.2">
      <c r="A7" s="295"/>
      <c r="B7" s="296"/>
      <c r="C7" s="298" t="s">
        <v>190</v>
      </c>
      <c r="D7" s="298" t="s">
        <v>1005</v>
      </c>
      <c r="E7" s="298" t="s">
        <v>190</v>
      </c>
      <c r="F7" s="298" t="s">
        <v>1006</v>
      </c>
      <c r="G7" s="298" t="s">
        <v>192</v>
      </c>
      <c r="H7" s="298" t="s">
        <v>190</v>
      </c>
      <c r="I7" s="298" t="s">
        <v>193</v>
      </c>
    </row>
    <row r="8" spans="1:9" customFormat="1" ht="20.100000000000001" customHeight="1" x14ac:dyDescent="0.2">
      <c r="A8" s="291">
        <v>3</v>
      </c>
      <c r="B8" s="292" t="s">
        <v>1007</v>
      </c>
      <c r="C8" s="294" t="s">
        <v>242</v>
      </c>
      <c r="D8" s="294" t="s">
        <v>242</v>
      </c>
      <c r="E8" s="294" t="s">
        <v>242</v>
      </c>
      <c r="F8" s="294" t="s">
        <v>242</v>
      </c>
      <c r="G8" s="294" t="s">
        <v>242</v>
      </c>
      <c r="H8" s="294" t="s">
        <v>242</v>
      </c>
      <c r="I8" s="294" t="s">
        <v>242</v>
      </c>
    </row>
    <row r="9" spans="1:9" customFormat="1" ht="20.100000000000001" customHeight="1" x14ac:dyDescent="0.2">
      <c r="A9" s="291">
        <v>4</v>
      </c>
      <c r="B9" s="292" t="s">
        <v>261</v>
      </c>
      <c r="C9" s="292">
        <f>data!C59</f>
        <v>0</v>
      </c>
      <c r="D9" s="292">
        <f>data!D59</f>
        <v>0</v>
      </c>
      <c r="E9" s="292">
        <f>data!E59</f>
        <v>0</v>
      </c>
      <c r="F9" s="292">
        <f>data!F59</f>
        <v>0</v>
      </c>
      <c r="G9" s="292">
        <f>data!G59</f>
        <v>0</v>
      </c>
      <c r="H9" s="292">
        <f>data!H59</f>
        <v>3446</v>
      </c>
      <c r="I9" s="292">
        <f>data!I59</f>
        <v>0</v>
      </c>
    </row>
    <row r="10" spans="1:9" customFormat="1" ht="20.100000000000001" customHeight="1" x14ac:dyDescent="0.2">
      <c r="A10" s="291">
        <v>5</v>
      </c>
      <c r="B10" s="292" t="s">
        <v>262</v>
      </c>
      <c r="C10" s="299">
        <f>data!C60</f>
        <v>0</v>
      </c>
      <c r="D10" s="299">
        <f>data!D60</f>
        <v>0</v>
      </c>
      <c r="E10" s="299">
        <f>data!E60</f>
        <v>0</v>
      </c>
      <c r="F10" s="299">
        <f>data!F60</f>
        <v>0</v>
      </c>
      <c r="G10" s="299">
        <f>data!G60</f>
        <v>0</v>
      </c>
      <c r="H10" s="299">
        <f>data!H60</f>
        <v>41.431714182692303</v>
      </c>
      <c r="I10" s="299">
        <f>data!I60</f>
        <v>0</v>
      </c>
    </row>
    <row r="11" spans="1:9" customFormat="1" ht="20.100000000000001" customHeight="1" x14ac:dyDescent="0.2">
      <c r="A11" s="291">
        <v>6</v>
      </c>
      <c r="B11" s="292" t="s">
        <v>263</v>
      </c>
      <c r="C11" s="292">
        <f>data!C61</f>
        <v>0</v>
      </c>
      <c r="D11" s="292">
        <f>data!D61</f>
        <v>0</v>
      </c>
      <c r="E11" s="292">
        <f>data!E61</f>
        <v>0</v>
      </c>
      <c r="F11" s="292">
        <f>data!F61</f>
        <v>0</v>
      </c>
      <c r="G11" s="292">
        <f>data!G61</f>
        <v>0</v>
      </c>
      <c r="H11" s="292">
        <f>data!H61</f>
        <v>3648362.51</v>
      </c>
      <c r="I11" s="292">
        <f>data!I61</f>
        <v>0</v>
      </c>
    </row>
    <row r="12" spans="1:9" customFormat="1" ht="20.100000000000001" customHeight="1" x14ac:dyDescent="0.2">
      <c r="A12" s="291">
        <v>7</v>
      </c>
      <c r="B12" s="292" t="s">
        <v>11</v>
      </c>
      <c r="C12" s="292">
        <f>data!C62</f>
        <v>0</v>
      </c>
      <c r="D12" s="292">
        <f>data!D62</f>
        <v>0</v>
      </c>
      <c r="E12" s="292">
        <f>data!E62</f>
        <v>0</v>
      </c>
      <c r="F12" s="292">
        <f>data!F62</f>
        <v>0</v>
      </c>
      <c r="G12" s="292">
        <f>data!G62</f>
        <v>0</v>
      </c>
      <c r="H12" s="292">
        <f>data!H62</f>
        <v>1058067</v>
      </c>
      <c r="I12" s="292">
        <f>data!I62</f>
        <v>0</v>
      </c>
    </row>
    <row r="13" spans="1:9" customFormat="1" ht="20.100000000000001" customHeight="1" x14ac:dyDescent="0.2">
      <c r="A13" s="291">
        <v>8</v>
      </c>
      <c r="B13" s="292" t="s">
        <v>264</v>
      </c>
      <c r="C13" s="292">
        <f>data!C63</f>
        <v>0</v>
      </c>
      <c r="D13" s="292">
        <f>data!D63</f>
        <v>0</v>
      </c>
      <c r="E13" s="292">
        <f>data!E63</f>
        <v>0</v>
      </c>
      <c r="F13" s="292">
        <f>data!F63</f>
        <v>0</v>
      </c>
      <c r="G13" s="292">
        <f>data!G63</f>
        <v>0</v>
      </c>
      <c r="H13" s="292">
        <f>data!H63</f>
        <v>195734.36</v>
      </c>
      <c r="I13" s="292">
        <f>data!I63</f>
        <v>0</v>
      </c>
    </row>
    <row r="14" spans="1:9" customFormat="1" ht="20.100000000000001" customHeight="1" x14ac:dyDescent="0.2">
      <c r="A14" s="291">
        <v>9</v>
      </c>
      <c r="B14" s="292" t="s">
        <v>265</v>
      </c>
      <c r="C14" s="292">
        <f>data!C64</f>
        <v>0</v>
      </c>
      <c r="D14" s="292">
        <f>data!D64</f>
        <v>0</v>
      </c>
      <c r="E14" s="292">
        <f>data!E64</f>
        <v>0</v>
      </c>
      <c r="F14" s="292">
        <f>data!F64</f>
        <v>0</v>
      </c>
      <c r="G14" s="292">
        <f>data!G64</f>
        <v>0</v>
      </c>
      <c r="H14" s="292">
        <f>data!H64</f>
        <v>22957.14</v>
      </c>
      <c r="I14" s="292">
        <f>data!I64</f>
        <v>0</v>
      </c>
    </row>
    <row r="15" spans="1:9" customFormat="1" ht="20.100000000000001" customHeight="1" x14ac:dyDescent="0.2">
      <c r="A15" s="291">
        <v>10</v>
      </c>
      <c r="B15" s="292" t="s">
        <v>523</v>
      </c>
      <c r="C15" s="292">
        <f>data!C65</f>
        <v>0</v>
      </c>
      <c r="D15" s="292">
        <f>data!D65</f>
        <v>0</v>
      </c>
      <c r="E15" s="292">
        <f>data!E65</f>
        <v>0</v>
      </c>
      <c r="F15" s="292">
        <f>data!F65</f>
        <v>0</v>
      </c>
      <c r="G15" s="292">
        <f>data!G65</f>
        <v>0</v>
      </c>
      <c r="H15" s="292">
        <f>data!H65</f>
        <v>3343.5</v>
      </c>
      <c r="I15" s="292">
        <f>data!I65</f>
        <v>0</v>
      </c>
    </row>
    <row r="16" spans="1:9" customFormat="1" ht="20.100000000000001" customHeight="1" x14ac:dyDescent="0.2">
      <c r="A16" s="291">
        <v>11</v>
      </c>
      <c r="B16" s="292" t="s">
        <v>524</v>
      </c>
      <c r="C16" s="292">
        <f>data!C66</f>
        <v>0</v>
      </c>
      <c r="D16" s="292">
        <f>data!D66</f>
        <v>0</v>
      </c>
      <c r="E16" s="292">
        <f>data!E66</f>
        <v>0</v>
      </c>
      <c r="F16" s="292">
        <f>data!F66</f>
        <v>0</v>
      </c>
      <c r="G16" s="292">
        <f>data!G66</f>
        <v>0</v>
      </c>
      <c r="H16" s="292">
        <f>data!H66</f>
        <v>358326.32000000007</v>
      </c>
      <c r="I16" s="292">
        <f>data!I66</f>
        <v>0</v>
      </c>
    </row>
    <row r="17" spans="1:9" customFormat="1" ht="20.100000000000001" customHeight="1" x14ac:dyDescent="0.2">
      <c r="A17" s="291">
        <v>12</v>
      </c>
      <c r="B17" s="292" t="s">
        <v>16</v>
      </c>
      <c r="C17" s="292">
        <f>data!C67</f>
        <v>0</v>
      </c>
      <c r="D17" s="292">
        <f>data!D67</f>
        <v>0</v>
      </c>
      <c r="E17" s="292">
        <f>data!E67</f>
        <v>0</v>
      </c>
      <c r="F17" s="292">
        <f>data!F67</f>
        <v>0</v>
      </c>
      <c r="G17" s="292">
        <f>data!G67</f>
        <v>0</v>
      </c>
      <c r="H17" s="292">
        <f>data!H67</f>
        <v>21574</v>
      </c>
      <c r="I17" s="292">
        <f>data!I67</f>
        <v>0</v>
      </c>
    </row>
    <row r="18" spans="1:9" customFormat="1" ht="20.100000000000001" customHeight="1" x14ac:dyDescent="0.2">
      <c r="A18" s="291">
        <v>13</v>
      </c>
      <c r="B18" s="292" t="s">
        <v>1008</v>
      </c>
      <c r="C18" s="292">
        <f>data!C68</f>
        <v>0</v>
      </c>
      <c r="D18" s="292">
        <f>data!D68</f>
        <v>0</v>
      </c>
      <c r="E18" s="292">
        <f>data!E68</f>
        <v>0</v>
      </c>
      <c r="F18" s="292">
        <f>data!F68</f>
        <v>0</v>
      </c>
      <c r="G18" s="292">
        <f>data!G68</f>
        <v>0</v>
      </c>
      <c r="H18" s="292">
        <f>data!H68</f>
        <v>0</v>
      </c>
      <c r="I18" s="292">
        <f>data!I68</f>
        <v>0</v>
      </c>
    </row>
    <row r="19" spans="1:9" customFormat="1" ht="20.100000000000001" customHeight="1" x14ac:dyDescent="0.2">
      <c r="A19" s="291">
        <v>14</v>
      </c>
      <c r="B19" s="292" t="s">
        <v>1009</v>
      </c>
      <c r="C19" s="292">
        <f>data!C69</f>
        <v>0</v>
      </c>
      <c r="D19" s="292">
        <f>data!D69</f>
        <v>0</v>
      </c>
      <c r="E19" s="292">
        <f>data!E69</f>
        <v>0</v>
      </c>
      <c r="F19" s="292">
        <f>data!F69</f>
        <v>0</v>
      </c>
      <c r="G19" s="292">
        <f>data!G69</f>
        <v>0</v>
      </c>
      <c r="H19" s="292">
        <f>data!H69</f>
        <v>773210.66999999993</v>
      </c>
      <c r="I19" s="292">
        <f>data!I69</f>
        <v>0</v>
      </c>
    </row>
    <row r="20" spans="1:9" customFormat="1" ht="20.100000000000001" customHeight="1" x14ac:dyDescent="0.2">
      <c r="A20" s="291">
        <v>15</v>
      </c>
      <c r="B20" s="292" t="s">
        <v>284</v>
      </c>
      <c r="C20" s="292">
        <f>-data!C84</f>
        <v>0</v>
      </c>
      <c r="D20" s="292">
        <f>-data!D84</f>
        <v>0</v>
      </c>
      <c r="E20" s="292">
        <f>-data!E84</f>
        <v>0</v>
      </c>
      <c r="F20" s="292">
        <f>-data!F84</f>
        <v>0</v>
      </c>
      <c r="G20" s="292">
        <f>-data!G84</f>
        <v>0</v>
      </c>
      <c r="H20" s="292">
        <f>-data!H84</f>
        <v>0</v>
      </c>
      <c r="I20" s="292">
        <f>-data!I84</f>
        <v>0</v>
      </c>
    </row>
    <row r="21" spans="1:9" customFormat="1" ht="20.100000000000001" customHeight="1" x14ac:dyDescent="0.2">
      <c r="A21" s="291">
        <v>16</v>
      </c>
      <c r="B21" s="300" t="s">
        <v>1010</v>
      </c>
      <c r="C21" s="292">
        <f>data!C85</f>
        <v>0</v>
      </c>
      <c r="D21" s="292">
        <f>data!D85</f>
        <v>0</v>
      </c>
      <c r="E21" s="292">
        <f>data!E85</f>
        <v>0</v>
      </c>
      <c r="F21" s="292">
        <f>data!F85</f>
        <v>0</v>
      </c>
      <c r="G21" s="292">
        <f>data!G85</f>
        <v>0</v>
      </c>
      <c r="H21" s="292">
        <f>data!H85</f>
        <v>6081575.5</v>
      </c>
      <c r="I21" s="292">
        <f>data!I85</f>
        <v>0</v>
      </c>
    </row>
    <row r="22" spans="1:9" customFormat="1" ht="20.100000000000001" customHeight="1" x14ac:dyDescent="0.2">
      <c r="A22" s="291">
        <v>17</v>
      </c>
      <c r="B22" s="292" t="s">
        <v>286</v>
      </c>
      <c r="C22" s="301"/>
      <c r="D22" s="302"/>
      <c r="E22" s="302"/>
      <c r="F22" s="302"/>
      <c r="G22" s="302"/>
      <c r="H22" s="302"/>
      <c r="I22" s="302"/>
    </row>
    <row r="23" spans="1:9" customFormat="1" ht="20.100000000000001" customHeight="1" x14ac:dyDescent="0.2">
      <c r="A23" s="291">
        <v>18</v>
      </c>
      <c r="B23" s="292" t="s">
        <v>1011</v>
      </c>
      <c r="C23" s="300" t="e">
        <f>+data!M668</f>
        <v>#DIV/0!</v>
      </c>
      <c r="D23" s="300" t="e">
        <f>+data!M669</f>
        <v>#DIV/0!</v>
      </c>
      <c r="E23" s="300" t="e">
        <f>+data!M670</f>
        <v>#DIV/0!</v>
      </c>
      <c r="F23" s="300" t="e">
        <f>+data!M671</f>
        <v>#DIV/0!</v>
      </c>
      <c r="G23" s="300" t="e">
        <f>+data!M672</f>
        <v>#DIV/0!</v>
      </c>
      <c r="H23" s="300" t="e">
        <f>+data!M673</f>
        <v>#DIV/0!</v>
      </c>
      <c r="I23" s="300" t="e">
        <f>+data!M674</f>
        <v>#DIV/0!</v>
      </c>
    </row>
    <row r="24" spans="1:9" customFormat="1" ht="20.100000000000001" customHeight="1" x14ac:dyDescent="0.2">
      <c r="A24" s="291">
        <v>19</v>
      </c>
      <c r="B24" s="300" t="s">
        <v>1012</v>
      </c>
      <c r="C24" s="292">
        <f>data!C87</f>
        <v>0</v>
      </c>
      <c r="D24" s="292">
        <f>data!D87</f>
        <v>0</v>
      </c>
      <c r="E24" s="292">
        <f>data!E87</f>
        <v>0</v>
      </c>
      <c r="F24" s="292">
        <f>data!F87</f>
        <v>0</v>
      </c>
      <c r="G24" s="292">
        <f>data!G87</f>
        <v>0</v>
      </c>
      <c r="H24" s="292">
        <f>data!H87</f>
        <v>12948856.27</v>
      </c>
      <c r="I24" s="292">
        <f>data!I87</f>
        <v>0</v>
      </c>
    </row>
    <row r="25" spans="1:9" customFormat="1" ht="20.100000000000001" customHeight="1" x14ac:dyDescent="0.2">
      <c r="A25" s="291">
        <v>20</v>
      </c>
      <c r="B25" s="300" t="s">
        <v>1013</v>
      </c>
      <c r="C25" s="292">
        <f>data!C88</f>
        <v>0</v>
      </c>
      <c r="D25" s="292">
        <f>data!D88</f>
        <v>0</v>
      </c>
      <c r="E25" s="292">
        <f>data!E88</f>
        <v>0</v>
      </c>
      <c r="F25" s="292">
        <f>data!F88</f>
        <v>0</v>
      </c>
      <c r="G25" s="292">
        <f>data!G88</f>
        <v>0</v>
      </c>
      <c r="H25" s="292">
        <f>data!H88</f>
        <v>2737723.98</v>
      </c>
      <c r="I25" s="292">
        <f>data!I88</f>
        <v>0</v>
      </c>
    </row>
    <row r="26" spans="1:9" customFormat="1" ht="18" customHeight="1" x14ac:dyDescent="0.2">
      <c r="A26" s="291">
        <v>21</v>
      </c>
      <c r="B26" s="300" t="s">
        <v>1014</v>
      </c>
      <c r="C26" s="292">
        <f>data!C89</f>
        <v>0</v>
      </c>
      <c r="D26" s="292">
        <f>data!D89</f>
        <v>0</v>
      </c>
      <c r="E26" s="292">
        <f>data!E89</f>
        <v>0</v>
      </c>
      <c r="F26" s="292">
        <f>data!F89</f>
        <v>0</v>
      </c>
      <c r="G26" s="292">
        <f>data!G89</f>
        <v>0</v>
      </c>
      <c r="H26" s="292">
        <f>data!H89</f>
        <v>15686580.25</v>
      </c>
      <c r="I26" s="292">
        <f>data!I89</f>
        <v>0</v>
      </c>
    </row>
    <row r="27" spans="1:9" customFormat="1" ht="20.100000000000001" customHeight="1" x14ac:dyDescent="0.2">
      <c r="A27" s="291" t="s">
        <v>1015</v>
      </c>
      <c r="B27" s="292"/>
      <c r="C27" s="302"/>
      <c r="D27" s="302"/>
      <c r="E27" s="302"/>
      <c r="F27" s="302"/>
      <c r="G27" s="302"/>
      <c r="H27" s="302"/>
      <c r="I27" s="302"/>
    </row>
    <row r="28" spans="1:9" customFormat="1" ht="20.100000000000001" customHeight="1" x14ac:dyDescent="0.2">
      <c r="A28" s="291">
        <v>22</v>
      </c>
      <c r="B28" s="292" t="s">
        <v>1016</v>
      </c>
      <c r="C28" s="292">
        <f>data!C90</f>
        <v>0</v>
      </c>
      <c r="D28" s="292">
        <f>data!D90</f>
        <v>0</v>
      </c>
      <c r="E28" s="292">
        <f>data!E90</f>
        <v>0</v>
      </c>
      <c r="F28" s="292">
        <f>data!F90</f>
        <v>0</v>
      </c>
      <c r="G28" s="292">
        <f>data!G90</f>
        <v>0</v>
      </c>
      <c r="H28" s="292">
        <f>data!H90</f>
        <v>19508</v>
      </c>
      <c r="I28" s="292">
        <f>data!I90</f>
        <v>0</v>
      </c>
    </row>
    <row r="29" spans="1:9" customFormat="1" ht="20.100000000000001" customHeight="1" x14ac:dyDescent="0.2">
      <c r="A29" s="291">
        <v>23</v>
      </c>
      <c r="B29" s="292" t="s">
        <v>1017</v>
      </c>
      <c r="C29" s="292">
        <f>data!C91</f>
        <v>0</v>
      </c>
      <c r="D29" s="292">
        <f>data!D91</f>
        <v>0</v>
      </c>
      <c r="E29" s="292">
        <f>data!E91</f>
        <v>0</v>
      </c>
      <c r="F29" s="292">
        <f>data!F91</f>
        <v>0</v>
      </c>
      <c r="G29" s="292">
        <f>data!G91</f>
        <v>0</v>
      </c>
      <c r="H29" s="292">
        <f>data!H91</f>
        <v>0</v>
      </c>
      <c r="I29" s="292">
        <f>data!I91</f>
        <v>0</v>
      </c>
    </row>
    <row r="30" spans="1:9" customFormat="1" ht="20.100000000000001" customHeight="1" x14ac:dyDescent="0.2">
      <c r="A30" s="291">
        <v>24</v>
      </c>
      <c r="B30" s="292" t="s">
        <v>1018</v>
      </c>
      <c r="C30" s="292">
        <f>data!C92</f>
        <v>0</v>
      </c>
      <c r="D30" s="292">
        <f>data!D92</f>
        <v>0</v>
      </c>
      <c r="E30" s="292">
        <f>data!E92</f>
        <v>0</v>
      </c>
      <c r="F30" s="292">
        <f>data!F92</f>
        <v>0</v>
      </c>
      <c r="G30" s="292">
        <f>data!G92</f>
        <v>0</v>
      </c>
      <c r="H30" s="292">
        <f>data!H92</f>
        <v>0</v>
      </c>
      <c r="I30" s="292">
        <f>data!I92</f>
        <v>0</v>
      </c>
    </row>
    <row r="31" spans="1:9" customFormat="1" ht="20.100000000000001" customHeight="1" x14ac:dyDescent="0.2">
      <c r="A31" s="291">
        <v>25</v>
      </c>
      <c r="B31" s="292" t="s">
        <v>1019</v>
      </c>
      <c r="C31" s="292">
        <f>data!C93</f>
        <v>0</v>
      </c>
      <c r="D31" s="292">
        <f>data!D93</f>
        <v>0</v>
      </c>
      <c r="E31" s="292">
        <f>data!E93</f>
        <v>0</v>
      </c>
      <c r="F31" s="292">
        <f>data!F93</f>
        <v>0</v>
      </c>
      <c r="G31" s="292">
        <f>data!G93</f>
        <v>0</v>
      </c>
      <c r="H31" s="292">
        <f>data!H93</f>
        <v>0</v>
      </c>
      <c r="I31" s="292">
        <f>data!I93</f>
        <v>0</v>
      </c>
    </row>
    <row r="32" spans="1:9" customFormat="1" ht="20.100000000000001" customHeight="1" x14ac:dyDescent="0.2">
      <c r="A32" s="291">
        <v>26</v>
      </c>
      <c r="B32" s="292" t="s">
        <v>294</v>
      </c>
      <c r="C32" s="299">
        <f>data!C94</f>
        <v>0</v>
      </c>
      <c r="D32" s="299">
        <f>data!D94</f>
        <v>0</v>
      </c>
      <c r="E32" s="299">
        <f>data!E94</f>
        <v>0</v>
      </c>
      <c r="F32" s="299">
        <f>data!F94</f>
        <v>0</v>
      </c>
      <c r="G32" s="299">
        <f>data!G94</f>
        <v>0</v>
      </c>
      <c r="H32" s="299">
        <f>data!H94</f>
        <v>25.584657740384614</v>
      </c>
      <c r="I32" s="299">
        <f>data!I94</f>
        <v>0</v>
      </c>
    </row>
    <row r="33" spans="1:9" customFormat="1" ht="20.100000000000001" customHeight="1" x14ac:dyDescent="0.2">
      <c r="A33" s="285" t="s">
        <v>1001</v>
      </c>
      <c r="B33" s="286"/>
      <c r="C33" s="286"/>
      <c r="D33" s="286"/>
      <c r="E33" s="286"/>
      <c r="F33" s="286"/>
      <c r="G33" s="286"/>
      <c r="H33" s="286"/>
      <c r="I33" s="285"/>
    </row>
    <row r="34" spans="1:9" customFormat="1" ht="20.100000000000001" customHeight="1" x14ac:dyDescent="0.2">
      <c r="A34" s="287"/>
      <c r="I34" s="288" t="s">
        <v>1020</v>
      </c>
    </row>
    <row r="35" spans="1:9" customFormat="1" ht="20.100000000000001" customHeight="1" x14ac:dyDescent="0.2">
      <c r="A35" s="287"/>
      <c r="I35" s="287"/>
    </row>
    <row r="36" spans="1:9" customFormat="1" ht="20.100000000000001" customHeight="1" x14ac:dyDescent="0.2">
      <c r="A36" s="289" t="str">
        <f>"Hospital: "&amp;data!C98</f>
        <v>Hospital: Lourdes Counseling Center</v>
      </c>
      <c r="G36" s="290"/>
      <c r="H36" s="289" t="str">
        <f>"FYE: "&amp;data!C96</f>
        <v>FYE: 12/31/2023</v>
      </c>
    </row>
    <row r="37" spans="1:9" customFormat="1" ht="20.100000000000001" customHeight="1" x14ac:dyDescent="0.2">
      <c r="A37" s="291">
        <v>1</v>
      </c>
      <c r="B37" s="292" t="s">
        <v>236</v>
      </c>
      <c r="C37" s="294" t="s">
        <v>43</v>
      </c>
      <c r="D37" s="294" t="s">
        <v>44</v>
      </c>
      <c r="E37" s="294" t="s">
        <v>45</v>
      </c>
      <c r="F37" s="294" t="s">
        <v>46</v>
      </c>
      <c r="G37" s="294" t="s">
        <v>47</v>
      </c>
      <c r="H37" s="294" t="s">
        <v>48</v>
      </c>
      <c r="I37" s="294" t="s">
        <v>49</v>
      </c>
    </row>
    <row r="38" spans="1:9" customFormat="1" ht="20.100000000000001" customHeight="1" x14ac:dyDescent="0.2">
      <c r="A38" s="295">
        <v>2</v>
      </c>
      <c r="B38" s="296" t="s">
        <v>1003</v>
      </c>
      <c r="C38" s="298"/>
      <c r="D38" s="298" t="s">
        <v>126</v>
      </c>
      <c r="E38" s="298" t="s">
        <v>127</v>
      </c>
      <c r="F38" s="298" t="s">
        <v>1021</v>
      </c>
      <c r="G38" s="298" t="s">
        <v>129</v>
      </c>
      <c r="H38" s="298" t="s">
        <v>1022</v>
      </c>
      <c r="I38" s="298" t="s">
        <v>131</v>
      </c>
    </row>
    <row r="39" spans="1:9" customFormat="1" ht="20.100000000000001" customHeight="1" x14ac:dyDescent="0.2">
      <c r="A39" s="295"/>
      <c r="B39" s="296"/>
      <c r="C39" s="298" t="s">
        <v>125</v>
      </c>
      <c r="D39" s="298" t="s">
        <v>184</v>
      </c>
      <c r="E39" s="297" t="s">
        <v>194</v>
      </c>
      <c r="F39" s="298" t="s">
        <v>195</v>
      </c>
      <c r="G39" s="298" t="s">
        <v>196</v>
      </c>
      <c r="H39" s="298" t="s">
        <v>197</v>
      </c>
      <c r="I39" s="298" t="s">
        <v>196</v>
      </c>
    </row>
    <row r="40" spans="1:9" customFormat="1" ht="20.100000000000001" customHeight="1" x14ac:dyDescent="0.2">
      <c r="A40" s="291">
        <v>3</v>
      </c>
      <c r="B40" s="292" t="s">
        <v>1007</v>
      </c>
      <c r="C40" s="294" t="s">
        <v>243</v>
      </c>
      <c r="D40" s="294" t="s">
        <v>242</v>
      </c>
      <c r="E40" s="294" t="s">
        <v>242</v>
      </c>
      <c r="F40" s="294" t="s">
        <v>242</v>
      </c>
      <c r="G40" s="294" t="s">
        <v>242</v>
      </c>
      <c r="H40" s="294" t="s">
        <v>244</v>
      </c>
      <c r="I40" s="293" t="s">
        <v>245</v>
      </c>
    </row>
    <row r="41" spans="1:9" customFormat="1" ht="20.100000000000001" customHeight="1" x14ac:dyDescent="0.2">
      <c r="A41" s="291">
        <v>4</v>
      </c>
      <c r="B41" s="292" t="s">
        <v>261</v>
      </c>
      <c r="C41" s="292">
        <f>data!J59</f>
        <v>0</v>
      </c>
      <c r="D41" s="292">
        <f>data!K59</f>
        <v>0</v>
      </c>
      <c r="E41" s="292">
        <f>data!L59</f>
        <v>0</v>
      </c>
      <c r="F41" s="292">
        <f>data!M59</f>
        <v>0</v>
      </c>
      <c r="G41" s="292">
        <f>data!N59</f>
        <v>0</v>
      </c>
      <c r="H41" s="292">
        <f>data!O59</f>
        <v>0</v>
      </c>
      <c r="I41" s="292">
        <f>data!P59</f>
        <v>0</v>
      </c>
    </row>
    <row r="42" spans="1:9" customFormat="1" ht="20.100000000000001" customHeight="1" x14ac:dyDescent="0.2">
      <c r="A42" s="291">
        <v>5</v>
      </c>
      <c r="B42" s="292" t="s">
        <v>262</v>
      </c>
      <c r="C42" s="299">
        <f>data!J60</f>
        <v>0</v>
      </c>
      <c r="D42" s="299">
        <f>data!K60</f>
        <v>0</v>
      </c>
      <c r="E42" s="299">
        <f>data!L60</f>
        <v>0</v>
      </c>
      <c r="F42" s="299">
        <f>data!M60</f>
        <v>0</v>
      </c>
      <c r="G42" s="299">
        <f>data!N60</f>
        <v>0</v>
      </c>
      <c r="H42" s="299">
        <f>data!O60</f>
        <v>0</v>
      </c>
      <c r="I42" s="299">
        <f>data!P60</f>
        <v>0</v>
      </c>
    </row>
    <row r="43" spans="1:9" customFormat="1" ht="20.100000000000001" customHeight="1" x14ac:dyDescent="0.2">
      <c r="A43" s="291">
        <v>6</v>
      </c>
      <c r="B43" s="292" t="s">
        <v>263</v>
      </c>
      <c r="C43" s="292">
        <f>data!J61</f>
        <v>0</v>
      </c>
      <c r="D43" s="292">
        <f>data!K61</f>
        <v>0</v>
      </c>
      <c r="E43" s="292">
        <f>data!L61</f>
        <v>0</v>
      </c>
      <c r="F43" s="292">
        <f>data!M61</f>
        <v>0</v>
      </c>
      <c r="G43" s="292">
        <f>data!N61</f>
        <v>0</v>
      </c>
      <c r="H43" s="292">
        <f>data!O61</f>
        <v>0</v>
      </c>
      <c r="I43" s="292">
        <f>data!P61</f>
        <v>0</v>
      </c>
    </row>
    <row r="44" spans="1:9" customFormat="1" ht="20.100000000000001" customHeight="1" x14ac:dyDescent="0.2">
      <c r="A44" s="291">
        <v>7</v>
      </c>
      <c r="B44" s="292" t="s">
        <v>11</v>
      </c>
      <c r="C44" s="292">
        <f>data!J62</f>
        <v>0</v>
      </c>
      <c r="D44" s="292">
        <f>data!K62</f>
        <v>0</v>
      </c>
      <c r="E44" s="292">
        <f>data!L62</f>
        <v>0</v>
      </c>
      <c r="F44" s="292">
        <f>data!M62</f>
        <v>0</v>
      </c>
      <c r="G44" s="292">
        <f>data!N62</f>
        <v>0</v>
      </c>
      <c r="H44" s="292">
        <f>data!O62</f>
        <v>0</v>
      </c>
      <c r="I44" s="292">
        <f>data!P62</f>
        <v>0</v>
      </c>
    </row>
    <row r="45" spans="1:9" customFormat="1" ht="20.100000000000001" customHeight="1" x14ac:dyDescent="0.2">
      <c r="A45" s="291">
        <v>8</v>
      </c>
      <c r="B45" s="292" t="s">
        <v>264</v>
      </c>
      <c r="C45" s="292">
        <f>data!J63</f>
        <v>0</v>
      </c>
      <c r="D45" s="292">
        <f>data!K63</f>
        <v>0</v>
      </c>
      <c r="E45" s="292">
        <f>data!L63</f>
        <v>0</v>
      </c>
      <c r="F45" s="292">
        <f>data!M63</f>
        <v>0</v>
      </c>
      <c r="G45" s="292">
        <f>data!N63</f>
        <v>0</v>
      </c>
      <c r="H45" s="292">
        <f>data!O63</f>
        <v>0</v>
      </c>
      <c r="I45" s="292">
        <f>data!P63</f>
        <v>0</v>
      </c>
    </row>
    <row r="46" spans="1:9" customFormat="1" ht="20.100000000000001" customHeight="1" x14ac:dyDescent="0.2">
      <c r="A46" s="291">
        <v>9</v>
      </c>
      <c r="B46" s="292" t="s">
        <v>265</v>
      </c>
      <c r="C46" s="292">
        <f>data!J64</f>
        <v>0</v>
      </c>
      <c r="D46" s="292">
        <f>data!K64</f>
        <v>0</v>
      </c>
      <c r="E46" s="292">
        <f>data!L64</f>
        <v>0</v>
      </c>
      <c r="F46" s="292">
        <f>data!M64</f>
        <v>0</v>
      </c>
      <c r="G46" s="292">
        <f>data!N64</f>
        <v>0</v>
      </c>
      <c r="H46" s="292">
        <f>data!O64</f>
        <v>0</v>
      </c>
      <c r="I46" s="292">
        <f>data!P64</f>
        <v>0</v>
      </c>
    </row>
    <row r="47" spans="1:9" customFormat="1" ht="20.100000000000001" customHeight="1" x14ac:dyDescent="0.2">
      <c r="A47" s="291">
        <v>10</v>
      </c>
      <c r="B47" s="292" t="s">
        <v>523</v>
      </c>
      <c r="C47" s="292">
        <f>data!J65</f>
        <v>0</v>
      </c>
      <c r="D47" s="292">
        <f>data!K65</f>
        <v>0</v>
      </c>
      <c r="E47" s="292">
        <f>data!L65</f>
        <v>0</v>
      </c>
      <c r="F47" s="292">
        <f>data!M65</f>
        <v>0</v>
      </c>
      <c r="G47" s="292">
        <f>data!N65</f>
        <v>0</v>
      </c>
      <c r="H47" s="292">
        <f>data!O65</f>
        <v>0</v>
      </c>
      <c r="I47" s="292">
        <f>data!P65</f>
        <v>0</v>
      </c>
    </row>
    <row r="48" spans="1:9" customFormat="1" ht="20.100000000000001" customHeight="1" x14ac:dyDescent="0.2">
      <c r="A48" s="291">
        <v>11</v>
      </c>
      <c r="B48" s="292" t="s">
        <v>524</v>
      </c>
      <c r="C48" s="292">
        <f>data!J66</f>
        <v>0</v>
      </c>
      <c r="D48" s="292">
        <f>data!K66</f>
        <v>0</v>
      </c>
      <c r="E48" s="292">
        <f>data!L66</f>
        <v>0</v>
      </c>
      <c r="F48" s="292">
        <f>data!M66</f>
        <v>0</v>
      </c>
      <c r="G48" s="292">
        <f>data!N66</f>
        <v>0</v>
      </c>
      <c r="H48" s="292">
        <f>data!O66</f>
        <v>0</v>
      </c>
      <c r="I48" s="292">
        <f>data!P66</f>
        <v>0</v>
      </c>
    </row>
    <row r="49" spans="1:11" customFormat="1" ht="20.100000000000001" customHeight="1" x14ac:dyDescent="0.2">
      <c r="A49" s="291">
        <v>12</v>
      </c>
      <c r="B49" s="292" t="s">
        <v>16</v>
      </c>
      <c r="C49" s="292">
        <f>data!J67</f>
        <v>0</v>
      </c>
      <c r="D49" s="292">
        <f>data!K67</f>
        <v>0</v>
      </c>
      <c r="E49" s="292">
        <f>data!L67</f>
        <v>0</v>
      </c>
      <c r="F49" s="292">
        <f>data!M67</f>
        <v>0</v>
      </c>
      <c r="G49" s="292">
        <f>data!N67</f>
        <v>0</v>
      </c>
      <c r="H49" s="292">
        <f>data!O67</f>
        <v>0</v>
      </c>
      <c r="I49" s="292">
        <f>data!P67</f>
        <v>0</v>
      </c>
    </row>
    <row r="50" spans="1:11" customFormat="1" ht="20.100000000000001" customHeight="1" x14ac:dyDescent="0.2">
      <c r="A50" s="291">
        <v>13</v>
      </c>
      <c r="B50" s="292" t="s">
        <v>1008</v>
      </c>
      <c r="C50" s="292">
        <f>data!J68</f>
        <v>0</v>
      </c>
      <c r="D50" s="292">
        <f>data!K68</f>
        <v>0</v>
      </c>
      <c r="E50" s="292">
        <f>data!L68</f>
        <v>0</v>
      </c>
      <c r="F50" s="292">
        <f>data!M68</f>
        <v>0</v>
      </c>
      <c r="G50" s="292">
        <f>data!N68</f>
        <v>0</v>
      </c>
      <c r="H50" s="292">
        <f>data!O68</f>
        <v>0</v>
      </c>
      <c r="I50" s="292">
        <f>data!P68</f>
        <v>0</v>
      </c>
    </row>
    <row r="51" spans="1:11" customFormat="1" ht="20.100000000000001" customHeight="1" x14ac:dyDescent="0.2">
      <c r="A51" s="291">
        <v>14</v>
      </c>
      <c r="B51" s="292" t="s">
        <v>1009</v>
      </c>
      <c r="C51" s="292">
        <f>data!J69</f>
        <v>0</v>
      </c>
      <c r="D51" s="292">
        <f>data!K69</f>
        <v>0</v>
      </c>
      <c r="E51" s="292">
        <f>data!L69</f>
        <v>0</v>
      </c>
      <c r="F51" s="292">
        <f>data!M69</f>
        <v>0</v>
      </c>
      <c r="G51" s="292">
        <f>data!N69</f>
        <v>0</v>
      </c>
      <c r="H51" s="292">
        <f>data!O69</f>
        <v>0</v>
      </c>
      <c r="I51" s="292">
        <f>data!P69</f>
        <v>0</v>
      </c>
    </row>
    <row r="52" spans="1:11" customFormat="1" ht="20.100000000000001" customHeight="1" x14ac:dyDescent="0.2">
      <c r="A52" s="291">
        <v>15</v>
      </c>
      <c r="B52" s="292" t="s">
        <v>284</v>
      </c>
      <c r="C52" s="292">
        <f>-data!J84</f>
        <v>0</v>
      </c>
      <c r="D52" s="292">
        <f>-data!K84</f>
        <v>0</v>
      </c>
      <c r="E52" s="292">
        <f>-data!L84</f>
        <v>0</v>
      </c>
      <c r="F52" s="292">
        <f>-data!M84</f>
        <v>0</v>
      </c>
      <c r="G52" s="292">
        <f>-data!N84</f>
        <v>0</v>
      </c>
      <c r="H52" s="292">
        <f>-data!O84</f>
        <v>0</v>
      </c>
      <c r="I52" s="292">
        <f>-data!P84</f>
        <v>0</v>
      </c>
    </row>
    <row r="53" spans="1:11" customFormat="1" ht="20.100000000000001" customHeight="1" x14ac:dyDescent="0.2">
      <c r="A53" s="291">
        <v>16</v>
      </c>
      <c r="B53" s="300" t="s">
        <v>1010</v>
      </c>
      <c r="C53" s="292">
        <f>data!J85</f>
        <v>0</v>
      </c>
      <c r="D53" s="292">
        <f>data!K85</f>
        <v>0</v>
      </c>
      <c r="E53" s="292">
        <f>data!L85</f>
        <v>0</v>
      </c>
      <c r="F53" s="292">
        <f>data!M85</f>
        <v>0</v>
      </c>
      <c r="G53" s="292">
        <f>data!N85</f>
        <v>0</v>
      </c>
      <c r="H53" s="292">
        <f>data!O85</f>
        <v>0</v>
      </c>
      <c r="I53" s="292">
        <f>data!P85</f>
        <v>0</v>
      </c>
    </row>
    <row r="54" spans="1:11" customFormat="1" ht="20.100000000000001" customHeight="1" x14ac:dyDescent="0.2">
      <c r="A54" s="291">
        <v>17</v>
      </c>
      <c r="B54" s="292" t="s">
        <v>286</v>
      </c>
      <c r="C54" s="302"/>
      <c r="D54" s="302"/>
      <c r="E54" s="302"/>
      <c r="F54" s="302"/>
      <c r="G54" s="302"/>
      <c r="H54" s="302"/>
      <c r="I54" s="302"/>
    </row>
    <row r="55" spans="1:11" customFormat="1" ht="20.100000000000001" customHeight="1" x14ac:dyDescent="0.2">
      <c r="A55" s="291">
        <v>18</v>
      </c>
      <c r="B55" s="292" t="s">
        <v>1011</v>
      </c>
      <c r="C55" s="300" t="e">
        <f>+data!M675</f>
        <v>#DIV/0!</v>
      </c>
      <c r="D55" s="300" t="e">
        <f>+data!M676</f>
        <v>#DIV/0!</v>
      </c>
      <c r="E55" s="300" t="e">
        <f>+data!M691</f>
        <v>#DIV/0!</v>
      </c>
      <c r="F55" s="300" t="e">
        <f>+data!M692</f>
        <v>#DIV/0!</v>
      </c>
      <c r="G55" s="300" t="e">
        <f>+data!M693</f>
        <v>#DIV/0!</v>
      </c>
      <c r="H55" s="300" t="e">
        <f>+data!M680</f>
        <v>#DIV/0!</v>
      </c>
      <c r="I55" s="300" t="e">
        <f>+data!M681</f>
        <v>#DIV/0!</v>
      </c>
    </row>
    <row r="56" spans="1:11" customFormat="1" ht="20.100000000000001" customHeight="1" x14ac:dyDescent="0.2">
      <c r="A56" s="291">
        <v>19</v>
      </c>
      <c r="B56" s="300" t="s">
        <v>1012</v>
      </c>
      <c r="C56" s="292">
        <f>data!J87</f>
        <v>0</v>
      </c>
      <c r="D56" s="292">
        <f>data!K87</f>
        <v>0</v>
      </c>
      <c r="E56" s="292">
        <f>data!L87</f>
        <v>0</v>
      </c>
      <c r="F56" s="292">
        <f>data!M87</f>
        <v>0</v>
      </c>
      <c r="G56" s="292">
        <f>data!N87</f>
        <v>0</v>
      </c>
      <c r="H56" s="292">
        <f>data!O87</f>
        <v>0</v>
      </c>
      <c r="I56" s="292">
        <f>data!P87</f>
        <v>0</v>
      </c>
    </row>
    <row r="57" spans="1:11" customFormat="1" ht="20.100000000000001" customHeight="1" x14ac:dyDescent="0.2">
      <c r="A57" s="291">
        <v>20</v>
      </c>
      <c r="B57" s="300" t="s">
        <v>1013</v>
      </c>
      <c r="C57" s="292">
        <f>data!J88</f>
        <v>0</v>
      </c>
      <c r="D57" s="292">
        <f>data!K88</f>
        <v>0</v>
      </c>
      <c r="E57" s="292">
        <f>data!L88</f>
        <v>0</v>
      </c>
      <c r="F57" s="292">
        <f>data!M88</f>
        <v>0</v>
      </c>
      <c r="G57" s="292">
        <f>data!N88</f>
        <v>0</v>
      </c>
      <c r="H57" s="292">
        <f>data!O88</f>
        <v>0</v>
      </c>
      <c r="I57" s="292">
        <f>data!P88</f>
        <v>0</v>
      </c>
    </row>
    <row r="58" spans="1:11" customFormat="1" ht="20.100000000000001" customHeight="1" x14ac:dyDescent="0.2">
      <c r="A58" s="291">
        <v>21</v>
      </c>
      <c r="B58" s="300" t="s">
        <v>1014</v>
      </c>
      <c r="C58" s="292">
        <f>data!J89</f>
        <v>0</v>
      </c>
      <c r="D58" s="292">
        <f>data!K89</f>
        <v>0</v>
      </c>
      <c r="E58" s="292">
        <f>data!L89</f>
        <v>0</v>
      </c>
      <c r="F58" s="292">
        <f>data!M89</f>
        <v>0</v>
      </c>
      <c r="G58" s="292">
        <f>data!N89</f>
        <v>0</v>
      </c>
      <c r="H58" s="292">
        <f>data!O89</f>
        <v>0</v>
      </c>
      <c r="I58" s="292">
        <f>data!P89</f>
        <v>0</v>
      </c>
    </row>
    <row r="59" spans="1:11" customFormat="1" ht="20.100000000000001" customHeight="1" x14ac:dyDescent="0.2">
      <c r="A59" s="291" t="s">
        <v>1015</v>
      </c>
      <c r="B59" s="292"/>
      <c r="C59" s="302"/>
      <c r="D59" s="302"/>
      <c r="E59" s="302"/>
      <c r="F59" s="302"/>
      <c r="G59" s="302"/>
      <c r="H59" s="302"/>
      <c r="I59" s="302"/>
    </row>
    <row r="60" spans="1:11" customFormat="1" ht="20.100000000000001" customHeight="1" x14ac:dyDescent="0.25">
      <c r="A60" s="291">
        <v>22</v>
      </c>
      <c r="B60" s="292" t="s">
        <v>1016</v>
      </c>
      <c r="C60" s="292">
        <f>data!J90</f>
        <v>0</v>
      </c>
      <c r="D60" s="292">
        <f>data!K90</f>
        <v>0</v>
      </c>
      <c r="E60" s="292">
        <f>data!L90</f>
        <v>0</v>
      </c>
      <c r="F60" s="292">
        <f>data!M90</f>
        <v>0</v>
      </c>
      <c r="G60" s="292">
        <f>data!N90</f>
        <v>0</v>
      </c>
      <c r="H60" s="292">
        <f>data!O90</f>
        <v>0</v>
      </c>
      <c r="I60" s="292">
        <f>data!P90</f>
        <v>0</v>
      </c>
      <c r="K60" s="303"/>
    </row>
    <row r="61" spans="1:11" customFormat="1" ht="20.100000000000001" customHeight="1" x14ac:dyDescent="0.2">
      <c r="A61" s="291">
        <v>23</v>
      </c>
      <c r="B61" s="292" t="s">
        <v>1017</v>
      </c>
      <c r="C61" s="292">
        <f>data!J91</f>
        <v>0</v>
      </c>
      <c r="D61" s="292">
        <f>data!K91</f>
        <v>0</v>
      </c>
      <c r="E61" s="292">
        <f>data!L91</f>
        <v>0</v>
      </c>
      <c r="F61" s="292">
        <f>data!M91</f>
        <v>0</v>
      </c>
      <c r="G61" s="292">
        <f>data!N91</f>
        <v>0</v>
      </c>
      <c r="H61" s="292">
        <f>data!O91</f>
        <v>0</v>
      </c>
      <c r="I61" s="292">
        <f>data!P91</f>
        <v>0</v>
      </c>
    </row>
    <row r="62" spans="1:11" customFormat="1" ht="20.100000000000001" customHeight="1" x14ac:dyDescent="0.2">
      <c r="A62" s="291">
        <v>24</v>
      </c>
      <c r="B62" s="292" t="s">
        <v>1018</v>
      </c>
      <c r="C62" s="292">
        <f>data!J92</f>
        <v>0</v>
      </c>
      <c r="D62" s="292">
        <f>data!K92</f>
        <v>0</v>
      </c>
      <c r="E62" s="292">
        <f>data!L92</f>
        <v>0</v>
      </c>
      <c r="F62" s="292">
        <f>data!M92</f>
        <v>0</v>
      </c>
      <c r="G62" s="292">
        <f>data!N92</f>
        <v>0</v>
      </c>
      <c r="H62" s="292">
        <f>data!O92</f>
        <v>0</v>
      </c>
      <c r="I62" s="292">
        <f>data!P92</f>
        <v>0</v>
      </c>
    </row>
    <row r="63" spans="1:11" customFormat="1" ht="20.100000000000001" customHeight="1" x14ac:dyDescent="0.2">
      <c r="A63" s="291">
        <v>25</v>
      </c>
      <c r="B63" s="292" t="s">
        <v>1019</v>
      </c>
      <c r="C63" s="292">
        <f>data!J93</f>
        <v>0</v>
      </c>
      <c r="D63" s="292">
        <f>data!K93</f>
        <v>0</v>
      </c>
      <c r="E63" s="292">
        <f>data!L93</f>
        <v>0</v>
      </c>
      <c r="F63" s="292">
        <f>data!M93</f>
        <v>0</v>
      </c>
      <c r="G63" s="292">
        <f>data!N93</f>
        <v>0</v>
      </c>
      <c r="H63" s="292">
        <f>data!O93</f>
        <v>0</v>
      </c>
      <c r="I63" s="292">
        <f>data!P93</f>
        <v>0</v>
      </c>
    </row>
    <row r="64" spans="1:11" customFormat="1" ht="20.100000000000001" customHeight="1" x14ac:dyDescent="0.2">
      <c r="A64" s="291">
        <v>26</v>
      </c>
      <c r="B64" s="292" t="s">
        <v>294</v>
      </c>
      <c r="C64" s="299">
        <f>data!J94</f>
        <v>0</v>
      </c>
      <c r="D64" s="299">
        <f>data!K94</f>
        <v>0</v>
      </c>
      <c r="E64" s="299">
        <f>data!L94</f>
        <v>0</v>
      </c>
      <c r="F64" s="299">
        <f>data!M94</f>
        <v>0</v>
      </c>
      <c r="G64" s="299">
        <f>data!N94</f>
        <v>0</v>
      </c>
      <c r="H64" s="299">
        <f>data!O94</f>
        <v>0</v>
      </c>
      <c r="I64" s="299">
        <f>data!P94</f>
        <v>0</v>
      </c>
    </row>
    <row r="65" spans="1:9" customFormat="1" ht="20.100000000000001" customHeight="1" x14ac:dyDescent="0.2">
      <c r="A65" s="285" t="s">
        <v>1001</v>
      </c>
      <c r="B65" s="286"/>
      <c r="C65" s="286"/>
      <c r="D65" s="286"/>
      <c r="E65" s="286"/>
      <c r="F65" s="286"/>
      <c r="G65" s="286"/>
      <c r="H65" s="286"/>
      <c r="I65" s="285"/>
    </row>
    <row r="66" spans="1:9" customFormat="1" ht="20.100000000000001" customHeight="1" x14ac:dyDescent="0.2">
      <c r="D66" s="287"/>
      <c r="I66" s="288" t="s">
        <v>1023</v>
      </c>
    </row>
    <row r="67" spans="1:9" customFormat="1" ht="20.100000000000001" customHeight="1" x14ac:dyDescent="0.2">
      <c r="A67" s="287"/>
    </row>
    <row r="68" spans="1:9" customFormat="1" ht="20.100000000000001" customHeight="1" x14ac:dyDescent="0.2">
      <c r="A68" s="289" t="str">
        <f>"Hospital: "&amp;data!C98</f>
        <v>Hospital: Lourdes Counseling Center</v>
      </c>
      <c r="G68" s="290"/>
      <c r="H68" s="289" t="str">
        <f>"FYE: "&amp;data!C96</f>
        <v>FYE: 12/31/2023</v>
      </c>
    </row>
    <row r="69" spans="1:9" customFormat="1" ht="20.100000000000001" customHeight="1" x14ac:dyDescent="0.2">
      <c r="A69" s="291">
        <v>1</v>
      </c>
      <c r="B69" s="292" t="s">
        <v>236</v>
      </c>
      <c r="C69" s="294" t="s">
        <v>50</v>
      </c>
      <c r="D69" s="294" t="s">
        <v>51</v>
      </c>
      <c r="E69" s="294" t="s">
        <v>52</v>
      </c>
      <c r="F69" s="294" t="s">
        <v>53</v>
      </c>
      <c r="G69" s="294" t="s">
        <v>54</v>
      </c>
      <c r="H69" s="294" t="s">
        <v>55</v>
      </c>
      <c r="I69" s="294" t="s">
        <v>56</v>
      </c>
    </row>
    <row r="70" spans="1:9" customFormat="1" ht="20.100000000000001" customHeight="1" x14ac:dyDescent="0.2">
      <c r="A70" s="295">
        <v>2</v>
      </c>
      <c r="B70" s="296" t="s">
        <v>1003</v>
      </c>
      <c r="C70" s="298" t="s">
        <v>132</v>
      </c>
      <c r="D70" s="298"/>
      <c r="E70" s="298" t="s">
        <v>134</v>
      </c>
      <c r="F70" s="298" t="s">
        <v>135</v>
      </c>
      <c r="G70" s="298"/>
      <c r="H70" s="298" t="s">
        <v>137</v>
      </c>
      <c r="I70" s="298" t="s">
        <v>138</v>
      </c>
    </row>
    <row r="71" spans="1:9" customFormat="1" ht="20.100000000000001" customHeight="1" x14ac:dyDescent="0.2">
      <c r="A71" s="295"/>
      <c r="B71" s="296"/>
      <c r="C71" s="298" t="s">
        <v>198</v>
      </c>
      <c r="D71" s="298" t="s">
        <v>1024</v>
      </c>
      <c r="E71" s="298" t="s">
        <v>196</v>
      </c>
      <c r="F71" s="298" t="s">
        <v>199</v>
      </c>
      <c r="G71" s="298" t="s">
        <v>136</v>
      </c>
      <c r="H71" s="298" t="s">
        <v>200</v>
      </c>
      <c r="I71" s="298" t="s">
        <v>201</v>
      </c>
    </row>
    <row r="72" spans="1:9" customFormat="1" ht="20.100000000000001" customHeight="1" x14ac:dyDescent="0.2">
      <c r="A72" s="291">
        <v>3</v>
      </c>
      <c r="B72" s="292" t="s">
        <v>1007</v>
      </c>
      <c r="C72" s="294" t="s">
        <v>1025</v>
      </c>
      <c r="D72" s="293" t="s">
        <v>1026</v>
      </c>
      <c r="E72" s="304"/>
      <c r="F72" s="304"/>
      <c r="G72" s="293" t="s">
        <v>1027</v>
      </c>
      <c r="H72" s="293" t="s">
        <v>1027</v>
      </c>
      <c r="I72" s="294" t="s">
        <v>250</v>
      </c>
    </row>
    <row r="73" spans="1:9" customFormat="1" ht="20.100000000000001" customHeight="1" x14ac:dyDescent="0.2">
      <c r="A73" s="291">
        <v>4</v>
      </c>
      <c r="B73" s="292" t="s">
        <v>261</v>
      </c>
      <c r="C73" s="292">
        <f>data!Q59</f>
        <v>0</v>
      </c>
      <c r="D73" s="300">
        <f>data!R59</f>
        <v>0</v>
      </c>
      <c r="E73" s="304"/>
      <c r="F73" s="304"/>
      <c r="G73" s="292">
        <f>data!U59</f>
        <v>0</v>
      </c>
      <c r="H73" s="292">
        <f>data!V59</f>
        <v>0</v>
      </c>
      <c r="I73" s="292">
        <f>data!W59</f>
        <v>0</v>
      </c>
    </row>
    <row r="74" spans="1:9" customFormat="1" ht="20.100000000000001" customHeight="1" x14ac:dyDescent="0.2">
      <c r="A74" s="291">
        <v>5</v>
      </c>
      <c r="B74" s="292" t="s">
        <v>262</v>
      </c>
      <c r="C74" s="299">
        <f>data!Q60</f>
        <v>0</v>
      </c>
      <c r="D74" s="299">
        <f>data!R60</f>
        <v>0</v>
      </c>
      <c r="E74" s="299">
        <f>data!S60</f>
        <v>0</v>
      </c>
      <c r="F74" s="299">
        <f>data!T60</f>
        <v>0</v>
      </c>
      <c r="G74" s="299">
        <f>data!U60</f>
        <v>0</v>
      </c>
      <c r="H74" s="299">
        <f>data!V60</f>
        <v>0</v>
      </c>
      <c r="I74" s="299">
        <f>data!W60</f>
        <v>0</v>
      </c>
    </row>
    <row r="75" spans="1:9" customFormat="1" ht="20.100000000000001" customHeight="1" x14ac:dyDescent="0.2">
      <c r="A75" s="291">
        <v>6</v>
      </c>
      <c r="B75" s="292" t="s">
        <v>263</v>
      </c>
      <c r="C75" s="292">
        <f>data!Q61</f>
        <v>0</v>
      </c>
      <c r="D75" s="292">
        <f>data!R61</f>
        <v>0</v>
      </c>
      <c r="E75" s="292">
        <f>data!S61</f>
        <v>0</v>
      </c>
      <c r="F75" s="292">
        <f>data!T61</f>
        <v>0</v>
      </c>
      <c r="G75" s="292">
        <f>data!U61</f>
        <v>0</v>
      </c>
      <c r="H75" s="292">
        <f>data!V61</f>
        <v>0</v>
      </c>
      <c r="I75" s="292">
        <f>data!W61</f>
        <v>0</v>
      </c>
    </row>
    <row r="76" spans="1:9" customFormat="1" ht="20.100000000000001" customHeight="1" x14ac:dyDescent="0.2">
      <c r="A76" s="291">
        <v>7</v>
      </c>
      <c r="B76" s="292" t="s">
        <v>11</v>
      </c>
      <c r="C76" s="292">
        <f>data!Q62</f>
        <v>0</v>
      </c>
      <c r="D76" s="292">
        <f>data!R62</f>
        <v>0</v>
      </c>
      <c r="E76" s="292">
        <f>data!S62</f>
        <v>0</v>
      </c>
      <c r="F76" s="292">
        <f>data!T62</f>
        <v>0</v>
      </c>
      <c r="G76" s="292">
        <f>data!U62</f>
        <v>0</v>
      </c>
      <c r="H76" s="292">
        <f>data!V62</f>
        <v>0</v>
      </c>
      <c r="I76" s="292">
        <f>data!W62</f>
        <v>0</v>
      </c>
    </row>
    <row r="77" spans="1:9" customFormat="1" ht="20.100000000000001" customHeight="1" x14ac:dyDescent="0.2">
      <c r="A77" s="291">
        <v>8</v>
      </c>
      <c r="B77" s="292" t="s">
        <v>264</v>
      </c>
      <c r="C77" s="292">
        <f>data!Q63</f>
        <v>0</v>
      </c>
      <c r="D77" s="292">
        <f>data!R63</f>
        <v>0</v>
      </c>
      <c r="E77" s="292">
        <f>data!S63</f>
        <v>0</v>
      </c>
      <c r="F77" s="292">
        <f>data!T63</f>
        <v>0</v>
      </c>
      <c r="G77" s="292">
        <f>data!U63</f>
        <v>0</v>
      </c>
      <c r="H77" s="292">
        <f>data!V63</f>
        <v>0</v>
      </c>
      <c r="I77" s="292">
        <f>data!W63</f>
        <v>0</v>
      </c>
    </row>
    <row r="78" spans="1:9" customFormat="1" ht="20.100000000000001" customHeight="1" x14ac:dyDescent="0.2">
      <c r="A78" s="291">
        <v>9</v>
      </c>
      <c r="B78" s="292" t="s">
        <v>265</v>
      </c>
      <c r="C78" s="292">
        <f>data!Q64</f>
        <v>0</v>
      </c>
      <c r="D78" s="292">
        <f>data!R64</f>
        <v>0</v>
      </c>
      <c r="E78" s="292">
        <f>data!S64</f>
        <v>0</v>
      </c>
      <c r="F78" s="292">
        <f>data!T64</f>
        <v>0</v>
      </c>
      <c r="G78" s="292">
        <f>data!U64</f>
        <v>0</v>
      </c>
      <c r="H78" s="292">
        <f>data!V64</f>
        <v>0</v>
      </c>
      <c r="I78" s="292">
        <f>data!W64</f>
        <v>0</v>
      </c>
    </row>
    <row r="79" spans="1:9" customFormat="1" ht="20.100000000000001" customHeight="1" x14ac:dyDescent="0.2">
      <c r="A79" s="291">
        <v>10</v>
      </c>
      <c r="B79" s="292" t="s">
        <v>523</v>
      </c>
      <c r="C79" s="292">
        <f>data!Q65</f>
        <v>0</v>
      </c>
      <c r="D79" s="292">
        <f>data!R65</f>
        <v>0</v>
      </c>
      <c r="E79" s="292">
        <f>data!S65</f>
        <v>0</v>
      </c>
      <c r="F79" s="292">
        <f>data!T65</f>
        <v>0</v>
      </c>
      <c r="G79" s="292">
        <f>data!U65</f>
        <v>0</v>
      </c>
      <c r="H79" s="292">
        <f>data!V65</f>
        <v>0</v>
      </c>
      <c r="I79" s="292">
        <f>data!W65</f>
        <v>0</v>
      </c>
    </row>
    <row r="80" spans="1:9" customFormat="1" ht="20.100000000000001" customHeight="1" x14ac:dyDescent="0.2">
      <c r="A80" s="291">
        <v>11</v>
      </c>
      <c r="B80" s="292" t="s">
        <v>524</v>
      </c>
      <c r="C80" s="292">
        <f>data!Q66</f>
        <v>0</v>
      </c>
      <c r="D80" s="292">
        <f>data!R66</f>
        <v>0</v>
      </c>
      <c r="E80" s="292">
        <f>data!S66</f>
        <v>0</v>
      </c>
      <c r="F80" s="292">
        <f>data!T66</f>
        <v>0</v>
      </c>
      <c r="G80" s="292">
        <f>data!U66</f>
        <v>0</v>
      </c>
      <c r="H80" s="292">
        <f>data!V66</f>
        <v>0</v>
      </c>
      <c r="I80" s="292">
        <f>data!W66</f>
        <v>0</v>
      </c>
    </row>
    <row r="81" spans="1:9" customFormat="1" ht="20.100000000000001" customHeight="1" x14ac:dyDescent="0.2">
      <c r="A81" s="291">
        <v>12</v>
      </c>
      <c r="B81" s="292" t="s">
        <v>16</v>
      </c>
      <c r="C81" s="292">
        <f>data!Q67</f>
        <v>0</v>
      </c>
      <c r="D81" s="292">
        <f>data!R67</f>
        <v>0</v>
      </c>
      <c r="E81" s="292">
        <f>data!S67</f>
        <v>0</v>
      </c>
      <c r="F81" s="292">
        <f>data!T67</f>
        <v>0</v>
      </c>
      <c r="G81" s="292">
        <f>data!U67</f>
        <v>0</v>
      </c>
      <c r="H81" s="292">
        <f>data!V67</f>
        <v>0</v>
      </c>
      <c r="I81" s="292">
        <f>data!W67</f>
        <v>0</v>
      </c>
    </row>
    <row r="82" spans="1:9" customFormat="1" ht="20.100000000000001" customHeight="1" x14ac:dyDescent="0.2">
      <c r="A82" s="291">
        <v>13</v>
      </c>
      <c r="B82" s="292" t="s">
        <v>1008</v>
      </c>
      <c r="C82" s="292">
        <f>data!Q68</f>
        <v>0</v>
      </c>
      <c r="D82" s="292">
        <f>data!R68</f>
        <v>0</v>
      </c>
      <c r="E82" s="292">
        <f>data!S68</f>
        <v>0</v>
      </c>
      <c r="F82" s="292">
        <f>data!T68</f>
        <v>0</v>
      </c>
      <c r="G82" s="292">
        <f>data!U68</f>
        <v>0</v>
      </c>
      <c r="H82" s="292">
        <f>data!V68</f>
        <v>0</v>
      </c>
      <c r="I82" s="292">
        <f>data!W68</f>
        <v>0</v>
      </c>
    </row>
    <row r="83" spans="1:9" customFormat="1" ht="20.100000000000001" customHeight="1" x14ac:dyDescent="0.2">
      <c r="A83" s="291">
        <v>14</v>
      </c>
      <c r="B83" s="292" t="s">
        <v>1009</v>
      </c>
      <c r="C83" s="292">
        <f>data!Q69</f>
        <v>0</v>
      </c>
      <c r="D83" s="292">
        <f>data!R69</f>
        <v>0</v>
      </c>
      <c r="E83" s="292">
        <f>data!S69</f>
        <v>0</v>
      </c>
      <c r="F83" s="292">
        <f>data!T69</f>
        <v>0</v>
      </c>
      <c r="G83" s="292">
        <f>data!U69</f>
        <v>2463.2600000000002</v>
      </c>
      <c r="H83" s="292">
        <f>data!V69</f>
        <v>0</v>
      </c>
      <c r="I83" s="292">
        <f>data!W69</f>
        <v>0</v>
      </c>
    </row>
    <row r="84" spans="1:9" customFormat="1" ht="20.100000000000001" customHeight="1" x14ac:dyDescent="0.2">
      <c r="A84" s="291">
        <v>15</v>
      </c>
      <c r="B84" s="292" t="s">
        <v>284</v>
      </c>
      <c r="C84" s="292">
        <f>-data!Q84</f>
        <v>0</v>
      </c>
      <c r="D84" s="292">
        <f>-data!R84</f>
        <v>0</v>
      </c>
      <c r="E84" s="292">
        <f>-data!S84</f>
        <v>0</v>
      </c>
      <c r="F84" s="292">
        <f>-data!T84</f>
        <v>0</v>
      </c>
      <c r="G84" s="292">
        <f>-data!U84</f>
        <v>0</v>
      </c>
      <c r="H84" s="292">
        <f>-data!V84</f>
        <v>0</v>
      </c>
      <c r="I84" s="292">
        <f>-data!W84</f>
        <v>0</v>
      </c>
    </row>
    <row r="85" spans="1:9" customFormat="1" ht="20.100000000000001" customHeight="1" x14ac:dyDescent="0.2">
      <c r="A85" s="291">
        <v>16</v>
      </c>
      <c r="B85" s="300" t="s">
        <v>1010</v>
      </c>
      <c r="C85" s="292">
        <f>data!Q85</f>
        <v>0</v>
      </c>
      <c r="D85" s="292">
        <f>data!R85</f>
        <v>0</v>
      </c>
      <c r="E85" s="292">
        <f>data!S85</f>
        <v>0</v>
      </c>
      <c r="F85" s="292">
        <f>data!T85</f>
        <v>0</v>
      </c>
      <c r="G85" s="292">
        <f>data!U85</f>
        <v>2463.2600000000002</v>
      </c>
      <c r="H85" s="292">
        <f>data!V85</f>
        <v>0</v>
      </c>
      <c r="I85" s="292">
        <f>data!W85</f>
        <v>0</v>
      </c>
    </row>
    <row r="86" spans="1:9" customFormat="1" ht="20.100000000000001" customHeight="1" x14ac:dyDescent="0.2">
      <c r="A86" s="291">
        <v>17</v>
      </c>
      <c r="B86" s="292" t="s">
        <v>286</v>
      </c>
      <c r="C86" s="302"/>
      <c r="D86" s="302"/>
      <c r="E86" s="302"/>
      <c r="F86" s="302"/>
      <c r="G86" s="302"/>
      <c r="H86" s="302"/>
      <c r="I86" s="302"/>
    </row>
    <row r="87" spans="1:9" customFormat="1" ht="20.100000000000001" customHeight="1" x14ac:dyDescent="0.2">
      <c r="A87" s="291">
        <v>18</v>
      </c>
      <c r="B87" s="292" t="s">
        <v>1011</v>
      </c>
      <c r="C87" s="300" t="e">
        <f>+data!M682</f>
        <v>#DIV/0!</v>
      </c>
      <c r="D87" s="300" t="e">
        <f>+data!M683</f>
        <v>#DIV/0!</v>
      </c>
      <c r="E87" s="300" t="e">
        <f>+data!M684</f>
        <v>#DIV/0!</v>
      </c>
      <c r="F87" s="300" t="e">
        <f>+data!M685</f>
        <v>#DIV/0!</v>
      </c>
      <c r="G87" s="300" t="e">
        <f>+data!M686</f>
        <v>#DIV/0!</v>
      </c>
      <c r="H87" s="300" t="e">
        <f>+data!M687</f>
        <v>#DIV/0!</v>
      </c>
      <c r="I87" s="300" t="e">
        <f>+data!M688</f>
        <v>#DIV/0!</v>
      </c>
    </row>
    <row r="88" spans="1:9" customFormat="1" ht="20.100000000000001" customHeight="1" x14ac:dyDescent="0.2">
      <c r="A88" s="291">
        <v>19</v>
      </c>
      <c r="B88" s="300" t="s">
        <v>1012</v>
      </c>
      <c r="C88" s="292">
        <f>data!Q87</f>
        <v>0</v>
      </c>
      <c r="D88" s="292">
        <f>data!R87</f>
        <v>0</v>
      </c>
      <c r="E88" s="292">
        <f>data!S87</f>
        <v>0</v>
      </c>
      <c r="F88" s="292">
        <f>data!T87</f>
        <v>0</v>
      </c>
      <c r="G88" s="292">
        <f>data!U87</f>
        <v>364184.04000000004</v>
      </c>
      <c r="H88" s="292">
        <f>data!V87</f>
        <v>0</v>
      </c>
      <c r="I88" s="292">
        <f>data!W87</f>
        <v>0</v>
      </c>
    </row>
    <row r="89" spans="1:9" customFormat="1" ht="20.100000000000001" customHeight="1" x14ac:dyDescent="0.2">
      <c r="A89" s="291">
        <v>20</v>
      </c>
      <c r="B89" s="300" t="s">
        <v>1013</v>
      </c>
      <c r="C89" s="292">
        <f>data!Q88</f>
        <v>0</v>
      </c>
      <c r="D89" s="292">
        <f>data!R88</f>
        <v>0</v>
      </c>
      <c r="E89" s="292">
        <f>data!S88</f>
        <v>0</v>
      </c>
      <c r="F89" s="292">
        <f>data!T88</f>
        <v>0</v>
      </c>
      <c r="G89" s="292">
        <f>data!U88</f>
        <v>104227.91</v>
      </c>
      <c r="H89" s="292">
        <f>data!V88</f>
        <v>0</v>
      </c>
      <c r="I89" s="292">
        <f>data!W88</f>
        <v>0</v>
      </c>
    </row>
    <row r="90" spans="1:9" customFormat="1" ht="20.100000000000001" customHeight="1" x14ac:dyDescent="0.2">
      <c r="A90" s="291">
        <v>21</v>
      </c>
      <c r="B90" s="300" t="s">
        <v>1014</v>
      </c>
      <c r="C90" s="292">
        <f>data!Q89</f>
        <v>0</v>
      </c>
      <c r="D90" s="292">
        <f>data!R89</f>
        <v>0</v>
      </c>
      <c r="E90" s="292">
        <f>data!S89</f>
        <v>0</v>
      </c>
      <c r="F90" s="292">
        <f>data!T89</f>
        <v>0</v>
      </c>
      <c r="G90" s="292">
        <f>data!U89</f>
        <v>468411.95000000007</v>
      </c>
      <c r="H90" s="292">
        <f>data!V89</f>
        <v>0</v>
      </c>
      <c r="I90" s="292">
        <f>data!W89</f>
        <v>0</v>
      </c>
    </row>
    <row r="91" spans="1:9" customFormat="1" ht="20.100000000000001" customHeight="1" x14ac:dyDescent="0.2">
      <c r="A91" s="291" t="s">
        <v>1015</v>
      </c>
      <c r="B91" s="292"/>
      <c r="C91" s="302"/>
      <c r="D91" s="302"/>
      <c r="E91" s="302"/>
      <c r="F91" s="302"/>
      <c r="G91" s="302"/>
      <c r="H91" s="302"/>
      <c r="I91" s="302"/>
    </row>
    <row r="92" spans="1:9" customFormat="1" ht="20.100000000000001" customHeight="1" x14ac:dyDescent="0.2">
      <c r="A92" s="291">
        <v>22</v>
      </c>
      <c r="B92" s="292" t="s">
        <v>1016</v>
      </c>
      <c r="C92" s="292">
        <f>data!Q90</f>
        <v>0</v>
      </c>
      <c r="D92" s="292">
        <f>data!R90</f>
        <v>0</v>
      </c>
      <c r="E92" s="292">
        <f>data!S90</f>
        <v>0</v>
      </c>
      <c r="F92" s="292">
        <f>data!T90</f>
        <v>0</v>
      </c>
      <c r="G92" s="292">
        <f>data!U90</f>
        <v>0</v>
      </c>
      <c r="H92" s="292">
        <f>data!V90</f>
        <v>0</v>
      </c>
      <c r="I92" s="292">
        <f>data!W90</f>
        <v>0</v>
      </c>
    </row>
    <row r="93" spans="1:9" customFormat="1" ht="20.100000000000001" customHeight="1" x14ac:dyDescent="0.2">
      <c r="A93" s="291">
        <v>23</v>
      </c>
      <c r="B93" s="292" t="s">
        <v>1017</v>
      </c>
      <c r="C93" s="292">
        <f>data!Q91</f>
        <v>0</v>
      </c>
      <c r="D93" s="292">
        <f>data!R91</f>
        <v>0</v>
      </c>
      <c r="E93" s="292">
        <f>data!S91</f>
        <v>0</v>
      </c>
      <c r="F93" s="292">
        <f>data!T91</f>
        <v>0</v>
      </c>
      <c r="G93" s="292">
        <f>data!U91</f>
        <v>0</v>
      </c>
      <c r="H93" s="292">
        <f>data!V91</f>
        <v>0</v>
      </c>
      <c r="I93" s="292">
        <f>data!W91</f>
        <v>0</v>
      </c>
    </row>
    <row r="94" spans="1:9" customFormat="1" ht="20.100000000000001" customHeight="1" x14ac:dyDescent="0.2">
      <c r="A94" s="291">
        <v>24</v>
      </c>
      <c r="B94" s="292" t="s">
        <v>1018</v>
      </c>
      <c r="C94" s="292">
        <f>data!Q92</f>
        <v>0</v>
      </c>
      <c r="D94" s="292">
        <f>data!R92</f>
        <v>0</v>
      </c>
      <c r="E94" s="292">
        <f>data!S92</f>
        <v>0</v>
      </c>
      <c r="F94" s="292">
        <f>data!T92</f>
        <v>0</v>
      </c>
      <c r="G94" s="292">
        <f>data!U92</f>
        <v>0</v>
      </c>
      <c r="H94" s="292">
        <f>data!V92</f>
        <v>0</v>
      </c>
      <c r="I94" s="292">
        <f>data!W92</f>
        <v>0</v>
      </c>
    </row>
    <row r="95" spans="1:9" customFormat="1" ht="20.100000000000001" customHeight="1" x14ac:dyDescent="0.2">
      <c r="A95" s="291">
        <v>25</v>
      </c>
      <c r="B95" s="292" t="s">
        <v>1019</v>
      </c>
      <c r="C95" s="292">
        <f>data!Q93</f>
        <v>0</v>
      </c>
      <c r="D95" s="292">
        <f>data!R93</f>
        <v>0</v>
      </c>
      <c r="E95" s="292">
        <f>data!S93</f>
        <v>0</v>
      </c>
      <c r="F95" s="292">
        <f>data!T93</f>
        <v>0</v>
      </c>
      <c r="G95" s="292">
        <f>data!U93</f>
        <v>0</v>
      </c>
      <c r="H95" s="292">
        <f>data!V93</f>
        <v>0</v>
      </c>
      <c r="I95" s="292">
        <f>data!W93</f>
        <v>0</v>
      </c>
    </row>
    <row r="96" spans="1:9" customFormat="1" ht="20.100000000000001" customHeight="1" x14ac:dyDescent="0.2">
      <c r="A96" s="291">
        <v>26</v>
      </c>
      <c r="B96" s="292" t="s">
        <v>294</v>
      </c>
      <c r="C96" s="299">
        <f>data!Q94</f>
        <v>0</v>
      </c>
      <c r="D96" s="299">
        <f>data!R94</f>
        <v>0</v>
      </c>
      <c r="E96" s="299">
        <f>data!S94</f>
        <v>0</v>
      </c>
      <c r="F96" s="299">
        <f>data!T94</f>
        <v>0</v>
      </c>
      <c r="G96" s="299">
        <f>data!U94</f>
        <v>0</v>
      </c>
      <c r="H96" s="299">
        <f>data!V94</f>
        <v>0</v>
      </c>
      <c r="I96" s="299">
        <f>data!W94</f>
        <v>0</v>
      </c>
    </row>
    <row r="97" spans="1:9" customFormat="1" ht="20.100000000000001" customHeight="1" x14ac:dyDescent="0.2">
      <c r="A97" s="285" t="s">
        <v>1001</v>
      </c>
      <c r="B97" s="286"/>
      <c r="C97" s="286"/>
      <c r="D97" s="286"/>
      <c r="E97" s="286"/>
      <c r="F97" s="286"/>
      <c r="G97" s="286"/>
      <c r="H97" s="286"/>
      <c r="I97" s="285"/>
    </row>
    <row r="98" spans="1:9" customFormat="1" ht="20.100000000000001" customHeight="1" x14ac:dyDescent="0.2">
      <c r="D98" s="287"/>
      <c r="I98" s="288" t="s">
        <v>1028</v>
      </c>
    </row>
    <row r="99" spans="1:9" customFormat="1" ht="20.100000000000001" customHeight="1" x14ac:dyDescent="0.2">
      <c r="A99" s="287"/>
    </row>
    <row r="100" spans="1:9" customFormat="1" ht="20.100000000000001" customHeight="1" x14ac:dyDescent="0.2">
      <c r="A100" s="289" t="str">
        <f>"Hospital: "&amp;data!C98</f>
        <v>Hospital: Lourdes Counseling Center</v>
      </c>
      <c r="G100" s="290"/>
      <c r="H100" s="289" t="str">
        <f>"FYE: "&amp;data!C96</f>
        <v>FYE: 12/31/2023</v>
      </c>
    </row>
    <row r="101" spans="1:9" customFormat="1" ht="20.100000000000001" customHeight="1" x14ac:dyDescent="0.2">
      <c r="A101" s="291">
        <v>1</v>
      </c>
      <c r="B101" s="292" t="s">
        <v>236</v>
      </c>
      <c r="C101" s="294" t="s">
        <v>57</v>
      </c>
      <c r="D101" s="294" t="s">
        <v>58</v>
      </c>
      <c r="E101" s="294" t="s">
        <v>59</v>
      </c>
      <c r="F101" s="294" t="s">
        <v>60</v>
      </c>
      <c r="G101" s="294" t="s">
        <v>61</v>
      </c>
      <c r="H101" s="294" t="s">
        <v>62</v>
      </c>
      <c r="I101" s="294" t="s">
        <v>63</v>
      </c>
    </row>
    <row r="102" spans="1:9" customFormat="1" ht="20.100000000000001" customHeight="1" x14ac:dyDescent="0.2">
      <c r="A102" s="295">
        <v>2</v>
      </c>
      <c r="B102" s="296" t="s">
        <v>1003</v>
      </c>
      <c r="C102" s="298" t="s">
        <v>1029</v>
      </c>
      <c r="D102" s="298" t="s">
        <v>1030</v>
      </c>
      <c r="E102" s="298" t="s">
        <v>1030</v>
      </c>
      <c r="F102" s="298" t="s">
        <v>141</v>
      </c>
      <c r="G102" s="298"/>
      <c r="H102" s="298" t="s">
        <v>143</v>
      </c>
      <c r="I102" s="298"/>
    </row>
    <row r="103" spans="1:9" customFormat="1" ht="20.100000000000001" customHeight="1" x14ac:dyDescent="0.2">
      <c r="A103" s="295"/>
      <c r="B103" s="296"/>
      <c r="C103" s="298" t="s">
        <v>202</v>
      </c>
      <c r="D103" s="298" t="s">
        <v>203</v>
      </c>
      <c r="E103" s="298" t="s">
        <v>204</v>
      </c>
      <c r="F103" s="298" t="s">
        <v>205</v>
      </c>
      <c r="G103" s="298" t="s">
        <v>142</v>
      </c>
      <c r="H103" s="298" t="s">
        <v>199</v>
      </c>
      <c r="I103" s="298" t="s">
        <v>144</v>
      </c>
    </row>
    <row r="104" spans="1:9" customFormat="1" ht="20.100000000000001" customHeight="1" x14ac:dyDescent="0.2">
      <c r="A104" s="291">
        <v>3</v>
      </c>
      <c r="B104" s="292" t="s">
        <v>1007</v>
      </c>
      <c r="C104" s="293" t="s">
        <v>251</v>
      </c>
      <c r="D104" s="294" t="s">
        <v>1031</v>
      </c>
      <c r="E104" s="294" t="s">
        <v>1031</v>
      </c>
      <c r="F104" s="294" t="s">
        <v>1031</v>
      </c>
      <c r="G104" s="304"/>
      <c r="H104" s="294" t="s">
        <v>253</v>
      </c>
      <c r="I104" s="294" t="s">
        <v>254</v>
      </c>
    </row>
    <row r="105" spans="1:9" customFormat="1" ht="20.100000000000001" customHeight="1" x14ac:dyDescent="0.2">
      <c r="A105" s="291">
        <v>4</v>
      </c>
      <c r="B105" s="292" t="s">
        <v>261</v>
      </c>
      <c r="C105" s="292">
        <f>data!X59</f>
        <v>0</v>
      </c>
      <c r="D105" s="292">
        <f>data!Y59</f>
        <v>0</v>
      </c>
      <c r="E105" s="292">
        <f>data!Z59</f>
        <v>0</v>
      </c>
      <c r="F105" s="292">
        <f>data!AA59</f>
        <v>0</v>
      </c>
      <c r="G105" s="304"/>
      <c r="H105" s="292">
        <f>data!AC59</f>
        <v>0</v>
      </c>
      <c r="I105" s="292">
        <f>data!AD59</f>
        <v>0</v>
      </c>
    </row>
    <row r="106" spans="1:9" customFormat="1" ht="20.100000000000001" customHeight="1" x14ac:dyDescent="0.2">
      <c r="A106" s="291">
        <v>5</v>
      </c>
      <c r="B106" s="292" t="s">
        <v>262</v>
      </c>
      <c r="C106" s="299">
        <f>data!X60</f>
        <v>0</v>
      </c>
      <c r="D106" s="299">
        <f>data!Y60</f>
        <v>0</v>
      </c>
      <c r="E106" s="299">
        <f>data!Z60</f>
        <v>0</v>
      </c>
      <c r="F106" s="299">
        <f>data!AA60</f>
        <v>0</v>
      </c>
      <c r="G106" s="299">
        <f>data!AB60</f>
        <v>0.67221100961538471</v>
      </c>
      <c r="H106" s="299">
        <f>data!AC60</f>
        <v>0</v>
      </c>
      <c r="I106" s="299">
        <f>data!AD60</f>
        <v>0</v>
      </c>
    </row>
    <row r="107" spans="1:9" customFormat="1" ht="20.100000000000001" customHeight="1" x14ac:dyDescent="0.2">
      <c r="A107" s="291">
        <v>6</v>
      </c>
      <c r="B107" s="292" t="s">
        <v>263</v>
      </c>
      <c r="C107" s="292">
        <f>data!X61</f>
        <v>0</v>
      </c>
      <c r="D107" s="292">
        <f>data!Y61</f>
        <v>0</v>
      </c>
      <c r="E107" s="292">
        <f>data!Z61</f>
        <v>0</v>
      </c>
      <c r="F107" s="292">
        <f>data!AA61</f>
        <v>0</v>
      </c>
      <c r="G107" s="292">
        <f>data!AB61</f>
        <v>55339.020000000004</v>
      </c>
      <c r="H107" s="292">
        <f>data!AC61</f>
        <v>0</v>
      </c>
      <c r="I107" s="292">
        <f>data!AD61</f>
        <v>0</v>
      </c>
    </row>
    <row r="108" spans="1:9" customFormat="1" ht="20.100000000000001" customHeight="1" x14ac:dyDescent="0.2">
      <c r="A108" s="291">
        <v>7</v>
      </c>
      <c r="B108" s="292" t="s">
        <v>11</v>
      </c>
      <c r="C108" s="292">
        <f>data!X62</f>
        <v>0</v>
      </c>
      <c r="D108" s="292">
        <f>data!Y62</f>
        <v>0</v>
      </c>
      <c r="E108" s="292">
        <f>data!Z62</f>
        <v>0</v>
      </c>
      <c r="F108" s="292">
        <f>data!AA62</f>
        <v>0</v>
      </c>
      <c r="G108" s="292">
        <f>data!AB62</f>
        <v>16049</v>
      </c>
      <c r="H108" s="292">
        <f>data!AC62</f>
        <v>0</v>
      </c>
      <c r="I108" s="292">
        <f>data!AD62</f>
        <v>0</v>
      </c>
    </row>
    <row r="109" spans="1:9" customFormat="1" ht="20.100000000000001" customHeight="1" x14ac:dyDescent="0.2">
      <c r="A109" s="291">
        <v>8</v>
      </c>
      <c r="B109" s="292" t="s">
        <v>264</v>
      </c>
      <c r="C109" s="292">
        <f>data!X63</f>
        <v>0</v>
      </c>
      <c r="D109" s="292">
        <f>data!Y63</f>
        <v>0</v>
      </c>
      <c r="E109" s="292">
        <f>data!Z63</f>
        <v>0</v>
      </c>
      <c r="F109" s="292">
        <f>data!AA63</f>
        <v>0</v>
      </c>
      <c r="G109" s="292">
        <f>data!AB63</f>
        <v>0</v>
      </c>
      <c r="H109" s="292">
        <f>data!AC63</f>
        <v>0</v>
      </c>
      <c r="I109" s="292">
        <f>data!AD63</f>
        <v>0</v>
      </c>
    </row>
    <row r="110" spans="1:9" customFormat="1" ht="20.100000000000001" customHeight="1" x14ac:dyDescent="0.2">
      <c r="A110" s="291">
        <v>9</v>
      </c>
      <c r="B110" s="292" t="s">
        <v>265</v>
      </c>
      <c r="C110" s="292">
        <f>data!X64</f>
        <v>0</v>
      </c>
      <c r="D110" s="292">
        <f>data!Y64</f>
        <v>0</v>
      </c>
      <c r="E110" s="292">
        <f>data!Z64</f>
        <v>0</v>
      </c>
      <c r="F110" s="292">
        <f>data!AA64</f>
        <v>0</v>
      </c>
      <c r="G110" s="292">
        <f>data!AB64</f>
        <v>86393.750000000015</v>
      </c>
      <c r="H110" s="292">
        <f>data!AC64</f>
        <v>0</v>
      </c>
      <c r="I110" s="292">
        <f>data!AD64</f>
        <v>0</v>
      </c>
    </row>
    <row r="111" spans="1:9" customFormat="1" ht="20.100000000000001" customHeight="1" x14ac:dyDescent="0.2">
      <c r="A111" s="291">
        <v>10</v>
      </c>
      <c r="B111" s="292" t="s">
        <v>523</v>
      </c>
      <c r="C111" s="292">
        <f>data!X65</f>
        <v>0</v>
      </c>
      <c r="D111" s="292">
        <f>data!Y65</f>
        <v>0</v>
      </c>
      <c r="E111" s="292">
        <f>data!Z65</f>
        <v>0</v>
      </c>
      <c r="F111" s="292">
        <f>data!AA65</f>
        <v>0</v>
      </c>
      <c r="G111" s="292">
        <f>data!AB65</f>
        <v>0</v>
      </c>
      <c r="H111" s="292">
        <f>data!AC65</f>
        <v>0</v>
      </c>
      <c r="I111" s="292">
        <f>data!AD65</f>
        <v>0</v>
      </c>
    </row>
    <row r="112" spans="1:9" customFormat="1" ht="20.100000000000001" customHeight="1" x14ac:dyDescent="0.2">
      <c r="A112" s="291">
        <v>11</v>
      </c>
      <c r="B112" s="292" t="s">
        <v>524</v>
      </c>
      <c r="C112" s="292">
        <f>data!X66</f>
        <v>0</v>
      </c>
      <c r="D112" s="292">
        <f>data!Y66</f>
        <v>0</v>
      </c>
      <c r="E112" s="292">
        <f>data!Z66</f>
        <v>0</v>
      </c>
      <c r="F112" s="292">
        <f>data!AA66</f>
        <v>0</v>
      </c>
      <c r="G112" s="292">
        <f>data!AB66</f>
        <v>503.66999999999985</v>
      </c>
      <c r="H112" s="292">
        <f>data!AC66</f>
        <v>0</v>
      </c>
      <c r="I112" s="292">
        <f>data!AD66</f>
        <v>0</v>
      </c>
    </row>
    <row r="113" spans="1:9" customFormat="1" ht="20.100000000000001" customHeight="1" x14ac:dyDescent="0.2">
      <c r="A113" s="291">
        <v>12</v>
      </c>
      <c r="B113" s="292" t="s">
        <v>16</v>
      </c>
      <c r="C113" s="292">
        <f>data!X67</f>
        <v>0</v>
      </c>
      <c r="D113" s="292">
        <f>data!Y67</f>
        <v>0</v>
      </c>
      <c r="E113" s="292">
        <f>data!Z67</f>
        <v>0</v>
      </c>
      <c r="F113" s="292">
        <f>data!AA67</f>
        <v>0</v>
      </c>
      <c r="G113" s="292">
        <f>data!AB67</f>
        <v>0</v>
      </c>
      <c r="H113" s="292">
        <f>data!AC67</f>
        <v>0</v>
      </c>
      <c r="I113" s="292">
        <f>data!AD67</f>
        <v>0</v>
      </c>
    </row>
    <row r="114" spans="1:9" customFormat="1" ht="20.100000000000001" customHeight="1" x14ac:dyDescent="0.2">
      <c r="A114" s="291">
        <v>13</v>
      </c>
      <c r="B114" s="292" t="s">
        <v>1008</v>
      </c>
      <c r="C114" s="292">
        <f>data!X68</f>
        <v>0</v>
      </c>
      <c r="D114" s="292">
        <f>data!Y68</f>
        <v>0</v>
      </c>
      <c r="E114" s="292">
        <f>data!Z68</f>
        <v>0</v>
      </c>
      <c r="F114" s="292">
        <f>data!AA68</f>
        <v>0</v>
      </c>
      <c r="G114" s="292">
        <f>data!AB68</f>
        <v>0</v>
      </c>
      <c r="H114" s="292">
        <f>data!AC68</f>
        <v>0</v>
      </c>
      <c r="I114" s="292">
        <f>data!AD68</f>
        <v>0</v>
      </c>
    </row>
    <row r="115" spans="1:9" customFormat="1" ht="20.100000000000001" customHeight="1" x14ac:dyDescent="0.2">
      <c r="A115" s="291">
        <v>14</v>
      </c>
      <c r="B115" s="292" t="s">
        <v>1009</v>
      </c>
      <c r="C115" s="292">
        <f>data!X69</f>
        <v>0</v>
      </c>
      <c r="D115" s="292">
        <f>data!Y69</f>
        <v>0</v>
      </c>
      <c r="E115" s="292">
        <f>data!Z69</f>
        <v>0</v>
      </c>
      <c r="F115" s="292">
        <f>data!AA69</f>
        <v>0</v>
      </c>
      <c r="G115" s="292">
        <f>data!AB69</f>
        <v>16459.09</v>
      </c>
      <c r="H115" s="292">
        <f>data!AC69</f>
        <v>0</v>
      </c>
      <c r="I115" s="292">
        <f>data!AD69</f>
        <v>0</v>
      </c>
    </row>
    <row r="116" spans="1:9" customFormat="1" ht="20.100000000000001" customHeight="1" x14ac:dyDescent="0.2">
      <c r="A116" s="291">
        <v>15</v>
      </c>
      <c r="B116" s="292" t="s">
        <v>284</v>
      </c>
      <c r="C116" s="292">
        <f>-data!X84</f>
        <v>0</v>
      </c>
      <c r="D116" s="292">
        <f>-data!Y84</f>
        <v>0</v>
      </c>
      <c r="E116" s="292">
        <f>-data!Z84</f>
        <v>0</v>
      </c>
      <c r="F116" s="292">
        <f>-data!AA84</f>
        <v>0</v>
      </c>
      <c r="G116" s="292">
        <f>-data!AB84</f>
        <v>0</v>
      </c>
      <c r="H116" s="292">
        <f>-data!AC84</f>
        <v>0</v>
      </c>
      <c r="I116" s="292">
        <f>-data!AD84</f>
        <v>0</v>
      </c>
    </row>
    <row r="117" spans="1:9" customFormat="1" ht="20.100000000000001" customHeight="1" x14ac:dyDescent="0.2">
      <c r="A117" s="291">
        <v>16</v>
      </c>
      <c r="B117" s="300" t="s">
        <v>1010</v>
      </c>
      <c r="C117" s="292">
        <f>data!X85</f>
        <v>0</v>
      </c>
      <c r="D117" s="292">
        <f>data!Y85</f>
        <v>0</v>
      </c>
      <c r="E117" s="292">
        <f>data!Z85</f>
        <v>0</v>
      </c>
      <c r="F117" s="292">
        <f>data!AA85</f>
        <v>0</v>
      </c>
      <c r="G117" s="292">
        <f>data!AB85</f>
        <v>174744.53000000003</v>
      </c>
      <c r="H117" s="292">
        <f>data!AC85</f>
        <v>0</v>
      </c>
      <c r="I117" s="292">
        <f>data!AD85</f>
        <v>0</v>
      </c>
    </row>
    <row r="118" spans="1:9" customFormat="1" ht="20.100000000000001" customHeight="1" x14ac:dyDescent="0.2">
      <c r="A118" s="291">
        <v>17</v>
      </c>
      <c r="B118" s="292" t="s">
        <v>286</v>
      </c>
      <c r="C118" s="302"/>
      <c r="D118" s="302"/>
      <c r="E118" s="302"/>
      <c r="F118" s="302"/>
      <c r="G118" s="302"/>
      <c r="H118" s="302"/>
      <c r="I118" s="302"/>
    </row>
    <row r="119" spans="1:9" customFormat="1" ht="20.100000000000001" customHeight="1" x14ac:dyDescent="0.2">
      <c r="A119" s="291">
        <v>18</v>
      </c>
      <c r="B119" s="292" t="s">
        <v>1011</v>
      </c>
      <c r="C119" s="300" t="e">
        <f>+data!M689</f>
        <v>#DIV/0!</v>
      </c>
      <c r="D119" s="300" t="e">
        <f>+data!M690</f>
        <v>#DIV/0!</v>
      </c>
      <c r="E119" s="300" t="e">
        <f>+data!M691</f>
        <v>#DIV/0!</v>
      </c>
      <c r="F119" s="300" t="e">
        <f>+data!M692</f>
        <v>#DIV/0!</v>
      </c>
      <c r="G119" s="300" t="e">
        <f>+data!M693</f>
        <v>#DIV/0!</v>
      </c>
      <c r="H119" s="300" t="e">
        <f>+data!M694</f>
        <v>#DIV/0!</v>
      </c>
      <c r="I119" s="300" t="e">
        <f>+data!M695</f>
        <v>#DIV/0!</v>
      </c>
    </row>
    <row r="120" spans="1:9" customFormat="1" ht="20.100000000000001" customHeight="1" x14ac:dyDescent="0.2">
      <c r="A120" s="291">
        <v>19</v>
      </c>
      <c r="B120" s="300" t="s">
        <v>1012</v>
      </c>
      <c r="C120" s="292">
        <f>data!X87</f>
        <v>0</v>
      </c>
      <c r="D120" s="292">
        <f>data!Y87</f>
        <v>0</v>
      </c>
      <c r="E120" s="292">
        <f>data!Z87</f>
        <v>0</v>
      </c>
      <c r="F120" s="292">
        <f>data!AA87</f>
        <v>0</v>
      </c>
      <c r="G120" s="292">
        <f>data!AB87</f>
        <v>462550.56999999995</v>
      </c>
      <c r="H120" s="292">
        <f>data!AC87</f>
        <v>0</v>
      </c>
      <c r="I120" s="292">
        <f>data!AD87</f>
        <v>0</v>
      </c>
    </row>
    <row r="121" spans="1:9" customFormat="1" ht="20.100000000000001" customHeight="1" x14ac:dyDescent="0.2">
      <c r="A121" s="291">
        <v>20</v>
      </c>
      <c r="B121" s="300" t="s">
        <v>1013</v>
      </c>
      <c r="C121" s="292">
        <f>data!X88</f>
        <v>0</v>
      </c>
      <c r="D121" s="292">
        <f>data!Y88</f>
        <v>0</v>
      </c>
      <c r="E121" s="292">
        <f>data!Z88</f>
        <v>0</v>
      </c>
      <c r="F121" s="292">
        <f>data!AA88</f>
        <v>0</v>
      </c>
      <c r="G121" s="292">
        <f>data!AB88</f>
        <v>103425.67</v>
      </c>
      <c r="H121" s="292">
        <f>data!AC88</f>
        <v>0</v>
      </c>
      <c r="I121" s="292">
        <f>data!AD88</f>
        <v>0</v>
      </c>
    </row>
    <row r="122" spans="1:9" customFormat="1" ht="20.100000000000001" customHeight="1" x14ac:dyDescent="0.2">
      <c r="A122" s="291">
        <v>21</v>
      </c>
      <c r="B122" s="300" t="s">
        <v>1014</v>
      </c>
      <c r="C122" s="292">
        <f>data!X89</f>
        <v>0</v>
      </c>
      <c r="D122" s="292">
        <f>data!Y89</f>
        <v>0</v>
      </c>
      <c r="E122" s="292">
        <f>data!Z89</f>
        <v>0</v>
      </c>
      <c r="F122" s="292">
        <f>data!AA89</f>
        <v>0</v>
      </c>
      <c r="G122" s="292">
        <f>data!AB89</f>
        <v>565976.24</v>
      </c>
      <c r="H122" s="292">
        <f>data!AC89</f>
        <v>0</v>
      </c>
      <c r="I122" s="292">
        <f>data!AD89</f>
        <v>0</v>
      </c>
    </row>
    <row r="123" spans="1:9" customFormat="1" ht="20.100000000000001" customHeight="1" x14ac:dyDescent="0.2">
      <c r="A123" s="291" t="s">
        <v>1015</v>
      </c>
      <c r="B123" s="292"/>
      <c r="C123" s="302"/>
      <c r="D123" s="302"/>
      <c r="E123" s="302"/>
      <c r="F123" s="302"/>
      <c r="G123" s="302"/>
      <c r="H123" s="302"/>
      <c r="I123" s="302"/>
    </row>
    <row r="124" spans="1:9" customFormat="1" ht="20.100000000000001" customHeight="1" x14ac:dyDescent="0.2">
      <c r="A124" s="291">
        <v>22</v>
      </c>
      <c r="B124" s="292" t="s">
        <v>1016</v>
      </c>
      <c r="C124" s="292">
        <f>data!X90</f>
        <v>0</v>
      </c>
      <c r="D124" s="292">
        <f>data!Y90</f>
        <v>0</v>
      </c>
      <c r="E124" s="292">
        <f>data!Z90</f>
        <v>0</v>
      </c>
      <c r="F124" s="292">
        <f>data!AA90</f>
        <v>0</v>
      </c>
      <c r="G124" s="292">
        <f>data!AB90</f>
        <v>0</v>
      </c>
      <c r="H124" s="292">
        <f>data!AC90</f>
        <v>0</v>
      </c>
      <c r="I124" s="292">
        <f>data!AD90</f>
        <v>0</v>
      </c>
    </row>
    <row r="125" spans="1:9" customFormat="1" ht="20.100000000000001" customHeight="1" x14ac:dyDescent="0.2">
      <c r="A125" s="291">
        <v>23</v>
      </c>
      <c r="B125" s="292" t="s">
        <v>1017</v>
      </c>
      <c r="C125" s="292">
        <f>data!X91</f>
        <v>0</v>
      </c>
      <c r="D125" s="292">
        <f>data!Y91</f>
        <v>0</v>
      </c>
      <c r="E125" s="292">
        <f>data!Z91</f>
        <v>0</v>
      </c>
      <c r="F125" s="292">
        <f>data!AA91</f>
        <v>0</v>
      </c>
      <c r="G125" s="292">
        <f>data!AB91</f>
        <v>0</v>
      </c>
      <c r="H125" s="292">
        <f>data!AC91</f>
        <v>0</v>
      </c>
      <c r="I125" s="292">
        <f>data!AD91</f>
        <v>0</v>
      </c>
    </row>
    <row r="126" spans="1:9" customFormat="1" ht="20.100000000000001" customHeight="1" x14ac:dyDescent="0.2">
      <c r="A126" s="291">
        <v>24</v>
      </c>
      <c r="B126" s="292" t="s">
        <v>1018</v>
      </c>
      <c r="C126" s="292">
        <f>data!X92</f>
        <v>0</v>
      </c>
      <c r="D126" s="292">
        <f>data!Y92</f>
        <v>0</v>
      </c>
      <c r="E126" s="292">
        <f>data!Z92</f>
        <v>0</v>
      </c>
      <c r="F126" s="292">
        <f>data!AA92</f>
        <v>0</v>
      </c>
      <c r="G126" s="292">
        <f>data!AB92</f>
        <v>0</v>
      </c>
      <c r="H126" s="292">
        <f>data!AC92</f>
        <v>0</v>
      </c>
      <c r="I126" s="292">
        <f>data!AD92</f>
        <v>0</v>
      </c>
    </row>
    <row r="127" spans="1:9" customFormat="1" ht="20.100000000000001" customHeight="1" x14ac:dyDescent="0.2">
      <c r="A127" s="291">
        <v>25</v>
      </c>
      <c r="B127" s="292" t="s">
        <v>1019</v>
      </c>
      <c r="C127" s="292">
        <f>data!X93</f>
        <v>0</v>
      </c>
      <c r="D127" s="292">
        <f>data!Y93</f>
        <v>0</v>
      </c>
      <c r="E127" s="292">
        <f>data!Z93</f>
        <v>0</v>
      </c>
      <c r="F127" s="292">
        <f>data!AA93</f>
        <v>0</v>
      </c>
      <c r="G127" s="292">
        <f>data!AB93</f>
        <v>0</v>
      </c>
      <c r="H127" s="292">
        <f>data!AC93</f>
        <v>0</v>
      </c>
      <c r="I127" s="292">
        <f>data!AD93</f>
        <v>0</v>
      </c>
    </row>
    <row r="128" spans="1:9" customFormat="1" ht="20.100000000000001" customHeight="1" x14ac:dyDescent="0.2">
      <c r="A128" s="291">
        <v>26</v>
      </c>
      <c r="B128" s="292" t="s">
        <v>294</v>
      </c>
      <c r="C128" s="299">
        <f>data!X94</f>
        <v>0</v>
      </c>
      <c r="D128" s="299">
        <f>data!Y94</f>
        <v>0</v>
      </c>
      <c r="E128" s="299">
        <f>data!Z94</f>
        <v>0</v>
      </c>
      <c r="F128" s="299">
        <f>data!AA94</f>
        <v>0</v>
      </c>
      <c r="G128" s="299">
        <f>data!AB94</f>
        <v>0</v>
      </c>
      <c r="H128" s="299">
        <f>data!AC94</f>
        <v>0</v>
      </c>
      <c r="I128" s="299">
        <f>data!AD94</f>
        <v>0</v>
      </c>
    </row>
    <row r="129" spans="1:14" customFormat="1" ht="20.100000000000001" customHeight="1" x14ac:dyDescent="0.2">
      <c r="A129" s="285" t="s">
        <v>1001</v>
      </c>
      <c r="B129" s="286"/>
      <c r="C129" s="286"/>
      <c r="D129" s="286"/>
      <c r="E129" s="286"/>
      <c r="F129" s="286"/>
      <c r="G129" s="286"/>
      <c r="H129" s="286"/>
      <c r="I129" s="285"/>
    </row>
    <row r="130" spans="1:14" customFormat="1" ht="20.100000000000001" customHeight="1" x14ac:dyDescent="0.2">
      <c r="D130" s="287"/>
      <c r="I130" s="288" t="s">
        <v>1032</v>
      </c>
    </row>
    <row r="131" spans="1:14" customFormat="1" ht="20.100000000000001" customHeight="1" x14ac:dyDescent="0.2">
      <c r="A131" s="287"/>
    </row>
    <row r="132" spans="1:14" customFormat="1" ht="20.100000000000001" customHeight="1" x14ac:dyDescent="0.2">
      <c r="A132" s="289" t="str">
        <f>"Hospital: "&amp;data!C98</f>
        <v>Hospital: Lourdes Counseling Center</v>
      </c>
      <c r="G132" s="290"/>
      <c r="H132" s="289" t="str">
        <f>"FYE: "&amp;data!C96</f>
        <v>FYE: 12/31/2023</v>
      </c>
    </row>
    <row r="133" spans="1:14" customFormat="1" ht="20.100000000000001" customHeight="1" x14ac:dyDescent="0.2">
      <c r="A133" s="291">
        <v>1</v>
      </c>
      <c r="B133" s="292" t="s">
        <v>236</v>
      </c>
      <c r="C133" s="294" t="s">
        <v>64</v>
      </c>
      <c r="D133" s="294" t="s">
        <v>65</v>
      </c>
      <c r="E133" s="294" t="s">
        <v>66</v>
      </c>
      <c r="F133" s="294" t="s">
        <v>67</v>
      </c>
      <c r="G133" s="294" t="s">
        <v>68</v>
      </c>
      <c r="H133" s="294" t="s">
        <v>69</v>
      </c>
      <c r="I133" s="294" t="s">
        <v>70</v>
      </c>
    </row>
    <row r="134" spans="1:14" customFormat="1" ht="20.100000000000001" customHeight="1" x14ac:dyDescent="0.2">
      <c r="A134" s="295">
        <v>2</v>
      </c>
      <c r="B134" s="296" t="s">
        <v>1003</v>
      </c>
      <c r="C134" s="298" t="s">
        <v>122</v>
      </c>
      <c r="D134" s="298" t="s">
        <v>123</v>
      </c>
      <c r="E134" s="298" t="s">
        <v>145</v>
      </c>
      <c r="F134" s="298"/>
      <c r="G134" s="298" t="s">
        <v>1033</v>
      </c>
      <c r="H134" s="298"/>
      <c r="I134" s="298" t="s">
        <v>149</v>
      </c>
    </row>
    <row r="135" spans="1:14" customFormat="1" ht="20.100000000000001" customHeight="1" x14ac:dyDescent="0.2">
      <c r="A135" s="295"/>
      <c r="B135" s="296"/>
      <c r="C135" s="298" t="s">
        <v>199</v>
      </c>
      <c r="D135" s="298" t="s">
        <v>206</v>
      </c>
      <c r="E135" s="298" t="s">
        <v>198</v>
      </c>
      <c r="F135" s="298" t="s">
        <v>146</v>
      </c>
      <c r="G135" s="298" t="s">
        <v>207</v>
      </c>
      <c r="H135" s="298" t="s">
        <v>148</v>
      </c>
      <c r="I135" s="298" t="s">
        <v>199</v>
      </c>
    </row>
    <row r="136" spans="1:14" customFormat="1" ht="20.100000000000001" customHeight="1" x14ac:dyDescent="0.2">
      <c r="A136" s="291">
        <v>3</v>
      </c>
      <c r="B136" s="292" t="s">
        <v>1007</v>
      </c>
      <c r="C136" s="294" t="s">
        <v>253</v>
      </c>
      <c r="D136" s="294" t="s">
        <v>255</v>
      </c>
      <c r="E136" s="294" t="s">
        <v>255</v>
      </c>
      <c r="F136" s="294" t="s">
        <v>256</v>
      </c>
      <c r="G136" s="293" t="s">
        <v>1034</v>
      </c>
      <c r="H136" s="294" t="s">
        <v>255</v>
      </c>
      <c r="I136" s="294" t="s">
        <v>253</v>
      </c>
    </row>
    <row r="137" spans="1:14" customFormat="1" ht="20.100000000000001" customHeight="1" x14ac:dyDescent="0.25">
      <c r="A137" s="291">
        <v>4</v>
      </c>
      <c r="B137" s="292" t="s">
        <v>261</v>
      </c>
      <c r="C137" s="292">
        <f>data!AE59</f>
        <v>0</v>
      </c>
      <c r="D137" s="292">
        <f>data!AF59</f>
        <v>0</v>
      </c>
      <c r="E137" s="292">
        <f>data!AG59</f>
        <v>0</v>
      </c>
      <c r="F137" s="292">
        <f>data!AH59</f>
        <v>0</v>
      </c>
      <c r="G137" s="292">
        <f>data!AI59</f>
        <v>0</v>
      </c>
      <c r="H137" s="292">
        <f>data!AJ59</f>
        <v>0</v>
      </c>
      <c r="I137" s="292">
        <f>data!AK59</f>
        <v>0</v>
      </c>
      <c r="K137" s="303"/>
      <c r="L137" s="305"/>
      <c r="M137" s="305"/>
      <c r="N137" s="305"/>
    </row>
    <row r="138" spans="1:14" customFormat="1" ht="20.100000000000001" customHeight="1" x14ac:dyDescent="0.2">
      <c r="A138" s="291">
        <v>5</v>
      </c>
      <c r="B138" s="292" t="s">
        <v>262</v>
      </c>
      <c r="C138" s="299">
        <f>data!AE60</f>
        <v>0</v>
      </c>
      <c r="D138" s="299">
        <f>data!AF60</f>
        <v>57.997209759615387</v>
      </c>
      <c r="E138" s="299">
        <f>data!AG60</f>
        <v>0</v>
      </c>
      <c r="F138" s="299">
        <f>data!AH60</f>
        <v>0</v>
      </c>
      <c r="G138" s="299">
        <f>data!AI60</f>
        <v>0</v>
      </c>
      <c r="H138" s="299">
        <f>data!AJ60</f>
        <v>0</v>
      </c>
      <c r="I138" s="299">
        <f>data!AK60</f>
        <v>0</v>
      </c>
    </row>
    <row r="139" spans="1:14" customFormat="1" ht="20.100000000000001" customHeight="1" x14ac:dyDescent="0.2">
      <c r="A139" s="291">
        <v>6</v>
      </c>
      <c r="B139" s="292" t="s">
        <v>263</v>
      </c>
      <c r="C139" s="292">
        <f>data!AE61</f>
        <v>0</v>
      </c>
      <c r="D139" s="292">
        <f>data!AF61</f>
        <v>3777643.2899999996</v>
      </c>
      <c r="E139" s="292">
        <f>data!AG61</f>
        <v>0</v>
      </c>
      <c r="F139" s="292">
        <f>data!AH61</f>
        <v>0</v>
      </c>
      <c r="G139" s="292">
        <f>data!AI61</f>
        <v>0</v>
      </c>
      <c r="H139" s="292">
        <f>data!AJ61</f>
        <v>0</v>
      </c>
      <c r="I139" s="292">
        <f>data!AK61</f>
        <v>0</v>
      </c>
    </row>
    <row r="140" spans="1:14" customFormat="1" ht="20.100000000000001" customHeight="1" x14ac:dyDescent="0.2">
      <c r="A140" s="291">
        <v>7</v>
      </c>
      <c r="B140" s="292" t="s">
        <v>11</v>
      </c>
      <c r="C140" s="292">
        <f>data!AE62</f>
        <v>0</v>
      </c>
      <c r="D140" s="292">
        <f>data!AF62</f>
        <v>1095560</v>
      </c>
      <c r="E140" s="292">
        <f>data!AG62</f>
        <v>0</v>
      </c>
      <c r="F140" s="292">
        <f>data!AH62</f>
        <v>0</v>
      </c>
      <c r="G140" s="292">
        <f>data!AI62</f>
        <v>0</v>
      </c>
      <c r="H140" s="292">
        <f>data!AJ62</f>
        <v>0</v>
      </c>
      <c r="I140" s="292">
        <f>data!AK62</f>
        <v>0</v>
      </c>
    </row>
    <row r="141" spans="1:14" customFormat="1" ht="20.100000000000001" customHeight="1" x14ac:dyDescent="0.2">
      <c r="A141" s="291">
        <v>8</v>
      </c>
      <c r="B141" s="292" t="s">
        <v>264</v>
      </c>
      <c r="C141" s="292">
        <f>data!AE63</f>
        <v>0</v>
      </c>
      <c r="D141" s="292">
        <f>data!AF63</f>
        <v>1596810.29</v>
      </c>
      <c r="E141" s="292">
        <f>data!AG63</f>
        <v>0</v>
      </c>
      <c r="F141" s="292">
        <f>data!AH63</f>
        <v>0</v>
      </c>
      <c r="G141" s="292">
        <f>data!AI63</f>
        <v>0</v>
      </c>
      <c r="H141" s="292">
        <f>data!AJ63</f>
        <v>0</v>
      </c>
      <c r="I141" s="292">
        <f>data!AK63</f>
        <v>0</v>
      </c>
    </row>
    <row r="142" spans="1:14" customFormat="1" ht="20.100000000000001" customHeight="1" x14ac:dyDescent="0.2">
      <c r="A142" s="291">
        <v>9</v>
      </c>
      <c r="B142" s="292" t="s">
        <v>265</v>
      </c>
      <c r="C142" s="292">
        <f>data!AE64</f>
        <v>0</v>
      </c>
      <c r="D142" s="292">
        <f>data!AF64</f>
        <v>32689.9</v>
      </c>
      <c r="E142" s="292">
        <f>data!AG64</f>
        <v>0</v>
      </c>
      <c r="F142" s="292">
        <f>data!AH64</f>
        <v>0</v>
      </c>
      <c r="G142" s="292">
        <f>data!AI64</f>
        <v>0</v>
      </c>
      <c r="H142" s="292">
        <f>data!AJ64</f>
        <v>0</v>
      </c>
      <c r="I142" s="292">
        <f>data!AK64</f>
        <v>0</v>
      </c>
    </row>
    <row r="143" spans="1:14" customFormat="1" ht="20.100000000000001" customHeight="1" x14ac:dyDescent="0.2">
      <c r="A143" s="291">
        <v>10</v>
      </c>
      <c r="B143" s="292" t="s">
        <v>523</v>
      </c>
      <c r="C143" s="292">
        <f>data!AE65</f>
        <v>0</v>
      </c>
      <c r="D143" s="292">
        <f>data!AF65</f>
        <v>6719.24</v>
      </c>
      <c r="E143" s="292">
        <f>data!AG65</f>
        <v>0</v>
      </c>
      <c r="F143" s="292">
        <f>data!AH65</f>
        <v>0</v>
      </c>
      <c r="G143" s="292">
        <f>data!AI65</f>
        <v>0</v>
      </c>
      <c r="H143" s="292">
        <f>data!AJ65</f>
        <v>0</v>
      </c>
      <c r="I143" s="292">
        <f>data!AK65</f>
        <v>0</v>
      </c>
    </row>
    <row r="144" spans="1:14" customFormat="1" ht="20.100000000000001" customHeight="1" x14ac:dyDescent="0.2">
      <c r="A144" s="291">
        <v>11</v>
      </c>
      <c r="B144" s="292" t="s">
        <v>524</v>
      </c>
      <c r="C144" s="292">
        <f>data!AE66</f>
        <v>0</v>
      </c>
      <c r="D144" s="292">
        <f>data!AF66</f>
        <v>117863.59000000001</v>
      </c>
      <c r="E144" s="292">
        <f>data!AG66</f>
        <v>0</v>
      </c>
      <c r="F144" s="292">
        <f>data!AH66</f>
        <v>0</v>
      </c>
      <c r="G144" s="292">
        <f>data!AI66</f>
        <v>0</v>
      </c>
      <c r="H144" s="292">
        <f>data!AJ66</f>
        <v>0</v>
      </c>
      <c r="I144" s="292">
        <f>data!AK66</f>
        <v>0</v>
      </c>
    </row>
    <row r="145" spans="1:9" customFormat="1" ht="20.100000000000001" customHeight="1" x14ac:dyDescent="0.2">
      <c r="A145" s="291">
        <v>12</v>
      </c>
      <c r="B145" s="292" t="s">
        <v>16</v>
      </c>
      <c r="C145" s="292">
        <f>data!AE67</f>
        <v>0</v>
      </c>
      <c r="D145" s="292">
        <f>data!AF67</f>
        <v>10911</v>
      </c>
      <c r="E145" s="292">
        <f>data!AG67</f>
        <v>0</v>
      </c>
      <c r="F145" s="292">
        <f>data!AH67</f>
        <v>0</v>
      </c>
      <c r="G145" s="292">
        <f>data!AI67</f>
        <v>0</v>
      </c>
      <c r="H145" s="292">
        <f>data!AJ67</f>
        <v>0</v>
      </c>
      <c r="I145" s="292">
        <f>data!AK67</f>
        <v>0</v>
      </c>
    </row>
    <row r="146" spans="1:9" customFormat="1" ht="20.100000000000001" customHeight="1" x14ac:dyDescent="0.2">
      <c r="A146" s="291">
        <v>13</v>
      </c>
      <c r="B146" s="292" t="s">
        <v>1008</v>
      </c>
      <c r="C146" s="292">
        <f>data!AE68</f>
        <v>0</v>
      </c>
      <c r="D146" s="292">
        <f>data!AF68</f>
        <v>65407.29</v>
      </c>
      <c r="E146" s="292">
        <f>data!AG68</f>
        <v>0</v>
      </c>
      <c r="F146" s="292">
        <f>data!AH68</f>
        <v>0</v>
      </c>
      <c r="G146" s="292">
        <f>data!AI68</f>
        <v>0</v>
      </c>
      <c r="H146" s="292">
        <f>data!AJ68</f>
        <v>0</v>
      </c>
      <c r="I146" s="292">
        <f>data!AK68</f>
        <v>0</v>
      </c>
    </row>
    <row r="147" spans="1:9" customFormat="1" ht="20.100000000000001" customHeight="1" x14ac:dyDescent="0.2">
      <c r="A147" s="291">
        <v>14</v>
      </c>
      <c r="B147" s="292" t="s">
        <v>1009</v>
      </c>
      <c r="C147" s="292">
        <f>data!AE69</f>
        <v>0</v>
      </c>
      <c r="D147" s="292">
        <f>data!AF69</f>
        <v>816521.98</v>
      </c>
      <c r="E147" s="292">
        <f>data!AG69</f>
        <v>0</v>
      </c>
      <c r="F147" s="292">
        <f>data!AH69</f>
        <v>0</v>
      </c>
      <c r="G147" s="292">
        <f>data!AI69</f>
        <v>0</v>
      </c>
      <c r="H147" s="292">
        <f>data!AJ69</f>
        <v>0</v>
      </c>
      <c r="I147" s="292">
        <f>data!AK69</f>
        <v>0</v>
      </c>
    </row>
    <row r="148" spans="1:9" customFormat="1" ht="20.100000000000001" customHeight="1" x14ac:dyDescent="0.2">
      <c r="A148" s="291">
        <v>15</v>
      </c>
      <c r="B148" s="292" t="s">
        <v>284</v>
      </c>
      <c r="C148" s="292">
        <f>-data!AE84</f>
        <v>0</v>
      </c>
      <c r="D148" s="292">
        <f>-data!AF84</f>
        <v>0</v>
      </c>
      <c r="E148" s="292">
        <f>-data!AG84</f>
        <v>0</v>
      </c>
      <c r="F148" s="292">
        <f>-data!AH84</f>
        <v>0</v>
      </c>
      <c r="G148" s="292">
        <f>-data!AI84</f>
        <v>0</v>
      </c>
      <c r="H148" s="292">
        <f>-data!AJ84</f>
        <v>0</v>
      </c>
      <c r="I148" s="292">
        <f>-data!AK84</f>
        <v>0</v>
      </c>
    </row>
    <row r="149" spans="1:9" customFormat="1" ht="20.100000000000001" customHeight="1" x14ac:dyDescent="0.2">
      <c r="A149" s="291">
        <v>16</v>
      </c>
      <c r="B149" s="300" t="s">
        <v>1010</v>
      </c>
      <c r="C149" s="292">
        <f>data!AE85</f>
        <v>0</v>
      </c>
      <c r="D149" s="292">
        <f>data!AF85</f>
        <v>7520126.5800000001</v>
      </c>
      <c r="E149" s="292">
        <f>data!AG85</f>
        <v>0</v>
      </c>
      <c r="F149" s="292">
        <f>data!AH85</f>
        <v>0</v>
      </c>
      <c r="G149" s="292">
        <f>data!AI85</f>
        <v>0</v>
      </c>
      <c r="H149" s="292">
        <f>data!AJ85</f>
        <v>0</v>
      </c>
      <c r="I149" s="292">
        <f>data!AK85</f>
        <v>0</v>
      </c>
    </row>
    <row r="150" spans="1:9" customFormat="1" ht="20.100000000000001" customHeight="1" x14ac:dyDescent="0.2">
      <c r="A150" s="291">
        <v>17</v>
      </c>
      <c r="B150" s="292" t="s">
        <v>286</v>
      </c>
      <c r="C150" s="302"/>
      <c r="D150" s="302"/>
      <c r="E150" s="302"/>
      <c r="F150" s="302"/>
      <c r="G150" s="302"/>
      <c r="H150" s="302"/>
      <c r="I150" s="302"/>
    </row>
    <row r="151" spans="1:9" customFormat="1" ht="20.100000000000001" customHeight="1" x14ac:dyDescent="0.2">
      <c r="A151" s="291">
        <v>18</v>
      </c>
      <c r="B151" s="292" t="s">
        <v>1011</v>
      </c>
      <c r="C151" s="300" t="e">
        <f>+data!M696</f>
        <v>#DIV/0!</v>
      </c>
      <c r="D151" s="300" t="e">
        <f>+data!M697</f>
        <v>#DIV/0!</v>
      </c>
      <c r="E151" s="300" t="e">
        <f>+data!M698</f>
        <v>#DIV/0!</v>
      </c>
      <c r="F151" s="300" t="e">
        <f>+data!M699</f>
        <v>#DIV/0!</v>
      </c>
      <c r="G151" s="300" t="e">
        <f>+data!M700</f>
        <v>#DIV/0!</v>
      </c>
      <c r="H151" s="300" t="e">
        <f>+data!M701</f>
        <v>#DIV/0!</v>
      </c>
      <c r="I151" s="300" t="e">
        <f>+data!M702</f>
        <v>#DIV/0!</v>
      </c>
    </row>
    <row r="152" spans="1:9" customFormat="1" ht="20.100000000000001" customHeight="1" x14ac:dyDescent="0.2">
      <c r="A152" s="291">
        <v>19</v>
      </c>
      <c r="B152" s="300" t="s">
        <v>1012</v>
      </c>
      <c r="C152" s="292">
        <f>data!AE87</f>
        <v>0</v>
      </c>
      <c r="D152" s="292">
        <f>data!AF87</f>
        <v>398.28999999999996</v>
      </c>
      <c r="E152" s="292">
        <f>data!AG87</f>
        <v>0</v>
      </c>
      <c r="F152" s="292">
        <f>data!AH87</f>
        <v>0</v>
      </c>
      <c r="G152" s="292">
        <f>data!AI87</f>
        <v>0</v>
      </c>
      <c r="H152" s="292">
        <f>data!AJ87</f>
        <v>0</v>
      </c>
      <c r="I152" s="292">
        <f>data!AK87</f>
        <v>0</v>
      </c>
    </row>
    <row r="153" spans="1:9" customFormat="1" ht="20.100000000000001" customHeight="1" x14ac:dyDescent="0.2">
      <c r="A153" s="291">
        <v>20</v>
      </c>
      <c r="B153" s="300" t="s">
        <v>1013</v>
      </c>
      <c r="C153" s="292">
        <f>data!AE88</f>
        <v>0</v>
      </c>
      <c r="D153" s="292">
        <f>data!AF88</f>
        <v>32904927.34</v>
      </c>
      <c r="E153" s="292">
        <f>data!AG88</f>
        <v>0</v>
      </c>
      <c r="F153" s="292">
        <f>data!AH88</f>
        <v>0</v>
      </c>
      <c r="G153" s="292">
        <f>data!AI88</f>
        <v>0</v>
      </c>
      <c r="H153" s="292">
        <f>data!AJ88</f>
        <v>0</v>
      </c>
      <c r="I153" s="292">
        <f>data!AK88</f>
        <v>0</v>
      </c>
    </row>
    <row r="154" spans="1:9" customFormat="1" ht="20.100000000000001" customHeight="1" x14ac:dyDescent="0.2">
      <c r="A154" s="291">
        <v>21</v>
      </c>
      <c r="B154" s="300" t="s">
        <v>1014</v>
      </c>
      <c r="C154" s="292">
        <f>data!AE89</f>
        <v>0</v>
      </c>
      <c r="D154" s="292">
        <f>data!AF89</f>
        <v>32905325.629999999</v>
      </c>
      <c r="E154" s="292">
        <f>data!AG89</f>
        <v>0</v>
      </c>
      <c r="F154" s="292">
        <f>data!AH89</f>
        <v>0</v>
      </c>
      <c r="G154" s="292">
        <f>data!AI89</f>
        <v>0</v>
      </c>
      <c r="H154" s="292">
        <f>data!AJ89</f>
        <v>0</v>
      </c>
      <c r="I154" s="292">
        <f>data!AK89</f>
        <v>0</v>
      </c>
    </row>
    <row r="155" spans="1:9" customFormat="1" ht="20.100000000000001" customHeight="1" x14ac:dyDescent="0.2">
      <c r="A155" s="291" t="s">
        <v>1015</v>
      </c>
      <c r="B155" s="292"/>
      <c r="C155" s="302"/>
      <c r="D155" s="302"/>
      <c r="E155" s="302"/>
      <c r="F155" s="302"/>
      <c r="G155" s="302"/>
      <c r="H155" s="302"/>
      <c r="I155" s="302"/>
    </row>
    <row r="156" spans="1:9" customFormat="1" ht="20.100000000000001" customHeight="1" x14ac:dyDescent="0.2">
      <c r="A156" s="291">
        <v>22</v>
      </c>
      <c r="B156" s="292" t="s">
        <v>1016</v>
      </c>
      <c r="C156" s="292">
        <f>data!AE90</f>
        <v>0</v>
      </c>
      <c r="D156" s="292">
        <f>data!AF90</f>
        <v>9866</v>
      </c>
      <c r="E156" s="292">
        <f>data!AG90</f>
        <v>0</v>
      </c>
      <c r="F156" s="292">
        <f>data!AH90</f>
        <v>0</v>
      </c>
      <c r="G156" s="292">
        <f>data!AI90</f>
        <v>0</v>
      </c>
      <c r="H156" s="292">
        <f>data!AJ90</f>
        <v>0</v>
      </c>
      <c r="I156" s="292">
        <f>data!AK90</f>
        <v>0</v>
      </c>
    </row>
    <row r="157" spans="1:9" customFormat="1" ht="20.100000000000001" customHeight="1" x14ac:dyDescent="0.2">
      <c r="A157" s="291">
        <v>23</v>
      </c>
      <c r="B157" s="292" t="s">
        <v>1017</v>
      </c>
      <c r="C157" s="292">
        <f>data!AE91</f>
        <v>0</v>
      </c>
      <c r="D157" s="292">
        <f>data!AF91</f>
        <v>0</v>
      </c>
      <c r="E157" s="292">
        <f>data!AG91</f>
        <v>0</v>
      </c>
      <c r="F157" s="292">
        <f>data!AH91</f>
        <v>0</v>
      </c>
      <c r="G157" s="292">
        <f>data!AI91</f>
        <v>0</v>
      </c>
      <c r="H157" s="292">
        <f>data!AJ91</f>
        <v>0</v>
      </c>
      <c r="I157" s="292">
        <f>data!AK91</f>
        <v>0</v>
      </c>
    </row>
    <row r="158" spans="1:9" customFormat="1" ht="20.100000000000001" customHeight="1" x14ac:dyDescent="0.2">
      <c r="A158" s="291">
        <v>24</v>
      </c>
      <c r="B158" s="292" t="s">
        <v>1018</v>
      </c>
      <c r="C158" s="292">
        <f>data!AE92</f>
        <v>0</v>
      </c>
      <c r="D158" s="292">
        <f>data!AF92</f>
        <v>0</v>
      </c>
      <c r="E158" s="292">
        <f>data!AG92</f>
        <v>0</v>
      </c>
      <c r="F158" s="292">
        <f>data!AH92</f>
        <v>0</v>
      </c>
      <c r="G158" s="292">
        <f>data!AI92</f>
        <v>0</v>
      </c>
      <c r="H158" s="292">
        <f>data!AJ92</f>
        <v>0</v>
      </c>
      <c r="I158" s="292">
        <f>data!AK92</f>
        <v>0</v>
      </c>
    </row>
    <row r="159" spans="1:9" customFormat="1" ht="20.100000000000001" customHeight="1" x14ac:dyDescent="0.2">
      <c r="A159" s="291">
        <v>25</v>
      </c>
      <c r="B159" s="292" t="s">
        <v>1019</v>
      </c>
      <c r="C159" s="292">
        <f>data!AE93</f>
        <v>0</v>
      </c>
      <c r="D159" s="292">
        <f>data!AF93</f>
        <v>0</v>
      </c>
      <c r="E159" s="292">
        <f>data!AG93</f>
        <v>0</v>
      </c>
      <c r="F159" s="292">
        <f>data!AH93</f>
        <v>0</v>
      </c>
      <c r="G159" s="292">
        <f>data!AI93</f>
        <v>0</v>
      </c>
      <c r="H159" s="292">
        <f>data!AJ93</f>
        <v>0</v>
      </c>
      <c r="I159" s="292">
        <f>data!AK93</f>
        <v>0</v>
      </c>
    </row>
    <row r="160" spans="1:9" customFormat="1" ht="20.100000000000001" customHeight="1" x14ac:dyDescent="0.2">
      <c r="A160" s="291">
        <v>26</v>
      </c>
      <c r="B160" s="292" t="s">
        <v>294</v>
      </c>
      <c r="C160" s="299">
        <f>data!AE94</f>
        <v>0</v>
      </c>
      <c r="D160" s="299">
        <f>data!AF94</f>
        <v>0</v>
      </c>
      <c r="E160" s="299">
        <f>data!AG94</f>
        <v>0</v>
      </c>
      <c r="F160" s="299">
        <f>data!AH94</f>
        <v>0</v>
      </c>
      <c r="G160" s="299">
        <f>data!AI94</f>
        <v>0</v>
      </c>
      <c r="H160" s="299">
        <f>data!AJ94</f>
        <v>0</v>
      </c>
      <c r="I160" s="299">
        <f>data!AK94</f>
        <v>0</v>
      </c>
    </row>
    <row r="161" spans="1:9" customFormat="1" ht="20.100000000000001" customHeight="1" x14ac:dyDescent="0.2">
      <c r="A161" s="285" t="s">
        <v>1001</v>
      </c>
      <c r="B161" s="286"/>
      <c r="C161" s="286"/>
      <c r="D161" s="286"/>
      <c r="E161" s="286"/>
      <c r="F161" s="286"/>
      <c r="G161" s="286"/>
      <c r="H161" s="286"/>
      <c r="I161" s="285"/>
    </row>
    <row r="162" spans="1:9" customFormat="1" ht="20.100000000000001" customHeight="1" x14ac:dyDescent="0.2">
      <c r="D162" s="287"/>
      <c r="I162" s="288" t="s">
        <v>1035</v>
      </c>
    </row>
    <row r="163" spans="1:9" customFormat="1" ht="20.100000000000001" customHeight="1" x14ac:dyDescent="0.2">
      <c r="A163" s="287"/>
    </row>
    <row r="164" spans="1:9" customFormat="1" ht="20.100000000000001" customHeight="1" x14ac:dyDescent="0.2">
      <c r="A164" s="289" t="str">
        <f>"Hospital: "&amp;data!C98</f>
        <v>Hospital: Lourdes Counseling Center</v>
      </c>
      <c r="G164" s="290"/>
      <c r="H164" s="289" t="str">
        <f>"FYE: "&amp;data!C96</f>
        <v>FYE: 12/31/2023</v>
      </c>
    </row>
    <row r="165" spans="1:9" customFormat="1" ht="20.100000000000001" customHeight="1" x14ac:dyDescent="0.2">
      <c r="A165" s="291">
        <v>1</v>
      </c>
      <c r="B165" s="292" t="s">
        <v>236</v>
      </c>
      <c r="C165" s="294" t="s">
        <v>71</v>
      </c>
      <c r="D165" s="294" t="s">
        <v>72</v>
      </c>
      <c r="E165" s="294" t="s">
        <v>73</v>
      </c>
      <c r="F165" s="294" t="s">
        <v>74</v>
      </c>
      <c r="G165" s="294" t="s">
        <v>75</v>
      </c>
      <c r="H165" s="294" t="s">
        <v>76</v>
      </c>
      <c r="I165" s="294" t="s">
        <v>77</v>
      </c>
    </row>
    <row r="166" spans="1:9" customFormat="1" ht="20.100000000000001" customHeight="1" x14ac:dyDescent="0.2">
      <c r="A166" s="295">
        <v>2</v>
      </c>
      <c r="B166" s="296" t="s">
        <v>1003</v>
      </c>
      <c r="C166" s="298" t="s">
        <v>150</v>
      </c>
      <c r="D166" s="298" t="s">
        <v>151</v>
      </c>
      <c r="E166" s="298" t="s">
        <v>137</v>
      </c>
      <c r="F166" s="298" t="s">
        <v>152</v>
      </c>
      <c r="G166" s="298" t="s">
        <v>1036</v>
      </c>
      <c r="H166" s="298" t="s">
        <v>154</v>
      </c>
      <c r="I166" s="298" t="s">
        <v>155</v>
      </c>
    </row>
    <row r="167" spans="1:9" customFormat="1" ht="20.100000000000001" customHeight="1" x14ac:dyDescent="0.2">
      <c r="A167" s="295"/>
      <c r="B167" s="296"/>
      <c r="C167" s="298" t="s">
        <v>199</v>
      </c>
      <c r="D167" s="298" t="s">
        <v>199</v>
      </c>
      <c r="E167" s="298" t="s">
        <v>1037</v>
      </c>
      <c r="F167" s="298" t="s">
        <v>209</v>
      </c>
      <c r="G167" s="298" t="s">
        <v>148</v>
      </c>
      <c r="H167" s="297" t="s">
        <v>1038</v>
      </c>
      <c r="I167" s="298" t="s">
        <v>196</v>
      </c>
    </row>
    <row r="168" spans="1:9" customFormat="1" ht="20.100000000000001" customHeight="1" x14ac:dyDescent="0.2">
      <c r="A168" s="291">
        <v>3</v>
      </c>
      <c r="B168" s="292" t="s">
        <v>1007</v>
      </c>
      <c r="C168" s="294" t="s">
        <v>253</v>
      </c>
      <c r="D168" s="294" t="s">
        <v>253</v>
      </c>
      <c r="E168" s="294" t="s">
        <v>244</v>
      </c>
      <c r="F168" s="294" t="s">
        <v>254</v>
      </c>
      <c r="G168" s="294" t="s">
        <v>255</v>
      </c>
      <c r="H168" s="294" t="s">
        <v>256</v>
      </c>
      <c r="I168" s="294" t="s">
        <v>255</v>
      </c>
    </row>
    <row r="169" spans="1:9" customFormat="1" ht="20.100000000000001" customHeight="1" x14ac:dyDescent="0.2">
      <c r="A169" s="291">
        <v>4</v>
      </c>
      <c r="B169" s="292" t="s">
        <v>261</v>
      </c>
      <c r="C169" s="292">
        <f>data!AL59</f>
        <v>0</v>
      </c>
      <c r="D169" s="292">
        <f>data!AM59</f>
        <v>0</v>
      </c>
      <c r="E169" s="292">
        <f>data!AN59</f>
        <v>0</v>
      </c>
      <c r="F169" s="292">
        <f>data!AO59</f>
        <v>0</v>
      </c>
      <c r="G169" s="292">
        <f>data!AP59</f>
        <v>0</v>
      </c>
      <c r="H169" s="292">
        <f>data!AQ59</f>
        <v>0</v>
      </c>
      <c r="I169" s="292">
        <f>data!AR59</f>
        <v>0</v>
      </c>
    </row>
    <row r="170" spans="1:9" customFormat="1" ht="20.100000000000001" customHeight="1" x14ac:dyDescent="0.2">
      <c r="A170" s="291">
        <v>5</v>
      </c>
      <c r="B170" s="292" t="s">
        <v>262</v>
      </c>
      <c r="C170" s="299">
        <f>data!AL60</f>
        <v>0</v>
      </c>
      <c r="D170" s="299">
        <f>data!AM60</f>
        <v>0</v>
      </c>
      <c r="E170" s="299">
        <f>data!AN60</f>
        <v>0</v>
      </c>
      <c r="F170" s="299">
        <f>data!AO60</f>
        <v>0</v>
      </c>
      <c r="G170" s="299">
        <f>data!AP60</f>
        <v>0</v>
      </c>
      <c r="H170" s="299">
        <f>data!AQ60</f>
        <v>0</v>
      </c>
      <c r="I170" s="299">
        <f>data!AR60</f>
        <v>0</v>
      </c>
    </row>
    <row r="171" spans="1:9" customFormat="1" ht="20.100000000000001" customHeight="1" x14ac:dyDescent="0.2">
      <c r="A171" s="291">
        <v>6</v>
      </c>
      <c r="B171" s="292" t="s">
        <v>263</v>
      </c>
      <c r="C171" s="292">
        <f>data!AL61</f>
        <v>0</v>
      </c>
      <c r="D171" s="292">
        <f>data!AM61</f>
        <v>0</v>
      </c>
      <c r="E171" s="292">
        <f>data!AN61</f>
        <v>0</v>
      </c>
      <c r="F171" s="292">
        <f>data!AO61</f>
        <v>0</v>
      </c>
      <c r="G171" s="292">
        <f>data!AP61</f>
        <v>0</v>
      </c>
      <c r="H171" s="292">
        <f>data!AQ61</f>
        <v>0</v>
      </c>
      <c r="I171" s="292">
        <f>data!AR61</f>
        <v>0</v>
      </c>
    </row>
    <row r="172" spans="1:9" customFormat="1" ht="20.100000000000001" customHeight="1" x14ac:dyDescent="0.2">
      <c r="A172" s="291">
        <v>7</v>
      </c>
      <c r="B172" s="292" t="s">
        <v>11</v>
      </c>
      <c r="C172" s="292">
        <f>data!AL62</f>
        <v>0</v>
      </c>
      <c r="D172" s="292">
        <f>data!AM62</f>
        <v>0</v>
      </c>
      <c r="E172" s="292">
        <f>data!AN62</f>
        <v>0</v>
      </c>
      <c r="F172" s="292">
        <f>data!AO62</f>
        <v>0</v>
      </c>
      <c r="G172" s="292">
        <f>data!AP62</f>
        <v>0</v>
      </c>
      <c r="H172" s="292">
        <f>data!AQ62</f>
        <v>0</v>
      </c>
      <c r="I172" s="292">
        <f>data!AR62</f>
        <v>0</v>
      </c>
    </row>
    <row r="173" spans="1:9" customFormat="1" ht="20.100000000000001" customHeight="1" x14ac:dyDescent="0.2">
      <c r="A173" s="291">
        <v>8</v>
      </c>
      <c r="B173" s="292" t="s">
        <v>264</v>
      </c>
      <c r="C173" s="292">
        <f>data!AL63</f>
        <v>0</v>
      </c>
      <c r="D173" s="292">
        <f>data!AM63</f>
        <v>0</v>
      </c>
      <c r="E173" s="292">
        <f>data!AN63</f>
        <v>0</v>
      </c>
      <c r="F173" s="292">
        <f>data!AO63</f>
        <v>0</v>
      </c>
      <c r="G173" s="292">
        <f>data!AP63</f>
        <v>0</v>
      </c>
      <c r="H173" s="292">
        <f>data!AQ63</f>
        <v>0</v>
      </c>
      <c r="I173" s="292">
        <f>data!AR63</f>
        <v>0</v>
      </c>
    </row>
    <row r="174" spans="1:9" customFormat="1" ht="20.100000000000001" customHeight="1" x14ac:dyDescent="0.2">
      <c r="A174" s="291">
        <v>9</v>
      </c>
      <c r="B174" s="292" t="s">
        <v>265</v>
      </c>
      <c r="C174" s="292">
        <f>data!AL64</f>
        <v>0</v>
      </c>
      <c r="D174" s="292">
        <f>data!AM64</f>
        <v>0</v>
      </c>
      <c r="E174" s="292">
        <f>data!AN64</f>
        <v>0</v>
      </c>
      <c r="F174" s="292">
        <f>data!AO64</f>
        <v>0</v>
      </c>
      <c r="G174" s="292">
        <f>data!AP64</f>
        <v>0</v>
      </c>
      <c r="H174" s="292">
        <f>data!AQ64</f>
        <v>0</v>
      </c>
      <c r="I174" s="292">
        <f>data!AR64</f>
        <v>0</v>
      </c>
    </row>
    <row r="175" spans="1:9" customFormat="1" ht="20.100000000000001" customHeight="1" x14ac:dyDescent="0.2">
      <c r="A175" s="291">
        <v>10</v>
      </c>
      <c r="B175" s="292" t="s">
        <v>523</v>
      </c>
      <c r="C175" s="292">
        <f>data!AL65</f>
        <v>0</v>
      </c>
      <c r="D175" s="292">
        <f>data!AM65</f>
        <v>0</v>
      </c>
      <c r="E175" s="292">
        <f>data!AN65</f>
        <v>0</v>
      </c>
      <c r="F175" s="292">
        <f>data!AO65</f>
        <v>0</v>
      </c>
      <c r="G175" s="292">
        <f>data!AP65</f>
        <v>0</v>
      </c>
      <c r="H175" s="292">
        <f>data!AQ65</f>
        <v>0</v>
      </c>
      <c r="I175" s="292">
        <f>data!AR65</f>
        <v>0</v>
      </c>
    </row>
    <row r="176" spans="1:9" customFormat="1" ht="20.100000000000001" customHeight="1" x14ac:dyDescent="0.2">
      <c r="A176" s="291">
        <v>11</v>
      </c>
      <c r="B176" s="292" t="s">
        <v>524</v>
      </c>
      <c r="C176" s="292">
        <f>data!AL66</f>
        <v>0</v>
      </c>
      <c r="D176" s="292">
        <f>data!AM66</f>
        <v>0</v>
      </c>
      <c r="E176" s="292">
        <f>data!AN66</f>
        <v>0</v>
      </c>
      <c r="F176" s="292">
        <f>data!AO66</f>
        <v>0</v>
      </c>
      <c r="G176" s="292">
        <f>data!AP66</f>
        <v>0</v>
      </c>
      <c r="H176" s="292">
        <f>data!AQ66</f>
        <v>0</v>
      </c>
      <c r="I176" s="292">
        <f>data!AR66</f>
        <v>0</v>
      </c>
    </row>
    <row r="177" spans="1:9" customFormat="1" ht="20.100000000000001" customHeight="1" x14ac:dyDescent="0.2">
      <c r="A177" s="291">
        <v>12</v>
      </c>
      <c r="B177" s="292" t="s">
        <v>16</v>
      </c>
      <c r="C177" s="292">
        <f>data!AL67</f>
        <v>0</v>
      </c>
      <c r="D177" s="292">
        <f>data!AM67</f>
        <v>0</v>
      </c>
      <c r="E177" s="292">
        <f>data!AN67</f>
        <v>0</v>
      </c>
      <c r="F177" s="292">
        <f>data!AO67</f>
        <v>0</v>
      </c>
      <c r="G177" s="292">
        <f>data!AP67</f>
        <v>0</v>
      </c>
      <c r="H177" s="292">
        <f>data!AQ67</f>
        <v>0</v>
      </c>
      <c r="I177" s="292">
        <f>data!AR67</f>
        <v>0</v>
      </c>
    </row>
    <row r="178" spans="1:9" customFormat="1" ht="20.100000000000001" customHeight="1" x14ac:dyDescent="0.2">
      <c r="A178" s="291">
        <v>13</v>
      </c>
      <c r="B178" s="292" t="s">
        <v>1008</v>
      </c>
      <c r="C178" s="292">
        <f>data!AL68</f>
        <v>0</v>
      </c>
      <c r="D178" s="292">
        <f>data!AM68</f>
        <v>0</v>
      </c>
      <c r="E178" s="292">
        <f>data!AN68</f>
        <v>0</v>
      </c>
      <c r="F178" s="292">
        <f>data!AO68</f>
        <v>0</v>
      </c>
      <c r="G178" s="292">
        <f>data!AP68</f>
        <v>0</v>
      </c>
      <c r="H178" s="292">
        <f>data!AQ68</f>
        <v>0</v>
      </c>
      <c r="I178" s="292">
        <f>data!AR68</f>
        <v>0</v>
      </c>
    </row>
    <row r="179" spans="1:9" customFormat="1" ht="20.100000000000001" customHeight="1" x14ac:dyDescent="0.2">
      <c r="A179" s="291">
        <v>14</v>
      </c>
      <c r="B179" s="292" t="s">
        <v>1009</v>
      </c>
      <c r="C179" s="292">
        <f>data!AL69</f>
        <v>0</v>
      </c>
      <c r="D179" s="292">
        <f>data!AM69</f>
        <v>0</v>
      </c>
      <c r="E179" s="292">
        <f>data!AN69</f>
        <v>0</v>
      </c>
      <c r="F179" s="292">
        <f>data!AO69</f>
        <v>0</v>
      </c>
      <c r="G179" s="292">
        <f>data!AP69</f>
        <v>0</v>
      </c>
      <c r="H179" s="292">
        <f>data!AQ69</f>
        <v>0</v>
      </c>
      <c r="I179" s="292">
        <f>data!AR69</f>
        <v>0</v>
      </c>
    </row>
    <row r="180" spans="1:9" customFormat="1" ht="20.100000000000001" customHeight="1" x14ac:dyDescent="0.2">
      <c r="A180" s="291">
        <v>15</v>
      </c>
      <c r="B180" s="292" t="s">
        <v>284</v>
      </c>
      <c r="C180" s="292">
        <f>-data!AL84</f>
        <v>0</v>
      </c>
      <c r="D180" s="292">
        <f>-data!AM84</f>
        <v>0</v>
      </c>
      <c r="E180" s="292">
        <f>-data!AN84</f>
        <v>0</v>
      </c>
      <c r="F180" s="292">
        <f>-data!AO84</f>
        <v>0</v>
      </c>
      <c r="G180" s="292">
        <f>-data!AP84</f>
        <v>0</v>
      </c>
      <c r="H180" s="292">
        <f>-data!AQ84</f>
        <v>0</v>
      </c>
      <c r="I180" s="292">
        <f>-data!AR84</f>
        <v>0</v>
      </c>
    </row>
    <row r="181" spans="1:9" customFormat="1" ht="20.100000000000001" customHeight="1" x14ac:dyDescent="0.2">
      <c r="A181" s="291">
        <v>16</v>
      </c>
      <c r="B181" s="300" t="s">
        <v>1010</v>
      </c>
      <c r="C181" s="292">
        <f>data!AL85</f>
        <v>0</v>
      </c>
      <c r="D181" s="292">
        <f>data!AM85</f>
        <v>0</v>
      </c>
      <c r="E181" s="292">
        <f>data!AN85</f>
        <v>0</v>
      </c>
      <c r="F181" s="292">
        <f>data!AO85</f>
        <v>0</v>
      </c>
      <c r="G181" s="292">
        <f>data!AP85</f>
        <v>0</v>
      </c>
      <c r="H181" s="292">
        <f>data!AQ85</f>
        <v>0</v>
      </c>
      <c r="I181" s="292">
        <f>data!AR85</f>
        <v>0</v>
      </c>
    </row>
    <row r="182" spans="1:9" customFormat="1" ht="20.100000000000001" customHeight="1" x14ac:dyDescent="0.2">
      <c r="A182" s="291">
        <v>17</v>
      </c>
      <c r="B182" s="292" t="s">
        <v>286</v>
      </c>
      <c r="C182" s="302"/>
      <c r="D182" s="302"/>
      <c r="E182" s="302"/>
      <c r="F182" s="302"/>
      <c r="G182" s="302"/>
      <c r="H182" s="302"/>
      <c r="I182" s="302"/>
    </row>
    <row r="183" spans="1:9" customFormat="1" ht="20.100000000000001" customHeight="1" x14ac:dyDescent="0.2">
      <c r="A183" s="291">
        <v>18</v>
      </c>
      <c r="B183" s="292" t="s">
        <v>1011</v>
      </c>
      <c r="C183" s="300" t="e">
        <f>+data!M703</f>
        <v>#DIV/0!</v>
      </c>
      <c r="D183" s="300" t="e">
        <f>+data!M704</f>
        <v>#DIV/0!</v>
      </c>
      <c r="E183" s="300" t="e">
        <f>+data!M705</f>
        <v>#DIV/0!</v>
      </c>
      <c r="F183" s="300" t="e">
        <f>+data!M706</f>
        <v>#DIV/0!</v>
      </c>
      <c r="G183" s="300" t="e">
        <f>+data!M707</f>
        <v>#DIV/0!</v>
      </c>
      <c r="H183" s="300" t="e">
        <f>+data!M708</f>
        <v>#DIV/0!</v>
      </c>
      <c r="I183" s="300" t="e">
        <f>+data!M709</f>
        <v>#DIV/0!</v>
      </c>
    </row>
    <row r="184" spans="1:9" customFormat="1" ht="20.100000000000001" customHeight="1" x14ac:dyDescent="0.2">
      <c r="A184" s="291">
        <v>19</v>
      </c>
      <c r="B184" s="300" t="s">
        <v>1012</v>
      </c>
      <c r="C184" s="292">
        <f>data!AL87</f>
        <v>0</v>
      </c>
      <c r="D184" s="292">
        <f>data!AM87</f>
        <v>0</v>
      </c>
      <c r="E184" s="292">
        <f>data!AN87</f>
        <v>0</v>
      </c>
      <c r="F184" s="292">
        <f>data!AO87</f>
        <v>0</v>
      </c>
      <c r="G184" s="292">
        <f>data!AP87</f>
        <v>0</v>
      </c>
      <c r="H184" s="292">
        <f>data!AQ87</f>
        <v>0</v>
      </c>
      <c r="I184" s="292">
        <f>data!AR87</f>
        <v>0</v>
      </c>
    </row>
    <row r="185" spans="1:9" customFormat="1" ht="20.100000000000001" customHeight="1" x14ac:dyDescent="0.2">
      <c r="A185" s="291">
        <v>20</v>
      </c>
      <c r="B185" s="300" t="s">
        <v>1013</v>
      </c>
      <c r="C185" s="292">
        <f>data!AL88</f>
        <v>0</v>
      </c>
      <c r="D185" s="292">
        <f>data!AM88</f>
        <v>0</v>
      </c>
      <c r="E185" s="292">
        <f>data!AN88</f>
        <v>0</v>
      </c>
      <c r="F185" s="292">
        <f>data!AO88</f>
        <v>0</v>
      </c>
      <c r="G185" s="292">
        <f>data!AP88</f>
        <v>0</v>
      </c>
      <c r="H185" s="292">
        <f>data!AQ88</f>
        <v>0</v>
      </c>
      <c r="I185" s="292">
        <f>data!AR88</f>
        <v>0</v>
      </c>
    </row>
    <row r="186" spans="1:9" customFormat="1" ht="20.100000000000001" customHeight="1" x14ac:dyDescent="0.2">
      <c r="A186" s="291">
        <v>21</v>
      </c>
      <c r="B186" s="300" t="s">
        <v>1014</v>
      </c>
      <c r="C186" s="292">
        <f>data!AL89</f>
        <v>0</v>
      </c>
      <c r="D186" s="292">
        <f>data!AM89</f>
        <v>0</v>
      </c>
      <c r="E186" s="292">
        <f>data!AN89</f>
        <v>0</v>
      </c>
      <c r="F186" s="292">
        <f>data!AO89</f>
        <v>0</v>
      </c>
      <c r="G186" s="292">
        <f>data!AP89</f>
        <v>0</v>
      </c>
      <c r="H186" s="292">
        <f>data!AQ89</f>
        <v>0</v>
      </c>
      <c r="I186" s="292">
        <f>data!AR89</f>
        <v>0</v>
      </c>
    </row>
    <row r="187" spans="1:9" customFormat="1" ht="20.100000000000001" customHeight="1" x14ac:dyDescent="0.2">
      <c r="A187" s="291" t="s">
        <v>1015</v>
      </c>
      <c r="B187" s="292"/>
      <c r="C187" s="302"/>
      <c r="D187" s="302"/>
      <c r="E187" s="302"/>
      <c r="F187" s="302"/>
      <c r="G187" s="302"/>
      <c r="H187" s="302"/>
      <c r="I187" s="302"/>
    </row>
    <row r="188" spans="1:9" customFormat="1" ht="20.100000000000001" customHeight="1" x14ac:dyDescent="0.2">
      <c r="A188" s="291">
        <v>22</v>
      </c>
      <c r="B188" s="292" t="s">
        <v>1016</v>
      </c>
      <c r="C188" s="292">
        <f>data!AL90</f>
        <v>0</v>
      </c>
      <c r="D188" s="292">
        <f>data!AM90</f>
        <v>0</v>
      </c>
      <c r="E188" s="292">
        <f>data!AN90</f>
        <v>0</v>
      </c>
      <c r="F188" s="292">
        <f>data!AO90</f>
        <v>0</v>
      </c>
      <c r="G188" s="292">
        <f>data!AP90</f>
        <v>0</v>
      </c>
      <c r="H188" s="292">
        <f>data!AQ90</f>
        <v>0</v>
      </c>
      <c r="I188" s="292">
        <f>data!AR90</f>
        <v>0</v>
      </c>
    </row>
    <row r="189" spans="1:9" customFormat="1" ht="20.100000000000001" customHeight="1" x14ac:dyDescent="0.2">
      <c r="A189" s="291">
        <v>23</v>
      </c>
      <c r="B189" s="292" t="s">
        <v>1017</v>
      </c>
      <c r="C189" s="292">
        <f>data!AL91</f>
        <v>0</v>
      </c>
      <c r="D189" s="292">
        <f>data!AM91</f>
        <v>0</v>
      </c>
      <c r="E189" s="292">
        <f>data!AN91</f>
        <v>0</v>
      </c>
      <c r="F189" s="292">
        <f>data!AO91</f>
        <v>0</v>
      </c>
      <c r="G189" s="292">
        <f>data!AP91</f>
        <v>0</v>
      </c>
      <c r="H189" s="292">
        <f>data!AQ91</f>
        <v>0</v>
      </c>
      <c r="I189" s="292">
        <f>data!AR91</f>
        <v>0</v>
      </c>
    </row>
    <row r="190" spans="1:9" customFormat="1" ht="20.100000000000001" customHeight="1" x14ac:dyDescent="0.2">
      <c r="A190" s="291">
        <v>24</v>
      </c>
      <c r="B190" s="292" t="s">
        <v>1018</v>
      </c>
      <c r="C190" s="292">
        <f>data!AL92</f>
        <v>0</v>
      </c>
      <c r="D190" s="292">
        <f>data!AM92</f>
        <v>0</v>
      </c>
      <c r="E190" s="292">
        <f>data!AN92</f>
        <v>0</v>
      </c>
      <c r="F190" s="292">
        <f>data!AO92</f>
        <v>0</v>
      </c>
      <c r="G190" s="292">
        <f>data!AP92</f>
        <v>0</v>
      </c>
      <c r="H190" s="292">
        <f>data!AQ92</f>
        <v>0</v>
      </c>
      <c r="I190" s="292">
        <f>data!AR92</f>
        <v>0</v>
      </c>
    </row>
    <row r="191" spans="1:9" customFormat="1" ht="20.100000000000001" customHeight="1" x14ac:dyDescent="0.2">
      <c r="A191" s="291">
        <v>25</v>
      </c>
      <c r="B191" s="292" t="s">
        <v>1019</v>
      </c>
      <c r="C191" s="292">
        <f>data!AL93</f>
        <v>0</v>
      </c>
      <c r="D191" s="292">
        <f>data!AM93</f>
        <v>0</v>
      </c>
      <c r="E191" s="292">
        <f>data!AN93</f>
        <v>0</v>
      </c>
      <c r="F191" s="292">
        <f>data!AO93</f>
        <v>0</v>
      </c>
      <c r="G191" s="292">
        <f>data!AP93</f>
        <v>0</v>
      </c>
      <c r="H191" s="292">
        <f>data!AQ93</f>
        <v>0</v>
      </c>
      <c r="I191" s="292">
        <f>data!AR93</f>
        <v>0</v>
      </c>
    </row>
    <row r="192" spans="1:9" customFormat="1" ht="20.100000000000001" customHeight="1" x14ac:dyDescent="0.2">
      <c r="A192" s="291">
        <v>26</v>
      </c>
      <c r="B192" s="292" t="s">
        <v>294</v>
      </c>
      <c r="C192" s="299">
        <f>data!AL94</f>
        <v>0</v>
      </c>
      <c r="D192" s="299">
        <f>data!AM94</f>
        <v>0</v>
      </c>
      <c r="E192" s="299">
        <f>data!AN94</f>
        <v>0</v>
      </c>
      <c r="F192" s="299">
        <f>data!AO94</f>
        <v>0</v>
      </c>
      <c r="G192" s="299">
        <f>data!AP94</f>
        <v>0</v>
      </c>
      <c r="H192" s="299">
        <f>data!AQ94</f>
        <v>0</v>
      </c>
      <c r="I192" s="299">
        <f>data!AR94</f>
        <v>0</v>
      </c>
    </row>
    <row r="193" spans="1:9" customFormat="1" ht="20.100000000000001" customHeight="1" x14ac:dyDescent="0.2">
      <c r="A193" s="285" t="s">
        <v>1001</v>
      </c>
      <c r="B193" s="286"/>
      <c r="C193" s="286"/>
      <c r="D193" s="286"/>
      <c r="E193" s="286"/>
      <c r="F193" s="286"/>
      <c r="G193" s="286"/>
      <c r="H193" s="286"/>
      <c r="I193" s="285"/>
    </row>
    <row r="194" spans="1:9" customFormat="1" ht="20.100000000000001" customHeight="1" x14ac:dyDescent="0.2">
      <c r="D194" s="287"/>
      <c r="I194" s="288" t="s">
        <v>1039</v>
      </c>
    </row>
    <row r="195" spans="1:9" customFormat="1" ht="20.100000000000001" customHeight="1" x14ac:dyDescent="0.2">
      <c r="A195" s="287"/>
    </row>
    <row r="196" spans="1:9" customFormat="1" ht="20.100000000000001" customHeight="1" x14ac:dyDescent="0.2">
      <c r="A196" s="289" t="str">
        <f>"Hospital: "&amp;data!C98</f>
        <v>Hospital: Lourdes Counseling Center</v>
      </c>
      <c r="G196" s="290"/>
      <c r="H196" s="289" t="str">
        <f>"FYE: "&amp;data!C96</f>
        <v>FYE: 12/31/2023</v>
      </c>
    </row>
    <row r="197" spans="1:9" customFormat="1" ht="20.100000000000001" customHeight="1" x14ac:dyDescent="0.2">
      <c r="A197" s="291">
        <v>1</v>
      </c>
      <c r="B197" s="292" t="s">
        <v>236</v>
      </c>
      <c r="C197" s="294" t="s">
        <v>78</v>
      </c>
      <c r="D197" s="294" t="s">
        <v>79</v>
      </c>
      <c r="E197" s="294" t="s">
        <v>80</v>
      </c>
      <c r="F197" s="294" t="s">
        <v>81</v>
      </c>
      <c r="G197" s="294" t="s">
        <v>82</v>
      </c>
      <c r="H197" s="294" t="s">
        <v>83</v>
      </c>
      <c r="I197" s="294" t="s">
        <v>84</v>
      </c>
    </row>
    <row r="198" spans="1:9" customFormat="1" ht="20.100000000000001" customHeight="1" x14ac:dyDescent="0.2">
      <c r="A198" s="295">
        <v>2</v>
      </c>
      <c r="B198" s="296" t="s">
        <v>1003</v>
      </c>
      <c r="C198" s="298"/>
      <c r="D198" s="298" t="s">
        <v>157</v>
      </c>
      <c r="E198" s="298" t="s">
        <v>158</v>
      </c>
      <c r="F198" s="298" t="s">
        <v>159</v>
      </c>
      <c r="G198" s="298" t="s">
        <v>1040</v>
      </c>
      <c r="H198" s="298" t="s">
        <v>161</v>
      </c>
      <c r="I198" s="298"/>
    </row>
    <row r="199" spans="1:9" customFormat="1" ht="20.100000000000001" customHeight="1" x14ac:dyDescent="0.2">
      <c r="A199" s="295"/>
      <c r="B199" s="296"/>
      <c r="C199" s="298" t="s">
        <v>156</v>
      </c>
      <c r="D199" s="298" t="s">
        <v>258</v>
      </c>
      <c r="E199" s="298" t="s">
        <v>1041</v>
      </c>
      <c r="F199" s="298" t="s">
        <v>213</v>
      </c>
      <c r="G199" s="298" t="s">
        <v>228</v>
      </c>
      <c r="H199" s="298" t="s">
        <v>215</v>
      </c>
      <c r="I199" s="298" t="s">
        <v>162</v>
      </c>
    </row>
    <row r="200" spans="1:9" customFormat="1" ht="20.100000000000001" customHeight="1" x14ac:dyDescent="0.2">
      <c r="A200" s="291">
        <v>3</v>
      </c>
      <c r="B200" s="292" t="s">
        <v>1007</v>
      </c>
      <c r="C200" s="294" t="s">
        <v>253</v>
      </c>
      <c r="D200" s="294" t="s">
        <v>258</v>
      </c>
      <c r="E200" s="294" t="s">
        <v>255</v>
      </c>
      <c r="F200" s="304"/>
      <c r="G200" s="304"/>
      <c r="H200" s="304"/>
      <c r="I200" s="294" t="s">
        <v>259</v>
      </c>
    </row>
    <row r="201" spans="1:9" customFormat="1" ht="20.100000000000001" customHeight="1" x14ac:dyDescent="0.2">
      <c r="A201" s="291">
        <v>4</v>
      </c>
      <c r="B201" s="292" t="s">
        <v>261</v>
      </c>
      <c r="C201" s="292">
        <f>data!AS59</f>
        <v>0</v>
      </c>
      <c r="D201" s="292">
        <f>data!AT59</f>
        <v>0</v>
      </c>
      <c r="E201" s="292">
        <f>data!AU59</f>
        <v>0</v>
      </c>
      <c r="F201" s="304"/>
      <c r="G201" s="304"/>
      <c r="H201" s="304"/>
      <c r="I201" s="292">
        <f>data!AY59</f>
        <v>14145</v>
      </c>
    </row>
    <row r="202" spans="1:9" customFormat="1" ht="20.100000000000001" customHeight="1" x14ac:dyDescent="0.2">
      <c r="A202" s="291">
        <v>5</v>
      </c>
      <c r="B202" s="292" t="s">
        <v>262</v>
      </c>
      <c r="C202" s="299">
        <f>data!AS60</f>
        <v>0</v>
      </c>
      <c r="D202" s="299">
        <f>data!AT60</f>
        <v>0</v>
      </c>
      <c r="E202" s="299">
        <f>data!AU60</f>
        <v>1.257769230769231</v>
      </c>
      <c r="F202" s="299">
        <f>data!AV60</f>
        <v>0.93741826923076921</v>
      </c>
      <c r="G202" s="299">
        <f>data!AW60</f>
        <v>0</v>
      </c>
      <c r="H202" s="299">
        <f>data!AX60</f>
        <v>0</v>
      </c>
      <c r="I202" s="299">
        <f>data!AY60</f>
        <v>9.2682692307692313E-2</v>
      </c>
    </row>
    <row r="203" spans="1:9" customFormat="1" ht="20.100000000000001" customHeight="1" x14ac:dyDescent="0.2">
      <c r="A203" s="291">
        <v>6</v>
      </c>
      <c r="B203" s="292" t="s">
        <v>263</v>
      </c>
      <c r="C203" s="292">
        <f>data!AS61</f>
        <v>0</v>
      </c>
      <c r="D203" s="292">
        <f>data!AT61</f>
        <v>0</v>
      </c>
      <c r="E203" s="292">
        <f>data!AU61</f>
        <v>49373.479999999996</v>
      </c>
      <c r="F203" s="292">
        <f>data!AV61</f>
        <v>107152.04000000001</v>
      </c>
      <c r="G203" s="292">
        <f>data!AW61</f>
        <v>0</v>
      </c>
      <c r="H203" s="292">
        <f>data!AX61</f>
        <v>0</v>
      </c>
      <c r="I203" s="292">
        <f>data!AY61</f>
        <v>3694.86</v>
      </c>
    </row>
    <row r="204" spans="1:9" customFormat="1" ht="20.100000000000001" customHeight="1" x14ac:dyDescent="0.2">
      <c r="A204" s="291">
        <v>7</v>
      </c>
      <c r="B204" s="292" t="s">
        <v>11</v>
      </c>
      <c r="C204" s="292">
        <f>data!AS62</f>
        <v>0</v>
      </c>
      <c r="D204" s="292">
        <f>data!AT62</f>
        <v>0</v>
      </c>
      <c r="E204" s="292">
        <f>data!AU62</f>
        <v>14319</v>
      </c>
      <c r="F204" s="292">
        <f>data!AV62</f>
        <v>31075</v>
      </c>
      <c r="G204" s="292">
        <f>data!AW62</f>
        <v>0</v>
      </c>
      <c r="H204" s="292">
        <f>data!AX62</f>
        <v>0</v>
      </c>
      <c r="I204" s="292">
        <f>data!AY62</f>
        <v>1072</v>
      </c>
    </row>
    <row r="205" spans="1:9" customFormat="1" ht="20.100000000000001" customHeight="1" x14ac:dyDescent="0.2">
      <c r="A205" s="291">
        <v>8</v>
      </c>
      <c r="B205" s="292" t="s">
        <v>264</v>
      </c>
      <c r="C205" s="292">
        <f>data!AS63</f>
        <v>0</v>
      </c>
      <c r="D205" s="292">
        <f>data!AT63</f>
        <v>0</v>
      </c>
      <c r="E205" s="292">
        <f>data!AU63</f>
        <v>0</v>
      </c>
      <c r="F205" s="292">
        <f>data!AV63</f>
        <v>0</v>
      </c>
      <c r="G205" s="292">
        <f>data!AW63</f>
        <v>0</v>
      </c>
      <c r="H205" s="292">
        <f>data!AX63</f>
        <v>0</v>
      </c>
      <c r="I205" s="292">
        <f>data!AY63</f>
        <v>0</v>
      </c>
    </row>
    <row r="206" spans="1:9" customFormat="1" ht="20.100000000000001" customHeight="1" x14ac:dyDescent="0.2">
      <c r="A206" s="291">
        <v>9</v>
      </c>
      <c r="B206" s="292" t="s">
        <v>265</v>
      </c>
      <c r="C206" s="292">
        <f>data!AS64</f>
        <v>0</v>
      </c>
      <c r="D206" s="292">
        <f>data!AT64</f>
        <v>0</v>
      </c>
      <c r="E206" s="292">
        <f>data!AU64</f>
        <v>0</v>
      </c>
      <c r="F206" s="292">
        <f>data!AV64</f>
        <v>0</v>
      </c>
      <c r="G206" s="292">
        <f>data!AW64</f>
        <v>0</v>
      </c>
      <c r="H206" s="292">
        <f>data!AX64</f>
        <v>0</v>
      </c>
      <c r="I206" s="292">
        <f>data!AY64</f>
        <v>103945.4</v>
      </c>
    </row>
    <row r="207" spans="1:9" customFormat="1" ht="20.100000000000001" customHeight="1" x14ac:dyDescent="0.2">
      <c r="A207" s="291">
        <v>10</v>
      </c>
      <c r="B207" s="292" t="s">
        <v>523</v>
      </c>
      <c r="C207" s="292">
        <f>data!AS65</f>
        <v>0</v>
      </c>
      <c r="D207" s="292">
        <f>data!AT65</f>
        <v>0</v>
      </c>
      <c r="E207" s="292">
        <f>data!AU65</f>
        <v>0</v>
      </c>
      <c r="F207" s="292">
        <f>data!AV65</f>
        <v>0</v>
      </c>
      <c r="G207" s="292">
        <f>data!AW65</f>
        <v>0</v>
      </c>
      <c r="H207" s="292">
        <f>data!AX65</f>
        <v>0</v>
      </c>
      <c r="I207" s="292">
        <f>data!AY65</f>
        <v>0</v>
      </c>
    </row>
    <row r="208" spans="1:9" customFormat="1" ht="20.100000000000001" customHeight="1" x14ac:dyDescent="0.2">
      <c r="A208" s="291">
        <v>11</v>
      </c>
      <c r="B208" s="292" t="s">
        <v>524</v>
      </c>
      <c r="C208" s="292">
        <f>data!AS66</f>
        <v>0</v>
      </c>
      <c r="D208" s="292">
        <f>data!AT66</f>
        <v>0</v>
      </c>
      <c r="E208" s="292">
        <f>data!AU66</f>
        <v>0</v>
      </c>
      <c r="F208" s="292">
        <f>data!AV66</f>
        <v>0</v>
      </c>
      <c r="G208" s="292">
        <f>data!AW66</f>
        <v>0</v>
      </c>
      <c r="H208" s="292">
        <f>data!AX66</f>
        <v>0</v>
      </c>
      <c r="I208" s="292">
        <f>data!AY66</f>
        <v>302809.44999999995</v>
      </c>
    </row>
    <row r="209" spans="1:9" customFormat="1" ht="20.100000000000001" customHeight="1" x14ac:dyDescent="0.2">
      <c r="A209" s="291">
        <v>12</v>
      </c>
      <c r="B209" s="292" t="s">
        <v>16</v>
      </c>
      <c r="C209" s="292">
        <f>data!AS67</f>
        <v>0</v>
      </c>
      <c r="D209" s="292">
        <f>data!AT67</f>
        <v>0</v>
      </c>
      <c r="E209" s="292">
        <f>data!AU67</f>
        <v>0</v>
      </c>
      <c r="F209" s="292">
        <f>data!AV67</f>
        <v>0</v>
      </c>
      <c r="G209" s="292">
        <f>data!AW67</f>
        <v>0</v>
      </c>
      <c r="H209" s="292">
        <f>data!AX67</f>
        <v>0</v>
      </c>
      <c r="I209" s="292">
        <f>data!AY67</f>
        <v>1973</v>
      </c>
    </row>
    <row r="210" spans="1:9" customFormat="1" ht="20.100000000000001" customHeight="1" x14ac:dyDescent="0.2">
      <c r="A210" s="291">
        <v>13</v>
      </c>
      <c r="B210" s="292" t="s">
        <v>1008</v>
      </c>
      <c r="C210" s="292">
        <f>data!AS68</f>
        <v>0</v>
      </c>
      <c r="D210" s="292">
        <f>data!AT68</f>
        <v>0</v>
      </c>
      <c r="E210" s="292">
        <f>data!AU68</f>
        <v>0</v>
      </c>
      <c r="F210" s="292">
        <f>data!AV68</f>
        <v>-2664.37</v>
      </c>
      <c r="G210" s="292">
        <f>data!AW68</f>
        <v>0</v>
      </c>
      <c r="H210" s="292">
        <f>data!AX68</f>
        <v>0</v>
      </c>
      <c r="I210" s="292">
        <f>data!AY68</f>
        <v>0</v>
      </c>
    </row>
    <row r="211" spans="1:9" customFormat="1" ht="20.100000000000001" customHeight="1" x14ac:dyDescent="0.2">
      <c r="A211" s="291">
        <v>14</v>
      </c>
      <c r="B211" s="292" t="s">
        <v>1009</v>
      </c>
      <c r="C211" s="292">
        <f>data!AS69</f>
        <v>0</v>
      </c>
      <c r="D211" s="292">
        <f>data!AT69</f>
        <v>0</v>
      </c>
      <c r="E211" s="292">
        <f>data!AU69</f>
        <v>9262.6</v>
      </c>
      <c r="F211" s="292">
        <f>data!AV69</f>
        <v>10152.27</v>
      </c>
      <c r="G211" s="292">
        <f>data!AW69</f>
        <v>0</v>
      </c>
      <c r="H211" s="292">
        <f>data!AX69</f>
        <v>0</v>
      </c>
      <c r="I211" s="292">
        <f>data!AY69</f>
        <v>11231.67</v>
      </c>
    </row>
    <row r="212" spans="1:9" customFormat="1" ht="20.100000000000001" customHeight="1" x14ac:dyDescent="0.2">
      <c r="A212" s="291">
        <v>15</v>
      </c>
      <c r="B212" s="292" t="s">
        <v>284</v>
      </c>
      <c r="C212" s="292">
        <f>-data!AS84</f>
        <v>0</v>
      </c>
      <c r="D212" s="292">
        <f>-data!AT84</f>
        <v>0</v>
      </c>
      <c r="E212" s="292">
        <f>-data!AU84</f>
        <v>0</v>
      </c>
      <c r="F212" s="292">
        <f>-data!AV84</f>
        <v>0</v>
      </c>
      <c r="G212" s="292">
        <f>-data!AW84</f>
        <v>0</v>
      </c>
      <c r="H212" s="292">
        <f>-data!AX84</f>
        <v>0</v>
      </c>
      <c r="I212" s="292">
        <f>-data!AY84</f>
        <v>0</v>
      </c>
    </row>
    <row r="213" spans="1:9" customFormat="1" ht="20.100000000000001" customHeight="1" x14ac:dyDescent="0.2">
      <c r="A213" s="291">
        <v>16</v>
      </c>
      <c r="B213" s="300" t="s">
        <v>1010</v>
      </c>
      <c r="C213" s="292">
        <f>data!AS85</f>
        <v>0</v>
      </c>
      <c r="D213" s="292">
        <f>data!AT85</f>
        <v>0</v>
      </c>
      <c r="E213" s="292">
        <f>data!AU85</f>
        <v>72955.08</v>
      </c>
      <c r="F213" s="292">
        <f>data!AV85</f>
        <v>145714.94</v>
      </c>
      <c r="G213" s="292">
        <f>data!AW85</f>
        <v>0</v>
      </c>
      <c r="H213" s="292">
        <f>data!AX85</f>
        <v>0</v>
      </c>
      <c r="I213" s="292">
        <f>data!AY85</f>
        <v>424726.37999999995</v>
      </c>
    </row>
    <row r="214" spans="1:9" customFormat="1" ht="20.100000000000001" customHeight="1" x14ac:dyDescent="0.2">
      <c r="A214" s="291">
        <v>17</v>
      </c>
      <c r="B214" s="292" t="s">
        <v>286</v>
      </c>
      <c r="C214" s="302"/>
      <c r="D214" s="302"/>
      <c r="E214" s="302"/>
      <c r="F214" s="302"/>
      <c r="G214" s="302"/>
      <c r="H214" s="302"/>
      <c r="I214" s="302"/>
    </row>
    <row r="215" spans="1:9" customFormat="1" ht="20.100000000000001" customHeight="1" x14ac:dyDescent="0.2">
      <c r="A215" s="291">
        <v>18</v>
      </c>
      <c r="B215" s="292" t="s">
        <v>1011</v>
      </c>
      <c r="C215" s="300" t="e">
        <f>+data!M710</f>
        <v>#DIV/0!</v>
      </c>
      <c r="D215" s="300" t="e">
        <f>+data!M711</f>
        <v>#DIV/0!</v>
      </c>
      <c r="E215" s="300" t="e">
        <f>+data!M712</f>
        <v>#DIV/0!</v>
      </c>
      <c r="F215" s="300" t="e">
        <f>+data!M713</f>
        <v>#DIV/0!</v>
      </c>
      <c r="G215" s="306"/>
      <c r="H215" s="292"/>
      <c r="I215" s="292"/>
    </row>
    <row r="216" spans="1:9" customFormat="1" ht="20.100000000000001" customHeight="1" x14ac:dyDescent="0.2">
      <c r="A216" s="291">
        <v>19</v>
      </c>
      <c r="B216" s="300" t="s">
        <v>1012</v>
      </c>
      <c r="C216" s="292">
        <f>data!AS87</f>
        <v>0</v>
      </c>
      <c r="D216" s="292">
        <f>data!AT87</f>
        <v>0</v>
      </c>
      <c r="E216" s="292">
        <f>data!AU87</f>
        <v>0</v>
      </c>
      <c r="F216" s="292">
        <f>data!AV87</f>
        <v>0</v>
      </c>
      <c r="G216" s="307" t="str">
        <f>IF(data!AW87&gt;0,data!AW87,"")</f>
        <v>x</v>
      </c>
      <c r="H216" s="307" t="str">
        <f>IF(data!AX87&gt;0,data!AX87,"")</f>
        <v>x</v>
      </c>
      <c r="I216" s="307" t="str">
        <f>IF(data!AY87&gt;0,data!AY87,"")</f>
        <v>x</v>
      </c>
    </row>
    <row r="217" spans="1:9" customFormat="1" ht="20.100000000000001" customHeight="1" x14ac:dyDescent="0.2">
      <c r="A217" s="291">
        <v>20</v>
      </c>
      <c r="B217" s="300" t="s">
        <v>1013</v>
      </c>
      <c r="C217" s="292">
        <f>data!AS88</f>
        <v>0</v>
      </c>
      <c r="D217" s="292">
        <f>data!AT88</f>
        <v>0</v>
      </c>
      <c r="E217" s="292">
        <f>data!AU88</f>
        <v>1210598.71</v>
      </c>
      <c r="F217" s="292">
        <f>data!AV88</f>
        <v>0</v>
      </c>
      <c r="G217" s="307" t="str">
        <f>IF(data!AW88&gt;0,data!AW88,"")</f>
        <v>x</v>
      </c>
      <c r="H217" s="307" t="str">
        <f>IF(data!AX88&gt;0,data!AX88,"")</f>
        <v>x</v>
      </c>
      <c r="I217" s="307" t="str">
        <f>IF(data!AY88&gt;0,data!AY88,"")</f>
        <v>x</v>
      </c>
    </row>
    <row r="218" spans="1:9" customFormat="1" ht="20.100000000000001" customHeight="1" x14ac:dyDescent="0.2">
      <c r="A218" s="291">
        <v>21</v>
      </c>
      <c r="B218" s="300" t="s">
        <v>1014</v>
      </c>
      <c r="C218" s="292">
        <f>data!AS89</f>
        <v>0</v>
      </c>
      <c r="D218" s="292">
        <f>data!AT89</f>
        <v>0</v>
      </c>
      <c r="E218" s="292">
        <f>data!AU89</f>
        <v>1210598.71</v>
      </c>
      <c r="F218" s="292">
        <f>data!AV89</f>
        <v>0</v>
      </c>
      <c r="G218" s="307" t="str">
        <f>IF(data!AW89&gt;0,data!AW89,"")</f>
        <v>x</v>
      </c>
      <c r="H218" s="307" t="str">
        <f>IF(data!AX89&gt;0,data!AX89,"")</f>
        <v>x</v>
      </c>
      <c r="I218" s="307" t="str">
        <f>IF(data!AY89&gt;0,data!AY89,"")</f>
        <v>x</v>
      </c>
    </row>
    <row r="219" spans="1:9" customFormat="1" ht="20.100000000000001" customHeight="1" x14ac:dyDescent="0.2">
      <c r="A219" s="291" t="s">
        <v>1015</v>
      </c>
      <c r="B219" s="292"/>
      <c r="C219" s="302"/>
      <c r="D219" s="302"/>
      <c r="E219" s="302"/>
      <c r="F219" s="302"/>
      <c r="G219" s="302"/>
      <c r="H219" s="302"/>
      <c r="I219" s="302"/>
    </row>
    <row r="220" spans="1:9" customFormat="1" ht="20.100000000000001" customHeight="1" x14ac:dyDescent="0.2">
      <c r="A220" s="291">
        <v>22</v>
      </c>
      <c r="B220" s="292" t="s">
        <v>1016</v>
      </c>
      <c r="C220" s="292">
        <f>data!AS90</f>
        <v>0</v>
      </c>
      <c r="D220" s="292">
        <f>data!AT90</f>
        <v>0</v>
      </c>
      <c r="E220" s="292">
        <f>data!AU90</f>
        <v>0</v>
      </c>
      <c r="F220" s="292">
        <f>data!AV90</f>
        <v>0</v>
      </c>
      <c r="G220" s="292">
        <f>data!AW90</f>
        <v>0</v>
      </c>
      <c r="H220" s="292">
        <f>data!AX90</f>
        <v>0</v>
      </c>
      <c r="I220" s="292">
        <f>data!AY90</f>
        <v>1784</v>
      </c>
    </row>
    <row r="221" spans="1:9" customFormat="1" ht="20.100000000000001" customHeight="1" x14ac:dyDescent="0.2">
      <c r="A221" s="291">
        <v>23</v>
      </c>
      <c r="B221" s="292" t="s">
        <v>1017</v>
      </c>
      <c r="C221" s="292">
        <f>data!AS91</f>
        <v>0</v>
      </c>
      <c r="D221" s="292">
        <f>data!AT91</f>
        <v>0</v>
      </c>
      <c r="E221" s="292">
        <f>data!AU91</f>
        <v>0</v>
      </c>
      <c r="F221" s="292">
        <f>data!AV91</f>
        <v>0</v>
      </c>
      <c r="G221" s="292">
        <f>data!AW91</f>
        <v>0</v>
      </c>
      <c r="H221" s="307" t="str">
        <f>IF(data!AX91&gt;0,data!AX91,"")</f>
        <v>x</v>
      </c>
      <c r="I221" s="307" t="str">
        <f>IF(data!AY91&gt;0,data!AY91,"")</f>
        <v>x</v>
      </c>
    </row>
    <row r="222" spans="1:9" customFormat="1" ht="20.100000000000001" customHeight="1" x14ac:dyDescent="0.2">
      <c r="A222" s="291">
        <v>24</v>
      </c>
      <c r="B222" s="292" t="s">
        <v>1018</v>
      </c>
      <c r="C222" s="292">
        <f>data!AS92</f>
        <v>0</v>
      </c>
      <c r="D222" s="292">
        <f>data!AT92</f>
        <v>0</v>
      </c>
      <c r="E222" s="292">
        <f>data!AU92</f>
        <v>0</v>
      </c>
      <c r="F222" s="292">
        <f>data!AV92</f>
        <v>0</v>
      </c>
      <c r="G222" s="292">
        <f>data!AW92</f>
        <v>0</v>
      </c>
      <c r="H222" s="307" t="str">
        <f>IF(data!AX92&gt;0,data!AX92,"")</f>
        <v>x</v>
      </c>
      <c r="I222" s="307" t="str">
        <f>IF(data!AY92&gt;0,data!AY92,"")</f>
        <v>x</v>
      </c>
    </row>
    <row r="223" spans="1:9" customFormat="1" ht="20.100000000000001" customHeight="1" x14ac:dyDescent="0.2">
      <c r="A223" s="291">
        <v>25</v>
      </c>
      <c r="B223" s="292" t="s">
        <v>1019</v>
      </c>
      <c r="C223" s="292">
        <f>data!AS93</f>
        <v>0</v>
      </c>
      <c r="D223" s="292">
        <f>data!AT93</f>
        <v>0</v>
      </c>
      <c r="E223" s="292">
        <f>data!AU93</f>
        <v>0</v>
      </c>
      <c r="F223" s="292">
        <f>data!AV93</f>
        <v>0</v>
      </c>
      <c r="G223" s="292">
        <f>data!AW93</f>
        <v>0</v>
      </c>
      <c r="H223" s="307" t="str">
        <f>IF(data!AX93&gt;0,data!AX93,"")</f>
        <v>x</v>
      </c>
      <c r="I223" s="307" t="str">
        <f>IF(data!AY93&gt;0,data!AY93,"")</f>
        <v>x</v>
      </c>
    </row>
    <row r="224" spans="1:9" customFormat="1" ht="20.100000000000001" customHeight="1" x14ac:dyDescent="0.2">
      <c r="A224" s="291">
        <v>26</v>
      </c>
      <c r="B224" s="292" t="s">
        <v>294</v>
      </c>
      <c r="C224" s="299">
        <f>data!AS94</f>
        <v>0</v>
      </c>
      <c r="D224" s="299">
        <f>data!AT94</f>
        <v>0</v>
      </c>
      <c r="E224" s="299">
        <f>data!AU94</f>
        <v>0</v>
      </c>
      <c r="F224" s="299">
        <f>data!AV94</f>
        <v>0</v>
      </c>
      <c r="G224" s="307" t="str">
        <f>IF(data!AW94&gt;0,data!AW94,"")</f>
        <v>x</v>
      </c>
      <c r="H224" s="307" t="str">
        <f>IF(data!AX94&gt;0,data!AX94,"")</f>
        <v>x</v>
      </c>
      <c r="I224" s="307" t="str">
        <f>IF(data!AY94&gt;0,data!AY94,"")</f>
        <v>x</v>
      </c>
    </row>
    <row r="225" spans="1:9" customFormat="1" ht="20.100000000000001" customHeight="1" x14ac:dyDescent="0.2">
      <c r="A225" s="285" t="s">
        <v>1001</v>
      </c>
      <c r="B225" s="286"/>
      <c r="C225" s="286"/>
      <c r="D225" s="286"/>
      <c r="E225" s="286"/>
      <c r="F225" s="286"/>
      <c r="G225" s="286"/>
      <c r="H225" s="286"/>
      <c r="I225" s="285"/>
    </row>
    <row r="226" spans="1:9" customFormat="1" ht="20.100000000000001" customHeight="1" x14ac:dyDescent="0.2">
      <c r="D226" s="287"/>
      <c r="I226" s="288" t="s">
        <v>1042</v>
      </c>
    </row>
    <row r="227" spans="1:9" customFormat="1" ht="20.100000000000001" customHeight="1" x14ac:dyDescent="0.2">
      <c r="A227" s="287"/>
    </row>
    <row r="228" spans="1:9" customFormat="1" ht="20.100000000000001" customHeight="1" x14ac:dyDescent="0.2">
      <c r="A228" s="289" t="str">
        <f>"Hospital: "&amp;data!C98</f>
        <v>Hospital: Lourdes Counseling Center</v>
      </c>
      <c r="G228" s="290"/>
      <c r="H228" s="289" t="str">
        <f>"FYE: "&amp;data!C96</f>
        <v>FYE: 12/31/2023</v>
      </c>
    </row>
    <row r="229" spans="1:9" customFormat="1" ht="20.100000000000001" customHeight="1" x14ac:dyDescent="0.2">
      <c r="A229" s="291">
        <v>1</v>
      </c>
      <c r="B229" s="292" t="s">
        <v>236</v>
      </c>
      <c r="C229" s="294" t="s">
        <v>85</v>
      </c>
      <c r="D229" s="294" t="s">
        <v>86</v>
      </c>
      <c r="E229" s="294" t="s">
        <v>87</v>
      </c>
      <c r="F229" s="294" t="s">
        <v>88</v>
      </c>
      <c r="G229" s="294" t="s">
        <v>89</v>
      </c>
      <c r="H229" s="294" t="s">
        <v>90</v>
      </c>
      <c r="I229" s="294" t="s">
        <v>91</v>
      </c>
    </row>
    <row r="230" spans="1:9" customFormat="1" ht="20.100000000000001" customHeight="1" x14ac:dyDescent="0.2">
      <c r="A230" s="295">
        <v>2</v>
      </c>
      <c r="B230" s="296" t="s">
        <v>1003</v>
      </c>
      <c r="C230" s="298"/>
      <c r="D230" s="298" t="s">
        <v>164</v>
      </c>
      <c r="E230" s="298" t="s">
        <v>165</v>
      </c>
      <c r="F230" s="298" t="s">
        <v>134</v>
      </c>
      <c r="G230" s="298"/>
      <c r="H230" s="298"/>
      <c r="I230" s="298"/>
    </row>
    <row r="231" spans="1:9" customFormat="1" ht="20.100000000000001" customHeight="1" x14ac:dyDescent="0.2">
      <c r="A231" s="295"/>
      <c r="B231" s="296"/>
      <c r="C231" s="298" t="s">
        <v>163</v>
      </c>
      <c r="D231" s="298" t="s">
        <v>216</v>
      </c>
      <c r="E231" s="298" t="s">
        <v>1043</v>
      </c>
      <c r="F231" s="298" t="s">
        <v>1044</v>
      </c>
      <c r="G231" s="298" t="s">
        <v>166</v>
      </c>
      <c r="H231" s="298" t="s">
        <v>167</v>
      </c>
      <c r="I231" s="298" t="s">
        <v>168</v>
      </c>
    </row>
    <row r="232" spans="1:9" customFormat="1" ht="20.100000000000001" customHeight="1" x14ac:dyDescent="0.2">
      <c r="A232" s="291">
        <v>3</v>
      </c>
      <c r="B232" s="292" t="s">
        <v>1007</v>
      </c>
      <c r="C232" s="294" t="s">
        <v>1045</v>
      </c>
      <c r="D232" s="294" t="s">
        <v>1046</v>
      </c>
      <c r="E232" s="304"/>
      <c r="F232" s="304"/>
      <c r="G232" s="304"/>
      <c r="H232" s="294" t="s">
        <v>260</v>
      </c>
      <c r="I232" s="304"/>
    </row>
    <row r="233" spans="1:9" customFormat="1" ht="20.100000000000001" customHeight="1" x14ac:dyDescent="0.2">
      <c r="A233" s="291">
        <v>4</v>
      </c>
      <c r="B233" s="292" t="s">
        <v>261</v>
      </c>
      <c r="C233" s="292">
        <f>data!AZ59</f>
        <v>0</v>
      </c>
      <c r="D233" s="292">
        <f>data!BA59</f>
        <v>0</v>
      </c>
      <c r="E233" s="304"/>
      <c r="F233" s="304"/>
      <c r="G233" s="304"/>
      <c r="H233" s="292">
        <f>data!BE59</f>
        <v>48770</v>
      </c>
      <c r="I233" s="304"/>
    </row>
    <row r="234" spans="1:9" customFormat="1" ht="20.100000000000001" customHeight="1" x14ac:dyDescent="0.2">
      <c r="A234" s="291">
        <v>5</v>
      </c>
      <c r="B234" s="292" t="s">
        <v>262</v>
      </c>
      <c r="C234" s="299">
        <f>data!AZ60</f>
        <v>0</v>
      </c>
      <c r="D234" s="299">
        <f>data!BA60</f>
        <v>0</v>
      </c>
      <c r="E234" s="299">
        <f>data!BB60</f>
        <v>0</v>
      </c>
      <c r="F234" s="299">
        <f>data!BC60</f>
        <v>0</v>
      </c>
      <c r="G234" s="299">
        <f>data!BD60</f>
        <v>0</v>
      </c>
      <c r="H234" s="299">
        <f>data!BE60</f>
        <v>0.85678365384615385</v>
      </c>
      <c r="I234" s="299">
        <f>data!BF60</f>
        <v>0</v>
      </c>
    </row>
    <row r="235" spans="1:9" customFormat="1" ht="20.100000000000001" customHeight="1" x14ac:dyDescent="0.2">
      <c r="A235" s="291">
        <v>6</v>
      </c>
      <c r="B235" s="292" t="s">
        <v>263</v>
      </c>
      <c r="C235" s="292">
        <f>data!AZ61</f>
        <v>0</v>
      </c>
      <c r="D235" s="292">
        <f>data!BA61</f>
        <v>0</v>
      </c>
      <c r="E235" s="292">
        <f>data!BB61</f>
        <v>0</v>
      </c>
      <c r="F235" s="292">
        <f>data!BC61</f>
        <v>0</v>
      </c>
      <c r="G235" s="292">
        <f>data!BD61</f>
        <v>0</v>
      </c>
      <c r="H235" s="292">
        <f>data!BE61</f>
        <v>54896.810000000005</v>
      </c>
      <c r="I235" s="292">
        <f>data!BF61</f>
        <v>0</v>
      </c>
    </row>
    <row r="236" spans="1:9" customFormat="1" ht="20.100000000000001" customHeight="1" x14ac:dyDescent="0.2">
      <c r="A236" s="291">
        <v>7</v>
      </c>
      <c r="B236" s="292" t="s">
        <v>11</v>
      </c>
      <c r="C236" s="292">
        <f>data!AZ62</f>
        <v>0</v>
      </c>
      <c r="D236" s="292">
        <f>data!BA62</f>
        <v>0</v>
      </c>
      <c r="E236" s="292">
        <f>data!BB62</f>
        <v>0</v>
      </c>
      <c r="F236" s="292">
        <f>data!BC62</f>
        <v>0</v>
      </c>
      <c r="G236" s="292">
        <f>data!BD62</f>
        <v>0</v>
      </c>
      <c r="H236" s="292">
        <f>data!BE62</f>
        <v>15921</v>
      </c>
      <c r="I236" s="292">
        <f>data!BF62</f>
        <v>0</v>
      </c>
    </row>
    <row r="237" spans="1:9" customFormat="1" ht="20.100000000000001" customHeight="1" x14ac:dyDescent="0.2">
      <c r="A237" s="291">
        <v>8</v>
      </c>
      <c r="B237" s="292" t="s">
        <v>264</v>
      </c>
      <c r="C237" s="292">
        <f>data!AZ63</f>
        <v>0</v>
      </c>
      <c r="D237" s="292">
        <f>data!BA63</f>
        <v>0</v>
      </c>
      <c r="E237" s="292">
        <f>data!BB63</f>
        <v>0</v>
      </c>
      <c r="F237" s="292">
        <f>data!BC63</f>
        <v>0</v>
      </c>
      <c r="G237" s="292">
        <f>data!BD63</f>
        <v>0</v>
      </c>
      <c r="H237" s="292">
        <f>data!BE63</f>
        <v>0</v>
      </c>
      <c r="I237" s="292">
        <f>data!BF63</f>
        <v>0</v>
      </c>
    </row>
    <row r="238" spans="1:9" customFormat="1" ht="20.100000000000001" customHeight="1" x14ac:dyDescent="0.2">
      <c r="A238" s="291">
        <v>9</v>
      </c>
      <c r="B238" s="292" t="s">
        <v>265</v>
      </c>
      <c r="C238" s="292">
        <f>data!AZ64</f>
        <v>0</v>
      </c>
      <c r="D238" s="292">
        <f>data!BA64</f>
        <v>0</v>
      </c>
      <c r="E238" s="292">
        <f>data!BB64</f>
        <v>0</v>
      </c>
      <c r="F238" s="292">
        <f>data!BC64</f>
        <v>0</v>
      </c>
      <c r="G238" s="292">
        <f>data!BD64</f>
        <v>-11161.9</v>
      </c>
      <c r="H238" s="292">
        <f>data!BE64</f>
        <v>2065.6999999999998</v>
      </c>
      <c r="I238" s="292">
        <f>data!BF64</f>
        <v>3204.48</v>
      </c>
    </row>
    <row r="239" spans="1:9" customFormat="1" ht="20.100000000000001" customHeight="1" x14ac:dyDescent="0.2">
      <c r="A239" s="291">
        <v>10</v>
      </c>
      <c r="B239" s="292" t="s">
        <v>523</v>
      </c>
      <c r="C239" s="292">
        <f>data!AZ65</f>
        <v>0</v>
      </c>
      <c r="D239" s="292">
        <f>data!BA65</f>
        <v>0</v>
      </c>
      <c r="E239" s="292">
        <f>data!BB65</f>
        <v>0</v>
      </c>
      <c r="F239" s="292">
        <f>data!BC65</f>
        <v>0</v>
      </c>
      <c r="G239" s="292">
        <f>data!BD65</f>
        <v>0</v>
      </c>
      <c r="H239" s="292">
        <f>data!BE65</f>
        <v>100093.21</v>
      </c>
      <c r="I239" s="292">
        <f>data!BF65</f>
        <v>1041.18</v>
      </c>
    </row>
    <row r="240" spans="1:9" customFormat="1" ht="20.100000000000001" customHeight="1" x14ac:dyDescent="0.2">
      <c r="A240" s="291">
        <v>11</v>
      </c>
      <c r="B240" s="292" t="s">
        <v>524</v>
      </c>
      <c r="C240" s="292">
        <f>data!AZ66</f>
        <v>0</v>
      </c>
      <c r="D240" s="292">
        <f>data!BA66</f>
        <v>0</v>
      </c>
      <c r="E240" s="292">
        <f>data!BB66</f>
        <v>0</v>
      </c>
      <c r="F240" s="292">
        <f>data!BC66</f>
        <v>0</v>
      </c>
      <c r="G240" s="292">
        <f>data!BD66</f>
        <v>0</v>
      </c>
      <c r="H240" s="292">
        <f>data!BE66</f>
        <v>12469.8</v>
      </c>
      <c r="I240" s="292">
        <f>data!BF66</f>
        <v>200855.56</v>
      </c>
    </row>
    <row r="241" spans="1:9" customFormat="1" ht="20.100000000000001" customHeight="1" x14ac:dyDescent="0.2">
      <c r="A241" s="291">
        <v>12</v>
      </c>
      <c r="B241" s="292" t="s">
        <v>16</v>
      </c>
      <c r="C241" s="292">
        <f>data!AZ67</f>
        <v>0</v>
      </c>
      <c r="D241" s="292">
        <f>data!BA67</f>
        <v>0</v>
      </c>
      <c r="E241" s="292">
        <f>data!BB67</f>
        <v>0</v>
      </c>
      <c r="F241" s="292">
        <f>data!BC67</f>
        <v>0</v>
      </c>
      <c r="G241" s="292">
        <f>data!BD67</f>
        <v>0</v>
      </c>
      <c r="H241" s="292">
        <f>data!BE67</f>
        <v>9912</v>
      </c>
      <c r="I241" s="292">
        <f>data!BF67</f>
        <v>0</v>
      </c>
    </row>
    <row r="242" spans="1:9" customFormat="1" ht="20.100000000000001" customHeight="1" x14ac:dyDescent="0.2">
      <c r="A242" s="291">
        <v>13</v>
      </c>
      <c r="B242" s="292" t="s">
        <v>1008</v>
      </c>
      <c r="C242" s="292">
        <f>data!AZ68</f>
        <v>0</v>
      </c>
      <c r="D242" s="292">
        <f>data!BA68</f>
        <v>0</v>
      </c>
      <c r="E242" s="292">
        <f>data!BB68</f>
        <v>0</v>
      </c>
      <c r="F242" s="292">
        <f>data!BC68</f>
        <v>0</v>
      </c>
      <c r="G242" s="292">
        <f>data!BD68</f>
        <v>0</v>
      </c>
      <c r="H242" s="292">
        <f>data!BE68</f>
        <v>0</v>
      </c>
      <c r="I242" s="292">
        <f>data!BF68</f>
        <v>0</v>
      </c>
    </row>
    <row r="243" spans="1:9" customFormat="1" ht="20.100000000000001" customHeight="1" x14ac:dyDescent="0.2">
      <c r="A243" s="291">
        <v>14</v>
      </c>
      <c r="B243" s="292" t="s">
        <v>1009</v>
      </c>
      <c r="C243" s="292">
        <f>data!AZ69</f>
        <v>0</v>
      </c>
      <c r="D243" s="292">
        <f>data!BA69</f>
        <v>0</v>
      </c>
      <c r="E243" s="292">
        <f>data!BB69</f>
        <v>0</v>
      </c>
      <c r="F243" s="292">
        <f>data!BC69</f>
        <v>0</v>
      </c>
      <c r="G243" s="292">
        <f>data!BD69</f>
        <v>313.94</v>
      </c>
      <c r="H243" s="292">
        <f>data!BE69</f>
        <v>83606.91</v>
      </c>
      <c r="I243" s="292">
        <f>data!BF69</f>
        <v>64.859999999999985</v>
      </c>
    </row>
    <row r="244" spans="1:9" customFormat="1" ht="20.100000000000001" customHeight="1" x14ac:dyDescent="0.2">
      <c r="A244" s="291">
        <v>15</v>
      </c>
      <c r="B244" s="292" t="s">
        <v>284</v>
      </c>
      <c r="C244" s="292">
        <f>-data!AZ84</f>
        <v>0</v>
      </c>
      <c r="D244" s="292">
        <f>-data!BA84</f>
        <v>0</v>
      </c>
      <c r="E244" s="292">
        <f>-data!BB84</f>
        <v>0</v>
      </c>
      <c r="F244" s="292">
        <f>-data!BC84</f>
        <v>0</v>
      </c>
      <c r="G244" s="292">
        <f>-data!BD84</f>
        <v>0</v>
      </c>
      <c r="H244" s="292">
        <f>-data!BE84</f>
        <v>0</v>
      </c>
      <c r="I244" s="292">
        <f>-data!BF84</f>
        <v>0</v>
      </c>
    </row>
    <row r="245" spans="1:9" customFormat="1" ht="20.100000000000001" customHeight="1" x14ac:dyDescent="0.2">
      <c r="A245" s="291">
        <v>16</v>
      </c>
      <c r="B245" s="300" t="s">
        <v>1010</v>
      </c>
      <c r="C245" s="292">
        <f>data!AZ85</f>
        <v>0</v>
      </c>
      <c r="D245" s="292">
        <f>data!BA85</f>
        <v>0</v>
      </c>
      <c r="E245" s="292">
        <f>data!BB85</f>
        <v>0</v>
      </c>
      <c r="F245" s="292">
        <f>data!BC85</f>
        <v>0</v>
      </c>
      <c r="G245" s="292">
        <f>data!BD85</f>
        <v>-10847.96</v>
      </c>
      <c r="H245" s="292">
        <f>data!BE85</f>
        <v>278965.43</v>
      </c>
      <c r="I245" s="292">
        <f>data!BF85</f>
        <v>205166.07999999999</v>
      </c>
    </row>
    <row r="246" spans="1:9" customFormat="1" ht="20.100000000000001" customHeight="1" x14ac:dyDescent="0.2">
      <c r="A246" s="291">
        <v>17</v>
      </c>
      <c r="B246" s="292" t="s">
        <v>286</v>
      </c>
      <c r="C246" s="302"/>
      <c r="D246" s="302"/>
      <c r="E246" s="302"/>
      <c r="F246" s="302"/>
      <c r="G246" s="302"/>
      <c r="H246" s="302"/>
      <c r="I246" s="302"/>
    </row>
    <row r="247" spans="1:9" customFormat="1" ht="20.100000000000001" customHeight="1" x14ac:dyDescent="0.2">
      <c r="A247" s="291">
        <v>18</v>
      </c>
      <c r="B247" s="292" t="s">
        <v>1011</v>
      </c>
      <c r="C247" s="292"/>
      <c r="D247" s="292"/>
      <c r="E247" s="292"/>
      <c r="F247" s="292"/>
      <c r="G247" s="292"/>
      <c r="H247" s="292"/>
      <c r="I247" s="292"/>
    </row>
    <row r="248" spans="1:9" customFormat="1" ht="20.100000000000001" customHeight="1" x14ac:dyDescent="0.2">
      <c r="A248" s="291">
        <v>19</v>
      </c>
      <c r="B248" s="300" t="s">
        <v>1012</v>
      </c>
      <c r="C248" s="307" t="str">
        <f>IF(data!AZ87&gt;0,data!AZ87,"")</f>
        <v>x</v>
      </c>
      <c r="D248" s="307" t="str">
        <f>IF(data!BA87&gt;0,data!BA87,"")</f>
        <v>x</v>
      </c>
      <c r="E248" s="307" t="str">
        <f>IF(data!BB87&gt;0,data!BB87,"")</f>
        <v>x</v>
      </c>
      <c r="F248" s="307" t="str">
        <f>IF(data!BC87&gt;0,data!BC87,"")</f>
        <v>x</v>
      </c>
      <c r="G248" s="307" t="str">
        <f>IF(data!BD87&gt;0,data!BD87,"")</f>
        <v>x</v>
      </c>
      <c r="H248" s="307" t="str">
        <f>IF(data!BE87&gt;0,data!BE87,"")</f>
        <v>x</v>
      </c>
      <c r="I248" s="307" t="str">
        <f>IF(data!BF87&gt;0,data!BF87,"")</f>
        <v>x</v>
      </c>
    </row>
    <row r="249" spans="1:9" customFormat="1" ht="20.100000000000001" customHeight="1" x14ac:dyDescent="0.2">
      <c r="A249" s="291">
        <v>20</v>
      </c>
      <c r="B249" s="300" t="s">
        <v>1013</v>
      </c>
      <c r="C249" s="307" t="str">
        <f>IF(data!AZ88&gt;0,data!AZ88,"")</f>
        <v>x</v>
      </c>
      <c r="D249" s="307" t="str">
        <f>IF(data!BA88&gt;0,data!BA88,"")</f>
        <v>x</v>
      </c>
      <c r="E249" s="307" t="str">
        <f>IF(data!BB88&gt;0,data!BB88,"")</f>
        <v>x</v>
      </c>
      <c r="F249" s="307" t="str">
        <f>IF(data!BC88&gt;0,data!BC88,"")</f>
        <v>x</v>
      </c>
      <c r="G249" s="307" t="str">
        <f>IF(data!BD88&gt;0,data!BD88,"")</f>
        <v>x</v>
      </c>
      <c r="H249" s="307" t="str">
        <f>IF(data!BE88&gt;0,data!BE88,"")</f>
        <v>x</v>
      </c>
      <c r="I249" s="307" t="str">
        <f>IF(data!BF88&gt;0,data!BF88,"")</f>
        <v>x</v>
      </c>
    </row>
    <row r="250" spans="1:9" customFormat="1" ht="20.100000000000001" customHeight="1" x14ac:dyDescent="0.2">
      <c r="A250" s="291">
        <v>21</v>
      </c>
      <c r="B250" s="300" t="s">
        <v>1014</v>
      </c>
      <c r="C250" s="307" t="str">
        <f>IF(data!AZ89&gt;0,data!AZ89,"")</f>
        <v>x</v>
      </c>
      <c r="D250" s="307" t="str">
        <f>IF(data!BA89&gt;0,data!BA89,"")</f>
        <v>x</v>
      </c>
      <c r="E250" s="307" t="str">
        <f>IF(data!BB89&gt;0,data!BB89,"")</f>
        <v>x</v>
      </c>
      <c r="F250" s="307" t="str">
        <f>IF(data!BC89&gt;0,data!BC89,"")</f>
        <v>x</v>
      </c>
      <c r="G250" s="307" t="str">
        <f>IF(data!BD89&gt;0,data!BD89,"")</f>
        <v>x</v>
      </c>
      <c r="H250" s="307" t="str">
        <f>IF(data!BE89&gt;0,data!BE89,"")</f>
        <v>x</v>
      </c>
      <c r="I250" s="307" t="str">
        <f>IF(data!BF89&gt;0,data!BF89,"")</f>
        <v>x</v>
      </c>
    </row>
    <row r="251" spans="1:9" customFormat="1" ht="20.100000000000001" customHeight="1" x14ac:dyDescent="0.2">
      <c r="A251" s="291" t="s">
        <v>1015</v>
      </c>
      <c r="B251" s="292"/>
      <c r="C251" s="302"/>
      <c r="D251" s="302"/>
      <c r="E251" s="302"/>
      <c r="F251" s="302"/>
      <c r="G251" s="302"/>
      <c r="H251" s="302"/>
      <c r="I251" s="302"/>
    </row>
    <row r="252" spans="1:9" customFormat="1" ht="20.100000000000001" customHeight="1" x14ac:dyDescent="0.2">
      <c r="A252" s="291">
        <v>22</v>
      </c>
      <c r="B252" s="292" t="s">
        <v>1016</v>
      </c>
      <c r="C252" s="308">
        <f>data!AZ90</f>
        <v>0</v>
      </c>
      <c r="D252" s="308">
        <f>data!BA90</f>
        <v>0</v>
      </c>
      <c r="E252" s="308">
        <f>data!BB90</f>
        <v>0</v>
      </c>
      <c r="F252" s="308">
        <f>data!BC90</f>
        <v>0</v>
      </c>
      <c r="G252" s="308">
        <f>data!BD90</f>
        <v>0</v>
      </c>
      <c r="H252" s="308">
        <f>data!BE90</f>
        <v>8963</v>
      </c>
      <c r="I252" s="308">
        <f>data!BF90</f>
        <v>0</v>
      </c>
    </row>
    <row r="253" spans="1:9" customFormat="1" ht="20.100000000000001" customHeight="1" x14ac:dyDescent="0.2">
      <c r="A253" s="291">
        <v>23</v>
      </c>
      <c r="B253" s="292" t="s">
        <v>1017</v>
      </c>
      <c r="C253" s="308">
        <f>data!AZ91</f>
        <v>0</v>
      </c>
      <c r="D253" s="308">
        <f>data!BA91</f>
        <v>0</v>
      </c>
      <c r="E253" s="308">
        <f>data!BB91</f>
        <v>0</v>
      </c>
      <c r="F253" s="308">
        <f>data!BC91</f>
        <v>0</v>
      </c>
      <c r="G253" s="307" t="str">
        <f>IF(data!BD91&gt;0,data!BD91,"")</f>
        <v>x</v>
      </c>
      <c r="H253" s="307" t="str">
        <f>IF(data!BE91&gt;0,data!BE91,"")</f>
        <v>x</v>
      </c>
      <c r="I253" s="308">
        <f>data!BF91</f>
        <v>0</v>
      </c>
    </row>
    <row r="254" spans="1:9" customFormat="1" ht="20.100000000000001" customHeight="1" x14ac:dyDescent="0.2">
      <c r="A254" s="291">
        <v>24</v>
      </c>
      <c r="B254" s="292" t="s">
        <v>1018</v>
      </c>
      <c r="C254" s="307" t="str">
        <f>IF(data!AZ92&gt;0,data!AZ92,"")</f>
        <v>x</v>
      </c>
      <c r="D254" s="308">
        <f>data!BA92</f>
        <v>0</v>
      </c>
      <c r="E254" s="308">
        <f>data!BB92</f>
        <v>0</v>
      </c>
      <c r="F254" s="308">
        <f>data!BC92</f>
        <v>0</v>
      </c>
      <c r="G254" s="307" t="str">
        <f>IF(data!BD92&gt;0,data!BD92,"")</f>
        <v>x</v>
      </c>
      <c r="H254" s="307" t="str">
        <f>IF(data!BE92&gt;0,data!BE92,"")</f>
        <v>x</v>
      </c>
      <c r="I254" s="307" t="str">
        <f>IF(data!BF92&gt;0,data!BF92,"")</f>
        <v>x</v>
      </c>
    </row>
    <row r="255" spans="1:9" customFormat="1" ht="20.100000000000001" customHeight="1" x14ac:dyDescent="0.2">
      <c r="A255" s="291">
        <v>25</v>
      </c>
      <c r="B255" s="292" t="s">
        <v>1019</v>
      </c>
      <c r="C255" s="307" t="str">
        <f>IF(data!AZ93&gt;0,data!AZ93,"")</f>
        <v>x</v>
      </c>
      <c r="D255" s="307" t="str">
        <f>IF(data!BA93&gt;0,data!BA93,"")</f>
        <v>x</v>
      </c>
      <c r="E255" s="308">
        <f>data!BB93</f>
        <v>0</v>
      </c>
      <c r="F255" s="308">
        <f>data!BC93</f>
        <v>0</v>
      </c>
      <c r="G255" s="307" t="str">
        <f>IF(data!BD93&gt;0,data!BD93,"")</f>
        <v>x</v>
      </c>
      <c r="H255" s="307" t="str">
        <f>IF(data!BE93&gt;0,data!BE93,"")</f>
        <v>x</v>
      </c>
      <c r="I255" s="307" t="str">
        <f>IF(data!BF93&gt;0,data!BF93,"")</f>
        <v>x</v>
      </c>
    </row>
    <row r="256" spans="1:9" customFormat="1" ht="20.100000000000001" customHeight="1" x14ac:dyDescent="0.2">
      <c r="A256" s="291">
        <v>26</v>
      </c>
      <c r="B256" s="292" t="s">
        <v>294</v>
      </c>
      <c r="C256" s="307" t="str">
        <f>IF(data!AZ94&gt;0,data!AZ94,"")</f>
        <v>x</v>
      </c>
      <c r="D256" s="307" t="str">
        <f>IF(data!BA94&gt;0,data!BA94,"")</f>
        <v>x</v>
      </c>
      <c r="E256" s="307" t="str">
        <f>IF(data!BB94&gt;0,data!BB94,"")</f>
        <v>x</v>
      </c>
      <c r="F256" s="307" t="str">
        <f>IF(data!BC94&gt;0,data!BC94,"")</f>
        <v>x</v>
      </c>
      <c r="G256" s="307" t="str">
        <f>IF(data!BD94&gt;0,data!BD94,"")</f>
        <v>x</v>
      </c>
      <c r="H256" s="307" t="str">
        <f>IF(data!BE94&gt;0,data!BE94,"")</f>
        <v>x</v>
      </c>
      <c r="I256" s="307" t="str">
        <f>IF(data!BF94&gt;0,data!BF94,"")</f>
        <v>x</v>
      </c>
    </row>
    <row r="257" spans="1:9" customFormat="1" ht="20.100000000000001" customHeight="1" x14ac:dyDescent="0.2">
      <c r="A257" s="285" t="s">
        <v>1001</v>
      </c>
      <c r="B257" s="286"/>
      <c r="C257" s="286"/>
      <c r="D257" s="286"/>
      <c r="E257" s="286"/>
      <c r="F257" s="286"/>
      <c r="G257" s="286"/>
      <c r="H257" s="286"/>
      <c r="I257" s="285"/>
    </row>
    <row r="258" spans="1:9" customFormat="1" ht="20.100000000000001" customHeight="1" x14ac:dyDescent="0.2">
      <c r="D258" s="287"/>
      <c r="I258" s="288" t="s">
        <v>1047</v>
      </c>
    </row>
    <row r="259" spans="1:9" customFormat="1" ht="20.100000000000001" customHeight="1" x14ac:dyDescent="0.2">
      <c r="A259" s="287"/>
    </row>
    <row r="260" spans="1:9" customFormat="1" ht="20.100000000000001" customHeight="1" x14ac:dyDescent="0.2">
      <c r="A260" s="289" t="str">
        <f>"Hospital: "&amp;data!C98</f>
        <v>Hospital: Lourdes Counseling Center</v>
      </c>
      <c r="G260" s="290"/>
      <c r="H260" s="289" t="str">
        <f>"FYE: "&amp;data!C96</f>
        <v>FYE: 12/31/2023</v>
      </c>
    </row>
    <row r="261" spans="1:9" customFormat="1" ht="20.100000000000001" customHeight="1" x14ac:dyDescent="0.2">
      <c r="A261" s="291">
        <v>1</v>
      </c>
      <c r="B261" s="292" t="s">
        <v>236</v>
      </c>
      <c r="C261" s="294" t="s">
        <v>92</v>
      </c>
      <c r="D261" s="294" t="s">
        <v>93</v>
      </c>
      <c r="E261" s="294" t="s">
        <v>94</v>
      </c>
      <c r="F261" s="294" t="s">
        <v>95</v>
      </c>
      <c r="G261" s="294" t="s">
        <v>96</v>
      </c>
      <c r="H261" s="294" t="s">
        <v>97</v>
      </c>
      <c r="I261" s="294" t="s">
        <v>98</v>
      </c>
    </row>
    <row r="262" spans="1:9" customFormat="1" ht="20.100000000000001" customHeight="1" x14ac:dyDescent="0.2">
      <c r="A262" s="295">
        <v>2</v>
      </c>
      <c r="B262" s="296" t="s">
        <v>1003</v>
      </c>
      <c r="C262" s="298" t="s">
        <v>1048</v>
      </c>
      <c r="D262" s="298" t="s">
        <v>170</v>
      </c>
      <c r="E262" s="298" t="s">
        <v>171</v>
      </c>
      <c r="F262" s="298"/>
      <c r="G262" s="298" t="s">
        <v>173</v>
      </c>
      <c r="H262" s="298"/>
      <c r="I262" s="298" t="s">
        <v>159</v>
      </c>
    </row>
    <row r="263" spans="1:9" customFormat="1" ht="20.100000000000001" customHeight="1" x14ac:dyDescent="0.2">
      <c r="A263" s="295"/>
      <c r="B263" s="296"/>
      <c r="C263" s="298" t="s">
        <v>1049</v>
      </c>
      <c r="D263" s="298" t="s">
        <v>217</v>
      </c>
      <c r="E263" s="298" t="s">
        <v>196</v>
      </c>
      <c r="F263" s="298" t="s">
        <v>172</v>
      </c>
      <c r="G263" s="298" t="s">
        <v>218</v>
      </c>
      <c r="H263" s="298" t="s">
        <v>174</v>
      </c>
      <c r="I263" s="298" t="s">
        <v>1050</v>
      </c>
    </row>
    <row r="264" spans="1:9" customFormat="1" ht="20.100000000000001" customHeight="1" x14ac:dyDescent="0.2">
      <c r="A264" s="291">
        <v>3</v>
      </c>
      <c r="B264" s="292" t="s">
        <v>1007</v>
      </c>
      <c r="C264" s="304"/>
      <c r="D264" s="304"/>
      <c r="E264" s="304"/>
      <c r="F264" s="304"/>
      <c r="G264" s="304"/>
      <c r="H264" s="304"/>
      <c r="I264" s="304"/>
    </row>
    <row r="265" spans="1:9" customFormat="1" ht="20.100000000000001" customHeight="1" x14ac:dyDescent="0.2">
      <c r="A265" s="291">
        <v>4</v>
      </c>
      <c r="B265" s="292" t="s">
        <v>261</v>
      </c>
      <c r="C265" s="304"/>
      <c r="D265" s="304"/>
      <c r="E265" s="304"/>
      <c r="F265" s="304"/>
      <c r="G265" s="304"/>
      <c r="H265" s="304"/>
      <c r="I265" s="304"/>
    </row>
    <row r="266" spans="1:9" customFormat="1" ht="20.100000000000001" customHeight="1" x14ac:dyDescent="0.2">
      <c r="A266" s="291">
        <v>5</v>
      </c>
      <c r="B266" s="292" t="s">
        <v>262</v>
      </c>
      <c r="C266" s="299">
        <f>data!BG60</f>
        <v>0</v>
      </c>
      <c r="D266" s="299">
        <f>data!BH60</f>
        <v>1.2024133173076923</v>
      </c>
      <c r="E266" s="299">
        <f>data!BI60</f>
        <v>0.18492788461538459</v>
      </c>
      <c r="F266" s="299">
        <f>data!BJ60</f>
        <v>1.2002932692307691</v>
      </c>
      <c r="G266" s="299">
        <f>data!BK60</f>
        <v>0</v>
      </c>
      <c r="H266" s="299">
        <f>data!BL60</f>
        <v>0.49831249999999999</v>
      </c>
      <c r="I266" s="299">
        <f>data!BM60</f>
        <v>0.4564038461538461</v>
      </c>
    </row>
    <row r="267" spans="1:9" customFormat="1" ht="20.100000000000001" customHeight="1" x14ac:dyDescent="0.2">
      <c r="A267" s="291">
        <v>6</v>
      </c>
      <c r="B267" s="292" t="s">
        <v>263</v>
      </c>
      <c r="C267" s="292">
        <f>data!BG61</f>
        <v>0</v>
      </c>
      <c r="D267" s="292">
        <f>data!BH61</f>
        <v>44000.87</v>
      </c>
      <c r="E267" s="292">
        <f>data!BI61</f>
        <v>6923.8899999999994</v>
      </c>
      <c r="F267" s="292">
        <f>data!BJ61</f>
        <v>57128.990000000005</v>
      </c>
      <c r="G267" s="292">
        <f>data!BK61</f>
        <v>0</v>
      </c>
      <c r="H267" s="292">
        <f>data!BL61</f>
        <v>14530.41</v>
      </c>
      <c r="I267" s="292">
        <f>data!BM61</f>
        <v>17508.91</v>
      </c>
    </row>
    <row r="268" spans="1:9" customFormat="1" ht="20.100000000000001" customHeight="1" x14ac:dyDescent="0.2">
      <c r="A268" s="291">
        <v>7</v>
      </c>
      <c r="B268" s="292" t="s">
        <v>11</v>
      </c>
      <c r="C268" s="292">
        <f>data!BG62</f>
        <v>0</v>
      </c>
      <c r="D268" s="292">
        <f>data!BH62</f>
        <v>12761</v>
      </c>
      <c r="E268" s="292">
        <f>data!BI62</f>
        <v>2008</v>
      </c>
      <c r="F268" s="292">
        <f>data!BJ62</f>
        <v>16568</v>
      </c>
      <c r="G268" s="292">
        <f>data!BK62</f>
        <v>0</v>
      </c>
      <c r="H268" s="292">
        <f>data!BL62</f>
        <v>4214</v>
      </c>
      <c r="I268" s="292">
        <f>data!BM62</f>
        <v>5078</v>
      </c>
    </row>
    <row r="269" spans="1:9" customFormat="1" ht="20.100000000000001" customHeight="1" x14ac:dyDescent="0.2">
      <c r="A269" s="291">
        <v>8</v>
      </c>
      <c r="B269" s="292" t="s">
        <v>264</v>
      </c>
      <c r="C269" s="292">
        <f>data!BG63</f>
        <v>0</v>
      </c>
      <c r="D269" s="292">
        <f>data!BH63</f>
        <v>0</v>
      </c>
      <c r="E269" s="292">
        <f>data!BI63</f>
        <v>0</v>
      </c>
      <c r="F269" s="292">
        <f>data!BJ63</f>
        <v>0</v>
      </c>
      <c r="G269" s="292">
        <f>data!BK63</f>
        <v>0</v>
      </c>
      <c r="H269" s="292">
        <f>data!BL63</f>
        <v>0</v>
      </c>
      <c r="I269" s="292">
        <f>data!BM63</f>
        <v>0</v>
      </c>
    </row>
    <row r="270" spans="1:9" customFormat="1" ht="20.100000000000001" customHeight="1" x14ac:dyDescent="0.2">
      <c r="A270" s="291">
        <v>9</v>
      </c>
      <c r="B270" s="292" t="s">
        <v>265</v>
      </c>
      <c r="C270" s="292">
        <f>data!BG64</f>
        <v>0</v>
      </c>
      <c r="D270" s="292">
        <f>data!BH64</f>
        <v>0</v>
      </c>
      <c r="E270" s="292">
        <f>data!BI64</f>
        <v>0</v>
      </c>
      <c r="F270" s="292">
        <f>data!BJ64</f>
        <v>0</v>
      </c>
      <c r="G270" s="292">
        <f>data!BK64</f>
        <v>0</v>
      </c>
      <c r="H270" s="292">
        <f>data!BL64</f>
        <v>3773.26</v>
      </c>
      <c r="I270" s="292">
        <f>data!BM64</f>
        <v>0</v>
      </c>
    </row>
    <row r="271" spans="1:9" customFormat="1" ht="20.100000000000001" customHeight="1" x14ac:dyDescent="0.2">
      <c r="A271" s="291">
        <v>10</v>
      </c>
      <c r="B271" s="292" t="s">
        <v>523</v>
      </c>
      <c r="C271" s="292">
        <f>data!BG65</f>
        <v>0</v>
      </c>
      <c r="D271" s="292">
        <f>data!BH65</f>
        <v>0</v>
      </c>
      <c r="E271" s="292">
        <f>data!BI65</f>
        <v>0</v>
      </c>
      <c r="F271" s="292">
        <f>data!BJ65</f>
        <v>0</v>
      </c>
      <c r="G271" s="292">
        <f>data!BK65</f>
        <v>0</v>
      </c>
      <c r="H271" s="292">
        <f>data!BL65</f>
        <v>0</v>
      </c>
      <c r="I271" s="292">
        <f>data!BM65</f>
        <v>0</v>
      </c>
    </row>
    <row r="272" spans="1:9" customFormat="1" ht="20.100000000000001" customHeight="1" x14ac:dyDescent="0.2">
      <c r="A272" s="291">
        <v>11</v>
      </c>
      <c r="B272" s="292" t="s">
        <v>524</v>
      </c>
      <c r="C272" s="292">
        <f>data!BG66</f>
        <v>0</v>
      </c>
      <c r="D272" s="292">
        <f>data!BH66</f>
        <v>0</v>
      </c>
      <c r="E272" s="292">
        <f>data!BI66</f>
        <v>405471.71</v>
      </c>
      <c r="F272" s="292">
        <f>data!BJ66</f>
        <v>0</v>
      </c>
      <c r="G272" s="292">
        <f>data!BK66</f>
        <v>0</v>
      </c>
      <c r="H272" s="292">
        <f>data!BL66</f>
        <v>0</v>
      </c>
      <c r="I272" s="292">
        <f>data!BM66</f>
        <v>914830.13</v>
      </c>
    </row>
    <row r="273" spans="1:9" customFormat="1" ht="20.100000000000001" customHeight="1" x14ac:dyDescent="0.2">
      <c r="A273" s="291">
        <v>12</v>
      </c>
      <c r="B273" s="292" t="s">
        <v>16</v>
      </c>
      <c r="C273" s="292">
        <f>data!BG67</f>
        <v>0</v>
      </c>
      <c r="D273" s="292">
        <f>data!BH67</f>
        <v>0</v>
      </c>
      <c r="E273" s="292">
        <f>data!BI67</f>
        <v>0</v>
      </c>
      <c r="F273" s="292">
        <f>data!BJ67</f>
        <v>0</v>
      </c>
      <c r="G273" s="292">
        <f>data!BK67</f>
        <v>0</v>
      </c>
      <c r="H273" s="292">
        <f>data!BL67</f>
        <v>0</v>
      </c>
      <c r="I273" s="292">
        <f>data!BM67</f>
        <v>0</v>
      </c>
    </row>
    <row r="274" spans="1:9" customFormat="1" ht="20.100000000000001" customHeight="1" x14ac:dyDescent="0.2">
      <c r="A274" s="291">
        <v>13</v>
      </c>
      <c r="B274" s="292" t="s">
        <v>1008</v>
      </c>
      <c r="C274" s="292">
        <f>data!BG68</f>
        <v>0</v>
      </c>
      <c r="D274" s="292">
        <f>data!BH68</f>
        <v>0</v>
      </c>
      <c r="E274" s="292">
        <f>data!BI68</f>
        <v>0</v>
      </c>
      <c r="F274" s="292">
        <f>data!BJ68</f>
        <v>0</v>
      </c>
      <c r="G274" s="292">
        <f>data!BK68</f>
        <v>0</v>
      </c>
      <c r="H274" s="292">
        <f>data!BL68</f>
        <v>0</v>
      </c>
      <c r="I274" s="292">
        <f>data!BM68</f>
        <v>0</v>
      </c>
    </row>
    <row r="275" spans="1:9" customFormat="1" ht="20.100000000000001" customHeight="1" x14ac:dyDescent="0.2">
      <c r="A275" s="291">
        <v>14</v>
      </c>
      <c r="B275" s="292" t="s">
        <v>1009</v>
      </c>
      <c r="C275" s="292">
        <f>data!BG69</f>
        <v>0</v>
      </c>
      <c r="D275" s="292">
        <f>data!BH69</f>
        <v>10617.26</v>
      </c>
      <c r="E275" s="292">
        <f>data!BI69</f>
        <v>115.2</v>
      </c>
      <c r="F275" s="292">
        <f>data!BJ69</f>
        <v>1734.5</v>
      </c>
      <c r="G275" s="292">
        <f>data!BK69</f>
        <v>0</v>
      </c>
      <c r="H275" s="292">
        <f>data!BL69</f>
        <v>1373.9</v>
      </c>
      <c r="I275" s="292">
        <f>data!BM69</f>
        <v>513.08000000000004</v>
      </c>
    </row>
    <row r="276" spans="1:9" customFormat="1" ht="20.100000000000001" customHeight="1" x14ac:dyDescent="0.2">
      <c r="A276" s="291">
        <v>15</v>
      </c>
      <c r="B276" s="292" t="s">
        <v>284</v>
      </c>
      <c r="C276" s="292">
        <f>-data!BG84</f>
        <v>0</v>
      </c>
      <c r="D276" s="292">
        <f>-data!BH84</f>
        <v>0</v>
      </c>
      <c r="E276" s="292">
        <f>-data!BI84</f>
        <v>0</v>
      </c>
      <c r="F276" s="292">
        <f>-data!BJ84</f>
        <v>0</v>
      </c>
      <c r="G276" s="292">
        <f>-data!BK84</f>
        <v>0</v>
      </c>
      <c r="H276" s="292">
        <f>-data!BL84</f>
        <v>0</v>
      </c>
      <c r="I276" s="292">
        <f>-data!BM84</f>
        <v>0</v>
      </c>
    </row>
    <row r="277" spans="1:9" customFormat="1" ht="20.100000000000001" customHeight="1" x14ac:dyDescent="0.2">
      <c r="A277" s="291">
        <v>16</v>
      </c>
      <c r="B277" s="300" t="s">
        <v>1010</v>
      </c>
      <c r="C277" s="292">
        <f>data!BG85</f>
        <v>0</v>
      </c>
      <c r="D277" s="292">
        <f>data!BH85</f>
        <v>67379.13</v>
      </c>
      <c r="E277" s="292">
        <f>data!BI85</f>
        <v>414518.80000000005</v>
      </c>
      <c r="F277" s="292">
        <f>data!BJ85</f>
        <v>75431.490000000005</v>
      </c>
      <c r="G277" s="292">
        <f>data!BK85</f>
        <v>0</v>
      </c>
      <c r="H277" s="292">
        <f>data!BL85</f>
        <v>23891.57</v>
      </c>
      <c r="I277" s="292">
        <f>data!BM85</f>
        <v>937930.12</v>
      </c>
    </row>
    <row r="278" spans="1:9" customFormat="1" ht="20.100000000000001" customHeight="1" x14ac:dyDescent="0.2">
      <c r="A278" s="291">
        <v>17</v>
      </c>
      <c r="B278" s="292" t="s">
        <v>286</v>
      </c>
      <c r="C278" s="302"/>
      <c r="D278" s="302"/>
      <c r="E278" s="302"/>
      <c r="F278" s="302"/>
      <c r="G278" s="302"/>
      <c r="H278" s="302"/>
      <c r="I278" s="302"/>
    </row>
    <row r="279" spans="1:9" customFormat="1" ht="20.100000000000001" customHeight="1" x14ac:dyDescent="0.2">
      <c r="A279" s="291">
        <v>18</v>
      </c>
      <c r="B279" s="292" t="s">
        <v>1011</v>
      </c>
      <c r="C279" s="292"/>
      <c r="D279" s="292"/>
      <c r="E279" s="292"/>
      <c r="F279" s="292"/>
      <c r="G279" s="292"/>
      <c r="H279" s="292"/>
      <c r="I279" s="292"/>
    </row>
    <row r="280" spans="1:9" customFormat="1" ht="20.100000000000001" customHeight="1" x14ac:dyDescent="0.2">
      <c r="A280" s="291">
        <v>19</v>
      </c>
      <c r="B280" s="300" t="s">
        <v>1012</v>
      </c>
      <c r="C280" s="307" t="str">
        <f>IF(data!BG87&gt;0,data!BG87,"")</f>
        <v>x</v>
      </c>
      <c r="D280" s="307" t="str">
        <f>IF(data!BH87&gt;0,data!BH87,"")</f>
        <v>x</v>
      </c>
      <c r="E280" s="307" t="str">
        <f>IF(data!BI87&gt;0,data!BI87,"")</f>
        <v>x</v>
      </c>
      <c r="F280" s="307" t="str">
        <f>IF(data!BJ87&gt;0,data!BJ87,"")</f>
        <v>x</v>
      </c>
      <c r="G280" s="307" t="str">
        <f>IF(data!BK87&gt;0,data!BK87,"")</f>
        <v>x</v>
      </c>
      <c r="H280" s="307" t="str">
        <f>IF(data!BL87&gt;0,data!BL87,"")</f>
        <v>x</v>
      </c>
      <c r="I280" s="307" t="str">
        <f>IF(data!BM87&gt;0,data!BM87,"")</f>
        <v>x</v>
      </c>
    </row>
    <row r="281" spans="1:9" customFormat="1" ht="20.100000000000001" customHeight="1" x14ac:dyDescent="0.2">
      <c r="A281" s="291">
        <v>20</v>
      </c>
      <c r="B281" s="300" t="s">
        <v>1013</v>
      </c>
      <c r="C281" s="307" t="str">
        <f>IF(data!BG88&gt;0,data!BG88,"")</f>
        <v>x</v>
      </c>
      <c r="D281" s="307" t="str">
        <f>IF(data!BH88&gt;0,data!BH88,"")</f>
        <v>x</v>
      </c>
      <c r="E281" s="307" t="str">
        <f>IF(data!BI88&gt;0,data!BI88,"")</f>
        <v>x</v>
      </c>
      <c r="F281" s="307" t="str">
        <f>IF(data!BJ88&gt;0,data!BJ88,"")</f>
        <v>x</v>
      </c>
      <c r="G281" s="307" t="str">
        <f>IF(data!BK88&gt;0,data!BK88,"")</f>
        <v>x</v>
      </c>
      <c r="H281" s="307" t="str">
        <f>IF(data!BL88&gt;0,data!BL88,"")</f>
        <v>x</v>
      </c>
      <c r="I281" s="307" t="str">
        <f>IF(data!BM88&gt;0,data!BM88,"")</f>
        <v>x</v>
      </c>
    </row>
    <row r="282" spans="1:9" customFormat="1" ht="20.100000000000001" customHeight="1" x14ac:dyDescent="0.2">
      <c r="A282" s="291">
        <v>21</v>
      </c>
      <c r="B282" s="300" t="s">
        <v>1014</v>
      </c>
      <c r="C282" s="307" t="str">
        <f>IF(data!BG89&gt;0,data!BG89,"")</f>
        <v>x</v>
      </c>
      <c r="D282" s="307" t="str">
        <f>IF(data!BH89&gt;0,data!BH89,"")</f>
        <v>x</v>
      </c>
      <c r="E282" s="307" t="str">
        <f>IF(data!BI89&gt;0,data!BI89,"")</f>
        <v>x</v>
      </c>
      <c r="F282" s="307" t="str">
        <f>IF(data!BJ89&gt;0,data!BJ89,"")</f>
        <v>x</v>
      </c>
      <c r="G282" s="307" t="str">
        <f>IF(data!BK89&gt;0,data!BK89,"")</f>
        <v>x</v>
      </c>
      <c r="H282" s="307" t="str">
        <f>IF(data!BL89&gt;0,data!BL89,"")</f>
        <v>x</v>
      </c>
      <c r="I282" s="307" t="str">
        <f>IF(data!BM89&gt;0,data!BM89,"")</f>
        <v>x</v>
      </c>
    </row>
    <row r="283" spans="1:9" customFormat="1" ht="20.100000000000001" customHeight="1" x14ac:dyDescent="0.2">
      <c r="A283" s="291" t="s">
        <v>1015</v>
      </c>
      <c r="B283" s="292"/>
      <c r="C283" s="309"/>
      <c r="D283" s="309"/>
      <c r="E283" s="309"/>
      <c r="F283" s="309"/>
      <c r="G283" s="309"/>
      <c r="H283" s="309"/>
      <c r="I283" s="309"/>
    </row>
    <row r="284" spans="1:9" customFormat="1" ht="20.100000000000001" customHeight="1" x14ac:dyDescent="0.2">
      <c r="A284" s="291">
        <v>22</v>
      </c>
      <c r="B284" s="292" t="s">
        <v>1016</v>
      </c>
      <c r="C284" s="308">
        <f>data!BG90</f>
        <v>0</v>
      </c>
      <c r="D284" s="308">
        <f>data!BH90</f>
        <v>0</v>
      </c>
      <c r="E284" s="308">
        <f>data!BI90</f>
        <v>0</v>
      </c>
      <c r="F284" s="308">
        <f>data!BJ90</f>
        <v>0</v>
      </c>
      <c r="G284" s="308">
        <f>data!BK90</f>
        <v>0</v>
      </c>
      <c r="H284" s="308">
        <f>data!BL90</f>
        <v>0</v>
      </c>
      <c r="I284" s="308">
        <f>data!BM90</f>
        <v>0</v>
      </c>
    </row>
    <row r="285" spans="1:9" customFormat="1" ht="20.100000000000001" customHeight="1" x14ac:dyDescent="0.2">
      <c r="A285" s="291">
        <v>23</v>
      </c>
      <c r="B285" s="292" t="s">
        <v>1017</v>
      </c>
      <c r="C285" s="307" t="str">
        <f>IF(data!BG91&gt;0,data!BG91,"")</f>
        <v>x</v>
      </c>
      <c r="D285" s="308">
        <f>data!BH91</f>
        <v>0</v>
      </c>
      <c r="E285" s="308">
        <f>data!BI91</f>
        <v>0</v>
      </c>
      <c r="F285" s="307" t="str">
        <f>IF(data!BJ91&gt;0,data!BJ91,"")</f>
        <v>x</v>
      </c>
      <c r="G285" s="308">
        <f>data!BK91</f>
        <v>0</v>
      </c>
      <c r="H285" s="308">
        <f>data!BL91</f>
        <v>0</v>
      </c>
      <c r="I285" s="308">
        <f>data!BM91</f>
        <v>0</v>
      </c>
    </row>
    <row r="286" spans="1:9" customFormat="1" ht="20.100000000000001" customHeight="1" x14ac:dyDescent="0.2">
      <c r="A286" s="291">
        <v>24</v>
      </c>
      <c r="B286" s="292" t="s">
        <v>1018</v>
      </c>
      <c r="C286" s="307" t="str">
        <f>IF(data!BG92&gt;0,data!BG92,"")</f>
        <v>x</v>
      </c>
      <c r="D286" s="308">
        <f>data!BH92</f>
        <v>0</v>
      </c>
      <c r="E286" s="308">
        <f>data!BI92</f>
        <v>0</v>
      </c>
      <c r="F286" s="307" t="str">
        <f>IF(data!BJ92&gt;0,data!BJ92,"")</f>
        <v>x</v>
      </c>
      <c r="G286" s="308">
        <f>data!BK92</f>
        <v>0</v>
      </c>
      <c r="H286" s="308">
        <f>data!BL92</f>
        <v>0</v>
      </c>
      <c r="I286" s="308">
        <f>data!BM92</f>
        <v>0</v>
      </c>
    </row>
    <row r="287" spans="1:9" customFormat="1" ht="20.100000000000001" customHeight="1" x14ac:dyDescent="0.2">
      <c r="A287" s="291">
        <v>25</v>
      </c>
      <c r="B287" s="292" t="s">
        <v>1019</v>
      </c>
      <c r="C287" s="307" t="str">
        <f>IF(data!BG93&gt;0,data!BG93,"")</f>
        <v>x</v>
      </c>
      <c r="D287" s="308">
        <f>data!BH93</f>
        <v>0</v>
      </c>
      <c r="E287" s="308">
        <f>data!BI93</f>
        <v>0</v>
      </c>
      <c r="F287" s="307" t="str">
        <f>IF(data!BJ93&gt;0,data!BJ93,"")</f>
        <v>x</v>
      </c>
      <c r="G287" s="308">
        <f>data!BK93</f>
        <v>0</v>
      </c>
      <c r="H287" s="308">
        <f>data!BL93</f>
        <v>0</v>
      </c>
      <c r="I287" s="308">
        <f>data!BM93</f>
        <v>0</v>
      </c>
    </row>
    <row r="288" spans="1:9" customFormat="1" ht="20.100000000000001" customHeight="1" x14ac:dyDescent="0.2">
      <c r="A288" s="291">
        <v>26</v>
      </c>
      <c r="B288" s="292" t="s">
        <v>294</v>
      </c>
      <c r="C288" s="307" t="str">
        <f>IF(data!BG94&gt;0,data!BG94,"")</f>
        <v>x</v>
      </c>
      <c r="D288" s="307" t="str">
        <f>IF(data!BH94&gt;0,data!BH94,"")</f>
        <v>x</v>
      </c>
      <c r="E288" s="307" t="str">
        <f>IF(data!BI94&gt;0,data!BI94,"")</f>
        <v>x</v>
      </c>
      <c r="F288" s="307" t="str">
        <f>IF(data!BJ94&gt;0,data!BJ94,"")</f>
        <v>x</v>
      </c>
      <c r="G288" s="307" t="str">
        <f>IF(data!BK94&gt;0,data!BK94,"")</f>
        <v>x</v>
      </c>
      <c r="H288" s="307" t="str">
        <f>IF(data!BL94&gt;0,data!BL94,"")</f>
        <v>x</v>
      </c>
      <c r="I288" s="307" t="str">
        <f>IF(data!BM94&gt;0,data!BM94,"")</f>
        <v>x</v>
      </c>
    </row>
    <row r="289" spans="1:9" customFormat="1" ht="20.100000000000001" customHeight="1" x14ac:dyDescent="0.2">
      <c r="A289" s="285" t="s">
        <v>1001</v>
      </c>
      <c r="B289" s="286"/>
      <c r="C289" s="286"/>
      <c r="D289" s="286"/>
      <c r="E289" s="286"/>
      <c r="F289" s="286"/>
      <c r="G289" s="286"/>
      <c r="H289" s="286"/>
      <c r="I289" s="285"/>
    </row>
    <row r="290" spans="1:9" customFormat="1" ht="20.100000000000001" customHeight="1" x14ac:dyDescent="0.2">
      <c r="D290" s="287"/>
      <c r="I290" s="288" t="s">
        <v>1051</v>
      </c>
    </row>
    <row r="291" spans="1:9" customFormat="1" ht="20.100000000000001" customHeight="1" x14ac:dyDescent="0.2">
      <c r="A291" s="287"/>
    </row>
    <row r="292" spans="1:9" customFormat="1" ht="20.100000000000001" customHeight="1" x14ac:dyDescent="0.2">
      <c r="A292" s="289" t="str">
        <f>"Hospital: "&amp;data!C98</f>
        <v>Hospital: Lourdes Counseling Center</v>
      </c>
      <c r="G292" s="290"/>
      <c r="H292" s="289" t="str">
        <f>"FYE: "&amp;data!C96</f>
        <v>FYE: 12/31/2023</v>
      </c>
    </row>
    <row r="293" spans="1:9" customFormat="1" ht="20.100000000000001" customHeight="1" x14ac:dyDescent="0.2">
      <c r="A293" s="291">
        <v>1</v>
      </c>
      <c r="B293" s="292" t="s">
        <v>236</v>
      </c>
      <c r="C293" s="294" t="s">
        <v>99</v>
      </c>
      <c r="D293" s="294" t="s">
        <v>100</v>
      </c>
      <c r="E293" s="294" t="s">
        <v>101</v>
      </c>
      <c r="F293" s="294" t="s">
        <v>102</v>
      </c>
      <c r="G293" s="294" t="s">
        <v>103</v>
      </c>
      <c r="H293" s="294" t="s">
        <v>104</v>
      </c>
      <c r="I293" s="294" t="s">
        <v>105</v>
      </c>
    </row>
    <row r="294" spans="1:9" customFormat="1" ht="20.100000000000001" customHeight="1" x14ac:dyDescent="0.2">
      <c r="A294" s="295">
        <v>2</v>
      </c>
      <c r="B294" s="296" t="s">
        <v>1003</v>
      </c>
      <c r="C294" s="298" t="s">
        <v>175</v>
      </c>
      <c r="D294" s="298" t="s">
        <v>176</v>
      </c>
      <c r="E294" s="298" t="s">
        <v>177</v>
      </c>
      <c r="F294" s="298" t="s">
        <v>178</v>
      </c>
      <c r="G294" s="298"/>
      <c r="H294" s="298" t="s">
        <v>180</v>
      </c>
      <c r="I294" s="298" t="s">
        <v>181</v>
      </c>
    </row>
    <row r="295" spans="1:9" customFormat="1" ht="20.100000000000001" customHeight="1" x14ac:dyDescent="0.2">
      <c r="A295" s="295"/>
      <c r="B295" s="296"/>
      <c r="C295" s="298" t="s">
        <v>1052</v>
      </c>
      <c r="D295" s="298" t="s">
        <v>221</v>
      </c>
      <c r="E295" s="298" t="s">
        <v>222</v>
      </c>
      <c r="F295" s="298" t="s">
        <v>223</v>
      </c>
      <c r="G295" s="298" t="s">
        <v>179</v>
      </c>
      <c r="H295" s="298" t="s">
        <v>224</v>
      </c>
      <c r="I295" s="298" t="s">
        <v>196</v>
      </c>
    </row>
    <row r="296" spans="1:9" customFormat="1" ht="20.100000000000001" customHeight="1" x14ac:dyDescent="0.2">
      <c r="A296" s="291">
        <v>3</v>
      </c>
      <c r="B296" s="292" t="s">
        <v>1007</v>
      </c>
      <c r="C296" s="304"/>
      <c r="D296" s="304"/>
      <c r="E296" s="304"/>
      <c r="F296" s="304"/>
      <c r="G296" s="304"/>
      <c r="H296" s="304"/>
      <c r="I296" s="304"/>
    </row>
    <row r="297" spans="1:9" customFormat="1" ht="20.100000000000001" customHeight="1" x14ac:dyDescent="0.2">
      <c r="A297" s="291">
        <v>4</v>
      </c>
      <c r="B297" s="292" t="s">
        <v>261</v>
      </c>
      <c r="C297" s="304"/>
      <c r="D297" s="304"/>
      <c r="E297" s="304"/>
      <c r="F297" s="304"/>
      <c r="G297" s="304"/>
      <c r="H297" s="304"/>
      <c r="I297" s="304"/>
    </row>
    <row r="298" spans="1:9" customFormat="1" ht="20.100000000000001" customHeight="1" x14ac:dyDescent="0.2">
      <c r="A298" s="291">
        <v>5</v>
      </c>
      <c r="B298" s="292" t="s">
        <v>262</v>
      </c>
      <c r="C298" s="299">
        <f>data!BN60</f>
        <v>0.11431480769230769</v>
      </c>
      <c r="D298" s="299">
        <f>data!BO60</f>
        <v>0</v>
      </c>
      <c r="E298" s="299">
        <f>data!BP60</f>
        <v>0</v>
      </c>
      <c r="F298" s="299">
        <f>data!BQ60</f>
        <v>0</v>
      </c>
      <c r="G298" s="299">
        <f>data!BR60</f>
        <v>0</v>
      </c>
      <c r="H298" s="299">
        <f>data!BS60</f>
        <v>0</v>
      </c>
      <c r="I298" s="299">
        <f>data!BT60</f>
        <v>0</v>
      </c>
    </row>
    <row r="299" spans="1:9" customFormat="1" ht="20.100000000000001" customHeight="1" x14ac:dyDescent="0.2">
      <c r="A299" s="291">
        <v>6</v>
      </c>
      <c r="B299" s="292" t="s">
        <v>263</v>
      </c>
      <c r="C299" s="292">
        <f>data!BN61</f>
        <v>27949.59</v>
      </c>
      <c r="D299" s="292">
        <f>data!BO61</f>
        <v>0</v>
      </c>
      <c r="E299" s="292">
        <f>data!BP61</f>
        <v>0</v>
      </c>
      <c r="F299" s="292">
        <f>data!BQ61</f>
        <v>0</v>
      </c>
      <c r="G299" s="292">
        <f>data!BR61</f>
        <v>0</v>
      </c>
      <c r="H299" s="292">
        <f>data!BS61</f>
        <v>0</v>
      </c>
      <c r="I299" s="292">
        <f>data!BT61</f>
        <v>0</v>
      </c>
    </row>
    <row r="300" spans="1:9" customFormat="1" ht="20.100000000000001" customHeight="1" x14ac:dyDescent="0.2">
      <c r="A300" s="291">
        <v>7</v>
      </c>
      <c r="B300" s="292" t="s">
        <v>11</v>
      </c>
      <c r="C300" s="292">
        <f>data!BN62</f>
        <v>8106</v>
      </c>
      <c r="D300" s="292">
        <f>data!BO62</f>
        <v>0</v>
      </c>
      <c r="E300" s="292">
        <f>data!BP62</f>
        <v>0</v>
      </c>
      <c r="F300" s="292">
        <f>data!BQ62</f>
        <v>0</v>
      </c>
      <c r="G300" s="292">
        <f>data!BR62</f>
        <v>0</v>
      </c>
      <c r="H300" s="292">
        <f>data!BS62</f>
        <v>0</v>
      </c>
      <c r="I300" s="292">
        <f>data!BT62</f>
        <v>0</v>
      </c>
    </row>
    <row r="301" spans="1:9" customFormat="1" ht="20.100000000000001" customHeight="1" x14ac:dyDescent="0.2">
      <c r="A301" s="291">
        <v>8</v>
      </c>
      <c r="B301" s="292" t="s">
        <v>264</v>
      </c>
      <c r="C301" s="292">
        <f>data!BN63</f>
        <v>0</v>
      </c>
      <c r="D301" s="292">
        <f>data!BO63</f>
        <v>0</v>
      </c>
      <c r="E301" s="292">
        <f>data!BP63</f>
        <v>0</v>
      </c>
      <c r="F301" s="292">
        <f>data!BQ63</f>
        <v>0</v>
      </c>
      <c r="G301" s="292">
        <f>data!BR63</f>
        <v>0</v>
      </c>
      <c r="H301" s="292">
        <f>data!BS63</f>
        <v>0</v>
      </c>
      <c r="I301" s="292">
        <f>data!BT63</f>
        <v>0</v>
      </c>
    </row>
    <row r="302" spans="1:9" customFormat="1" ht="20.100000000000001" customHeight="1" x14ac:dyDescent="0.2">
      <c r="A302" s="291">
        <v>9</v>
      </c>
      <c r="B302" s="292" t="s">
        <v>265</v>
      </c>
      <c r="C302" s="292">
        <f>data!BN64</f>
        <v>-16696</v>
      </c>
      <c r="D302" s="292">
        <f>data!BO64</f>
        <v>0</v>
      </c>
      <c r="E302" s="292">
        <f>data!BP64</f>
        <v>0</v>
      </c>
      <c r="F302" s="292">
        <f>data!BQ64</f>
        <v>0</v>
      </c>
      <c r="G302" s="292">
        <f>data!BR64</f>
        <v>0</v>
      </c>
      <c r="H302" s="292">
        <f>data!BS64</f>
        <v>0</v>
      </c>
      <c r="I302" s="292">
        <f>data!BT64</f>
        <v>0</v>
      </c>
    </row>
    <row r="303" spans="1:9" customFormat="1" ht="20.100000000000001" customHeight="1" x14ac:dyDescent="0.2">
      <c r="A303" s="291">
        <v>10</v>
      </c>
      <c r="B303" s="292" t="s">
        <v>523</v>
      </c>
      <c r="C303" s="292">
        <f>data!BN65</f>
        <v>0</v>
      </c>
      <c r="D303" s="292">
        <f>data!BO65</f>
        <v>0</v>
      </c>
      <c r="E303" s="292">
        <f>data!BP65</f>
        <v>0</v>
      </c>
      <c r="F303" s="292">
        <f>data!BQ65</f>
        <v>0</v>
      </c>
      <c r="G303" s="292">
        <f>data!BR65</f>
        <v>0</v>
      </c>
      <c r="H303" s="292">
        <f>data!BS65</f>
        <v>0</v>
      </c>
      <c r="I303" s="292">
        <f>data!BT65</f>
        <v>0</v>
      </c>
    </row>
    <row r="304" spans="1:9" customFormat="1" ht="20.100000000000001" customHeight="1" x14ac:dyDescent="0.2">
      <c r="A304" s="291">
        <v>11</v>
      </c>
      <c r="B304" s="292" t="s">
        <v>524</v>
      </c>
      <c r="C304" s="292">
        <f>data!BN66</f>
        <v>22054.67</v>
      </c>
      <c r="D304" s="292">
        <f>data!BO66</f>
        <v>0</v>
      </c>
      <c r="E304" s="292">
        <f>data!BP66</f>
        <v>0</v>
      </c>
      <c r="F304" s="292">
        <f>data!BQ66</f>
        <v>0</v>
      </c>
      <c r="G304" s="292">
        <f>data!BR66</f>
        <v>0</v>
      </c>
      <c r="H304" s="292">
        <f>data!BS66</f>
        <v>0</v>
      </c>
      <c r="I304" s="292">
        <f>data!BT66</f>
        <v>0</v>
      </c>
    </row>
    <row r="305" spans="1:9" customFormat="1" ht="20.100000000000001" customHeight="1" x14ac:dyDescent="0.2">
      <c r="A305" s="291">
        <v>12</v>
      </c>
      <c r="B305" s="292" t="s">
        <v>16</v>
      </c>
      <c r="C305" s="292">
        <f>data!BN67</f>
        <v>8768</v>
      </c>
      <c r="D305" s="292">
        <f>data!BO67</f>
        <v>0</v>
      </c>
      <c r="E305" s="292">
        <f>data!BP67</f>
        <v>0</v>
      </c>
      <c r="F305" s="292">
        <f>data!BQ67</f>
        <v>0</v>
      </c>
      <c r="G305" s="292">
        <f>data!BR67</f>
        <v>0</v>
      </c>
      <c r="H305" s="292">
        <f>data!BS67</f>
        <v>0</v>
      </c>
      <c r="I305" s="292">
        <f>data!BT67</f>
        <v>0</v>
      </c>
    </row>
    <row r="306" spans="1:9" customFormat="1" ht="20.100000000000001" customHeight="1" x14ac:dyDescent="0.2">
      <c r="A306" s="291">
        <v>13</v>
      </c>
      <c r="B306" s="292" t="s">
        <v>1008</v>
      </c>
      <c r="C306" s="292">
        <f>data!BN68</f>
        <v>33839.980000000003</v>
      </c>
      <c r="D306" s="292">
        <f>data!BO68</f>
        <v>0</v>
      </c>
      <c r="E306" s="292">
        <f>data!BP68</f>
        <v>0</v>
      </c>
      <c r="F306" s="292">
        <f>data!BQ68</f>
        <v>0</v>
      </c>
      <c r="G306" s="292">
        <f>data!BR68</f>
        <v>0</v>
      </c>
      <c r="H306" s="292">
        <f>data!BS68</f>
        <v>0</v>
      </c>
      <c r="I306" s="292">
        <f>data!BT68</f>
        <v>0</v>
      </c>
    </row>
    <row r="307" spans="1:9" customFormat="1" ht="20.100000000000001" customHeight="1" x14ac:dyDescent="0.2">
      <c r="A307" s="291">
        <v>14</v>
      </c>
      <c r="B307" s="292" t="s">
        <v>1009</v>
      </c>
      <c r="C307" s="292">
        <f>data!BN69</f>
        <v>1634270.4999999998</v>
      </c>
      <c r="D307" s="292">
        <f>data!BO69</f>
        <v>0</v>
      </c>
      <c r="E307" s="292">
        <f>data!BP69</f>
        <v>0</v>
      </c>
      <c r="F307" s="292">
        <f>data!BQ69</f>
        <v>0</v>
      </c>
      <c r="G307" s="292">
        <f>data!BR69</f>
        <v>626.58000000000004</v>
      </c>
      <c r="H307" s="292">
        <f>data!BS69</f>
        <v>0</v>
      </c>
      <c r="I307" s="292">
        <f>data!BT69</f>
        <v>0</v>
      </c>
    </row>
    <row r="308" spans="1:9" customFormat="1" ht="20.100000000000001" customHeight="1" x14ac:dyDescent="0.2">
      <c r="A308" s="291">
        <v>15</v>
      </c>
      <c r="B308" s="292" t="s">
        <v>284</v>
      </c>
      <c r="C308" s="292">
        <f>-data!BN84</f>
        <v>0</v>
      </c>
      <c r="D308" s="292">
        <f>-data!BO84</f>
        <v>0</v>
      </c>
      <c r="E308" s="292">
        <f>-data!BP84</f>
        <v>0</v>
      </c>
      <c r="F308" s="292">
        <f>-data!BQ84</f>
        <v>0</v>
      </c>
      <c r="G308" s="292">
        <f>-data!BR84</f>
        <v>0</v>
      </c>
      <c r="H308" s="292">
        <f>-data!BS84</f>
        <v>0</v>
      </c>
      <c r="I308" s="292">
        <f>-data!BT84</f>
        <v>0</v>
      </c>
    </row>
    <row r="309" spans="1:9" customFormat="1" ht="20.100000000000001" customHeight="1" x14ac:dyDescent="0.2">
      <c r="A309" s="291">
        <v>16</v>
      </c>
      <c r="B309" s="300" t="s">
        <v>1010</v>
      </c>
      <c r="C309" s="292">
        <f>data!BN85</f>
        <v>1718292.7399999998</v>
      </c>
      <c r="D309" s="292">
        <f>data!BO85</f>
        <v>0</v>
      </c>
      <c r="E309" s="292">
        <f>data!BP85</f>
        <v>0</v>
      </c>
      <c r="F309" s="292">
        <f>data!BQ85</f>
        <v>0</v>
      </c>
      <c r="G309" s="292">
        <f>data!BR85</f>
        <v>626.58000000000004</v>
      </c>
      <c r="H309" s="292">
        <f>data!BS85</f>
        <v>0</v>
      </c>
      <c r="I309" s="292">
        <f>data!BT85</f>
        <v>0</v>
      </c>
    </row>
    <row r="310" spans="1:9" customFormat="1" ht="20.100000000000001" customHeight="1" x14ac:dyDescent="0.2">
      <c r="A310" s="291">
        <v>17</v>
      </c>
      <c r="B310" s="292" t="s">
        <v>286</v>
      </c>
      <c r="C310" s="302"/>
      <c r="D310" s="302"/>
      <c r="E310" s="302"/>
      <c r="F310" s="302"/>
      <c r="G310" s="302"/>
      <c r="H310" s="302"/>
      <c r="I310" s="302"/>
    </row>
    <row r="311" spans="1:9" customFormat="1" ht="20.100000000000001" customHeight="1" x14ac:dyDescent="0.2">
      <c r="A311" s="291">
        <v>18</v>
      </c>
      <c r="B311" s="292" t="s">
        <v>1011</v>
      </c>
      <c r="C311" s="292"/>
      <c r="D311" s="292"/>
      <c r="E311" s="292"/>
      <c r="F311" s="292"/>
      <c r="G311" s="292"/>
      <c r="H311" s="292"/>
      <c r="I311" s="292"/>
    </row>
    <row r="312" spans="1:9" customFormat="1" ht="20.100000000000001" customHeight="1" x14ac:dyDescent="0.2">
      <c r="A312" s="291">
        <v>19</v>
      </c>
      <c r="B312" s="300" t="s">
        <v>1012</v>
      </c>
      <c r="C312" s="307" t="str">
        <f>IF(data!BN87&gt;0,data!BN87,"")</f>
        <v>x</v>
      </c>
      <c r="D312" s="307" t="str">
        <f>IF(data!BO87&gt;0,data!BO87,"")</f>
        <v>x</v>
      </c>
      <c r="E312" s="307" t="str">
        <f>IF(data!BP87&gt;0,data!BP87,"")</f>
        <v>x</v>
      </c>
      <c r="F312" s="307" t="str">
        <f>IF(data!BQ87&gt;0,data!BQ87,"")</f>
        <v>x</v>
      </c>
      <c r="G312" s="307" t="str">
        <f>IF(data!BR87&gt;0,data!BR87,"")</f>
        <v>x</v>
      </c>
      <c r="H312" s="307" t="str">
        <f>IF(data!BS87&gt;0,data!BS87,"")</f>
        <v>x</v>
      </c>
      <c r="I312" s="307" t="str">
        <f>IF(data!BT87&gt;0,data!BT87,"")</f>
        <v>x</v>
      </c>
    </row>
    <row r="313" spans="1:9" customFormat="1" ht="20.100000000000001" customHeight="1" x14ac:dyDescent="0.2">
      <c r="A313" s="291">
        <v>20</v>
      </c>
      <c r="B313" s="300" t="s">
        <v>1013</v>
      </c>
      <c r="C313" s="307" t="str">
        <f>IF(data!BN88&gt;0,data!BN88,"")</f>
        <v>x</v>
      </c>
      <c r="D313" s="307" t="str">
        <f>IF(data!BO88&gt;0,data!BO88,"")</f>
        <v>x</v>
      </c>
      <c r="E313" s="307" t="str">
        <f>IF(data!BP88&gt;0,data!BP88,"")</f>
        <v>x</v>
      </c>
      <c r="F313" s="307" t="str">
        <f>IF(data!BQ88&gt;0,data!BQ88,"")</f>
        <v>x</v>
      </c>
      <c r="G313" s="307" t="str">
        <f>IF(data!BR88&gt;0,data!BR88,"")</f>
        <v>x</v>
      </c>
      <c r="H313" s="307" t="str">
        <f>IF(data!BS88&gt;0,data!BS88,"")</f>
        <v>x</v>
      </c>
      <c r="I313" s="307" t="str">
        <f>IF(data!BT88&gt;0,data!BT88,"")</f>
        <v>x</v>
      </c>
    </row>
    <row r="314" spans="1:9" customFormat="1" ht="20.100000000000001" customHeight="1" x14ac:dyDescent="0.2">
      <c r="A314" s="291">
        <v>21</v>
      </c>
      <c r="B314" s="300" t="s">
        <v>1014</v>
      </c>
      <c r="C314" s="307" t="str">
        <f>IF(data!BN89&gt;0,data!BN89,"")</f>
        <v>x</v>
      </c>
      <c r="D314" s="307" t="str">
        <f>IF(data!BO89&gt;0,data!BO89,"")</f>
        <v>x</v>
      </c>
      <c r="E314" s="307" t="str">
        <f>IF(data!BP89&gt;0,data!BP89,"")</f>
        <v>x</v>
      </c>
      <c r="F314" s="307" t="str">
        <f>IF(data!BQ89&gt;0,data!BQ89,"")</f>
        <v>x</v>
      </c>
      <c r="G314" s="307" t="str">
        <f>IF(data!BR89&gt;0,data!BR89,"")</f>
        <v>x</v>
      </c>
      <c r="H314" s="307" t="str">
        <f>IF(data!BS89&gt;0,data!BS89,"")</f>
        <v>x</v>
      </c>
      <c r="I314" s="307" t="str">
        <f>IF(data!BT89&gt;0,data!BT89,"")</f>
        <v>x</v>
      </c>
    </row>
    <row r="315" spans="1:9" customFormat="1" ht="20.100000000000001" customHeight="1" x14ac:dyDescent="0.2">
      <c r="A315" s="291" t="s">
        <v>1015</v>
      </c>
      <c r="B315" s="292"/>
      <c r="C315" s="302"/>
      <c r="D315" s="302"/>
      <c r="E315" s="302"/>
      <c r="F315" s="302"/>
      <c r="G315" s="302"/>
      <c r="H315" s="302"/>
      <c r="I315" s="302"/>
    </row>
    <row r="316" spans="1:9" customFormat="1" ht="20.100000000000001" customHeight="1" x14ac:dyDescent="0.2">
      <c r="A316" s="291">
        <v>22</v>
      </c>
      <c r="B316" s="292" t="s">
        <v>1016</v>
      </c>
      <c r="C316" s="308">
        <f>data!BN90</f>
        <v>7928</v>
      </c>
      <c r="D316" s="308">
        <f>data!BO90</f>
        <v>0</v>
      </c>
      <c r="E316" s="308">
        <f>data!BP90</f>
        <v>0</v>
      </c>
      <c r="F316" s="308">
        <f>data!BQ90</f>
        <v>0</v>
      </c>
      <c r="G316" s="308">
        <f>data!BR90</f>
        <v>0</v>
      </c>
      <c r="H316" s="308">
        <f>data!BS90</f>
        <v>0</v>
      </c>
      <c r="I316" s="308">
        <f>data!BT90</f>
        <v>0</v>
      </c>
    </row>
    <row r="317" spans="1:9" customFormat="1" ht="20.100000000000001" customHeight="1" x14ac:dyDescent="0.2">
      <c r="A317" s="291">
        <v>23</v>
      </c>
      <c r="B317" s="292" t="s">
        <v>1017</v>
      </c>
      <c r="C317" s="307" t="str">
        <f>IF(data!BN91&gt;0,data!BN91,"")</f>
        <v>x</v>
      </c>
      <c r="D317" s="307" t="str">
        <f>IF(data!BO91&gt;0,data!BO91,"")</f>
        <v>x</v>
      </c>
      <c r="E317" s="307" t="str">
        <f>IF(data!BP91&gt;0,data!BP91,"")</f>
        <v>x</v>
      </c>
      <c r="F317" s="307" t="str">
        <f>IF(data!BQ91&gt;0,data!BQ91,"")</f>
        <v>x</v>
      </c>
      <c r="G317" s="308">
        <f>data!BR91</f>
        <v>0</v>
      </c>
      <c r="H317" s="308">
        <f>data!BS91</f>
        <v>0</v>
      </c>
      <c r="I317" s="308">
        <f>data!BT91</f>
        <v>0</v>
      </c>
    </row>
    <row r="318" spans="1:9" customFormat="1" ht="20.100000000000001" customHeight="1" x14ac:dyDescent="0.2">
      <c r="A318" s="291">
        <v>24</v>
      </c>
      <c r="B318" s="292" t="s">
        <v>1018</v>
      </c>
      <c r="C318" s="307" t="str">
        <f>IF(data!BN92&gt;0,data!BN92,"")</f>
        <v>x</v>
      </c>
      <c r="D318" s="307" t="str">
        <f>IF(data!BO92&gt;0,data!BO92,"")</f>
        <v>x</v>
      </c>
      <c r="E318" s="307" t="str">
        <f>IF(data!BP92&gt;0,data!BP92,"")</f>
        <v>x</v>
      </c>
      <c r="F318" s="307" t="str">
        <f>IF(data!BQ92&gt;0,data!BQ92,"")</f>
        <v>x</v>
      </c>
      <c r="G318" s="307" t="str">
        <f>IF(data!BR92&gt;0,data!BR92,"")</f>
        <v>x</v>
      </c>
      <c r="H318" s="308">
        <f>data!BS92</f>
        <v>0</v>
      </c>
      <c r="I318" s="308">
        <f>data!BT92</f>
        <v>0</v>
      </c>
    </row>
    <row r="319" spans="1:9" customFormat="1" ht="20.100000000000001" customHeight="1" x14ac:dyDescent="0.2">
      <c r="A319" s="291">
        <v>25</v>
      </c>
      <c r="B319" s="292" t="s">
        <v>1019</v>
      </c>
      <c r="C319" s="307" t="str">
        <f>IF(data!BN93&gt;0,data!BN93,"")</f>
        <v>x</v>
      </c>
      <c r="D319" s="307" t="str">
        <f>IF(data!BO93&gt;0,data!BO93,"")</f>
        <v>x</v>
      </c>
      <c r="E319" s="307" t="str">
        <f>IF(data!BP93&gt;0,data!BP93,"")</f>
        <v>x</v>
      </c>
      <c r="F319" s="307" t="str">
        <f>IF(data!BQ93&gt;0,data!BQ93,"")</f>
        <v>x</v>
      </c>
      <c r="G319" s="307" t="str">
        <f>IF(data!BR93&gt;0,data!BR93,"")</f>
        <v>x</v>
      </c>
      <c r="H319" s="308">
        <f>data!BS93</f>
        <v>0</v>
      </c>
      <c r="I319" s="308">
        <f>data!BT93</f>
        <v>0</v>
      </c>
    </row>
    <row r="320" spans="1:9" customFormat="1" ht="20.100000000000001" customHeight="1" x14ac:dyDescent="0.2">
      <c r="A320" s="291">
        <v>26</v>
      </c>
      <c r="B320" s="292" t="s">
        <v>294</v>
      </c>
      <c r="C320" s="310" t="str">
        <f>IF(data!BN94&gt;0,data!BN94,"")</f>
        <v>x</v>
      </c>
      <c r="D320" s="310" t="str">
        <f>IF(data!BO94&gt;0,data!BO94,"")</f>
        <v>x</v>
      </c>
      <c r="E320" s="310" t="str">
        <f>IF(data!BP94&gt;0,data!BP94,"")</f>
        <v>x</v>
      </c>
      <c r="F320" s="310" t="str">
        <f>IF(data!BQ94&gt;0,data!BQ94,"")</f>
        <v>x</v>
      </c>
      <c r="G320" s="310" t="str">
        <f>IF(data!BR94&gt;0,data!BR94,"")</f>
        <v>x</v>
      </c>
      <c r="H320" s="310" t="str">
        <f>IF(data!BS94&gt;0,data!BS94,"")</f>
        <v>x</v>
      </c>
      <c r="I320" s="310" t="str">
        <f>IF(data!BT94&gt;0,data!BT94,"")</f>
        <v>x</v>
      </c>
    </row>
    <row r="321" spans="1:9" customFormat="1" ht="20.100000000000001" customHeight="1" x14ac:dyDescent="0.2">
      <c r="A321" s="285" t="s">
        <v>1001</v>
      </c>
      <c r="B321" s="286"/>
      <c r="C321" s="286"/>
      <c r="D321" s="286"/>
      <c r="E321" s="286"/>
      <c r="F321" s="286"/>
      <c r="G321" s="286"/>
      <c r="H321" s="286"/>
      <c r="I321" s="285"/>
    </row>
    <row r="322" spans="1:9" customFormat="1" ht="20.100000000000001" customHeight="1" x14ac:dyDescent="0.2">
      <c r="D322" s="287"/>
      <c r="I322" s="288" t="s">
        <v>1053</v>
      </c>
    </row>
    <row r="323" spans="1:9" customFormat="1" ht="20.100000000000001" customHeight="1" x14ac:dyDescent="0.2">
      <c r="A323" s="287"/>
    </row>
    <row r="324" spans="1:9" customFormat="1" ht="20.100000000000001" customHeight="1" x14ac:dyDescent="0.2">
      <c r="A324" s="289" t="str">
        <f>"Hospital: "&amp;data!C98</f>
        <v>Hospital: Lourdes Counseling Center</v>
      </c>
      <c r="G324" s="290"/>
      <c r="H324" s="289" t="str">
        <f>"FYE: "&amp;data!C96</f>
        <v>FYE: 12/31/2023</v>
      </c>
    </row>
    <row r="325" spans="1:9" customFormat="1" ht="20.100000000000001" customHeight="1" x14ac:dyDescent="0.2">
      <c r="A325" s="291">
        <v>1</v>
      </c>
      <c r="B325" s="292" t="s">
        <v>236</v>
      </c>
      <c r="C325" s="294" t="s">
        <v>106</v>
      </c>
      <c r="D325" s="294" t="s">
        <v>107</v>
      </c>
      <c r="E325" s="294" t="s">
        <v>108</v>
      </c>
      <c r="F325" s="294" t="s">
        <v>109</v>
      </c>
      <c r="G325" s="294" t="s">
        <v>110</v>
      </c>
      <c r="H325" s="294" t="s">
        <v>111</v>
      </c>
      <c r="I325" s="294" t="s">
        <v>112</v>
      </c>
    </row>
    <row r="326" spans="1:9" customFormat="1" ht="20.100000000000001" customHeight="1" x14ac:dyDescent="0.2">
      <c r="A326" s="295">
        <v>2</v>
      </c>
      <c r="B326" s="296" t="s">
        <v>1003</v>
      </c>
      <c r="C326" s="298" t="s">
        <v>182</v>
      </c>
      <c r="D326" s="298" t="s">
        <v>182</v>
      </c>
      <c r="E326" s="298" t="s">
        <v>182</v>
      </c>
      <c r="F326" s="298" t="s">
        <v>183</v>
      </c>
      <c r="G326" s="298" t="s">
        <v>184</v>
      </c>
      <c r="H326" s="298" t="s">
        <v>185</v>
      </c>
      <c r="I326" s="298" t="s">
        <v>186</v>
      </c>
    </row>
    <row r="327" spans="1:9" customFormat="1" ht="20.100000000000001" customHeight="1" x14ac:dyDescent="0.2">
      <c r="A327" s="295"/>
      <c r="B327" s="296"/>
      <c r="C327" s="298" t="s">
        <v>225</v>
      </c>
      <c r="D327" s="298" t="s">
        <v>226</v>
      </c>
      <c r="E327" s="298" t="s">
        <v>227</v>
      </c>
      <c r="F327" s="298" t="s">
        <v>178</v>
      </c>
      <c r="G327" s="298" t="s">
        <v>1052</v>
      </c>
      <c r="H327" s="298" t="s">
        <v>179</v>
      </c>
      <c r="I327" s="298" t="s">
        <v>228</v>
      </c>
    </row>
    <row r="328" spans="1:9" customFormat="1" ht="20.100000000000001" customHeight="1" x14ac:dyDescent="0.2">
      <c r="A328" s="291">
        <v>3</v>
      </c>
      <c r="B328" s="292" t="s">
        <v>1007</v>
      </c>
      <c r="C328" s="304"/>
      <c r="D328" s="304"/>
      <c r="E328" s="304"/>
      <c r="F328" s="304"/>
      <c r="G328" s="304"/>
      <c r="H328" s="304"/>
      <c r="I328" s="304"/>
    </row>
    <row r="329" spans="1:9" customFormat="1" ht="20.100000000000001" customHeight="1" x14ac:dyDescent="0.2">
      <c r="A329" s="291">
        <v>4</v>
      </c>
      <c r="B329" s="292" t="s">
        <v>261</v>
      </c>
      <c r="C329" s="304"/>
      <c r="D329" s="304"/>
      <c r="E329" s="304"/>
      <c r="F329" s="304"/>
      <c r="G329" s="304"/>
      <c r="H329" s="304"/>
      <c r="I329" s="304"/>
    </row>
    <row r="330" spans="1:9" customFormat="1" ht="20.100000000000001" customHeight="1" x14ac:dyDescent="0.2">
      <c r="A330" s="291">
        <v>5</v>
      </c>
      <c r="B330" s="292" t="s">
        <v>262</v>
      </c>
      <c r="C330" s="299">
        <f>data!BU60</f>
        <v>0</v>
      </c>
      <c r="D330" s="299">
        <f>data!BV60</f>
        <v>1.2330625</v>
      </c>
      <c r="E330" s="299">
        <f>data!BW60</f>
        <v>0</v>
      </c>
      <c r="F330" s="299">
        <f>data!BX60</f>
        <v>0</v>
      </c>
      <c r="G330" s="299">
        <f>data!BY60</f>
        <v>1.5578173076923079</v>
      </c>
      <c r="H330" s="299">
        <f>data!BZ60</f>
        <v>0</v>
      </c>
      <c r="I330" s="299">
        <f>data!CA60</f>
        <v>0</v>
      </c>
    </row>
    <row r="331" spans="1:9" customFormat="1" ht="20.100000000000001" customHeight="1" x14ac:dyDescent="0.2">
      <c r="A331" s="291">
        <v>6</v>
      </c>
      <c r="B331" s="292" t="s">
        <v>263</v>
      </c>
      <c r="C331" s="311">
        <f>data!BU61</f>
        <v>0</v>
      </c>
      <c r="D331" s="311">
        <f>data!BV61</f>
        <v>38350.810000000005</v>
      </c>
      <c r="E331" s="311">
        <f>data!BW61</f>
        <v>0</v>
      </c>
      <c r="F331" s="311">
        <f>data!BX61</f>
        <v>0</v>
      </c>
      <c r="G331" s="311">
        <f>data!BY61</f>
        <v>202702.97</v>
      </c>
      <c r="H331" s="311">
        <f>data!BZ61</f>
        <v>0</v>
      </c>
      <c r="I331" s="311">
        <f>data!CA61</f>
        <v>0</v>
      </c>
    </row>
    <row r="332" spans="1:9" customFormat="1" ht="20.100000000000001" customHeight="1" x14ac:dyDescent="0.2">
      <c r="A332" s="291">
        <v>7</v>
      </c>
      <c r="B332" s="292" t="s">
        <v>11</v>
      </c>
      <c r="C332" s="311">
        <f>data!BU62</f>
        <v>0</v>
      </c>
      <c r="D332" s="311">
        <f>data!BV62</f>
        <v>11122</v>
      </c>
      <c r="E332" s="311">
        <f>data!BW62</f>
        <v>0</v>
      </c>
      <c r="F332" s="311">
        <f>data!BX62</f>
        <v>0</v>
      </c>
      <c r="G332" s="311">
        <f>data!BY62</f>
        <v>58786</v>
      </c>
      <c r="H332" s="311">
        <f>data!BZ62</f>
        <v>0</v>
      </c>
      <c r="I332" s="311">
        <f>data!CA62</f>
        <v>0</v>
      </c>
    </row>
    <row r="333" spans="1:9" customFormat="1" ht="20.100000000000001" customHeight="1" x14ac:dyDescent="0.2">
      <c r="A333" s="291">
        <v>8</v>
      </c>
      <c r="B333" s="292" t="s">
        <v>264</v>
      </c>
      <c r="C333" s="311">
        <f>data!BU63</f>
        <v>0</v>
      </c>
      <c r="D333" s="311">
        <f>data!BV63</f>
        <v>0</v>
      </c>
      <c r="E333" s="311">
        <f>data!BW63</f>
        <v>0</v>
      </c>
      <c r="F333" s="311">
        <f>data!BX63</f>
        <v>0</v>
      </c>
      <c r="G333" s="311">
        <f>data!BY63</f>
        <v>0</v>
      </c>
      <c r="H333" s="311">
        <f>data!BZ63</f>
        <v>0</v>
      </c>
      <c r="I333" s="311">
        <f>data!CA63</f>
        <v>0</v>
      </c>
    </row>
    <row r="334" spans="1:9" customFormat="1" ht="20.100000000000001" customHeight="1" x14ac:dyDescent="0.2">
      <c r="A334" s="291">
        <v>9</v>
      </c>
      <c r="B334" s="292" t="s">
        <v>265</v>
      </c>
      <c r="C334" s="311">
        <f>data!BU64</f>
        <v>0</v>
      </c>
      <c r="D334" s="311">
        <f>data!BV64</f>
        <v>0</v>
      </c>
      <c r="E334" s="311">
        <f>data!BW64</f>
        <v>0</v>
      </c>
      <c r="F334" s="311">
        <f>data!BX64</f>
        <v>0</v>
      </c>
      <c r="G334" s="311">
        <f>data!BY64</f>
        <v>0</v>
      </c>
      <c r="H334" s="311">
        <f>data!BZ64</f>
        <v>0</v>
      </c>
      <c r="I334" s="311">
        <f>data!CA64</f>
        <v>0</v>
      </c>
    </row>
    <row r="335" spans="1:9" customFormat="1" ht="20.100000000000001" customHeight="1" x14ac:dyDescent="0.2">
      <c r="A335" s="291">
        <v>10</v>
      </c>
      <c r="B335" s="292" t="s">
        <v>523</v>
      </c>
      <c r="C335" s="311">
        <f>data!BU65</f>
        <v>0</v>
      </c>
      <c r="D335" s="311">
        <f>data!BV65</f>
        <v>0</v>
      </c>
      <c r="E335" s="311">
        <f>data!BW65</f>
        <v>0</v>
      </c>
      <c r="F335" s="311">
        <f>data!BX65</f>
        <v>0</v>
      </c>
      <c r="G335" s="311">
        <f>data!BY65</f>
        <v>0</v>
      </c>
      <c r="H335" s="311">
        <f>data!BZ65</f>
        <v>0</v>
      </c>
      <c r="I335" s="311">
        <f>data!CA65</f>
        <v>0</v>
      </c>
    </row>
    <row r="336" spans="1:9" customFormat="1" ht="20.100000000000001" customHeight="1" x14ac:dyDescent="0.2">
      <c r="A336" s="291">
        <v>11</v>
      </c>
      <c r="B336" s="292" t="s">
        <v>524</v>
      </c>
      <c r="C336" s="311">
        <f>data!BU66</f>
        <v>0</v>
      </c>
      <c r="D336" s="311">
        <f>data!BV66</f>
        <v>0</v>
      </c>
      <c r="E336" s="311">
        <f>data!BW66</f>
        <v>0</v>
      </c>
      <c r="F336" s="311">
        <f>data!BX66</f>
        <v>0</v>
      </c>
      <c r="G336" s="311">
        <f>data!BY66</f>
        <v>0</v>
      </c>
      <c r="H336" s="311">
        <f>data!BZ66</f>
        <v>0</v>
      </c>
      <c r="I336" s="311">
        <f>data!CA66</f>
        <v>0</v>
      </c>
    </row>
    <row r="337" spans="1:9" customFormat="1" ht="20.100000000000001" customHeight="1" x14ac:dyDescent="0.2">
      <c r="A337" s="291">
        <v>12</v>
      </c>
      <c r="B337" s="292" t="s">
        <v>16</v>
      </c>
      <c r="C337" s="311">
        <f>data!BU67</f>
        <v>0</v>
      </c>
      <c r="D337" s="311">
        <f>data!BV67</f>
        <v>797</v>
      </c>
      <c r="E337" s="311">
        <f>data!BW67</f>
        <v>0</v>
      </c>
      <c r="F337" s="311">
        <f>data!BX67</f>
        <v>0</v>
      </c>
      <c r="G337" s="311">
        <f>data!BY67</f>
        <v>0</v>
      </c>
      <c r="H337" s="311">
        <f>data!BZ67</f>
        <v>0</v>
      </c>
      <c r="I337" s="311">
        <f>data!CA67</f>
        <v>0</v>
      </c>
    </row>
    <row r="338" spans="1:9" customFormat="1" ht="20.100000000000001" customHeight="1" x14ac:dyDescent="0.2">
      <c r="A338" s="291">
        <v>13</v>
      </c>
      <c r="B338" s="292" t="s">
        <v>1008</v>
      </c>
      <c r="C338" s="311">
        <f>data!BU68</f>
        <v>0</v>
      </c>
      <c r="D338" s="311">
        <f>data!BV68</f>
        <v>0</v>
      </c>
      <c r="E338" s="311">
        <f>data!BW68</f>
        <v>0</v>
      </c>
      <c r="F338" s="311">
        <f>data!BX68</f>
        <v>0</v>
      </c>
      <c r="G338" s="311">
        <f>data!BY68</f>
        <v>0</v>
      </c>
      <c r="H338" s="311">
        <f>data!BZ68</f>
        <v>0</v>
      </c>
      <c r="I338" s="311">
        <f>data!CA68</f>
        <v>0</v>
      </c>
    </row>
    <row r="339" spans="1:9" customFormat="1" ht="20.100000000000001" customHeight="1" x14ac:dyDescent="0.2">
      <c r="A339" s="291">
        <v>14</v>
      </c>
      <c r="B339" s="292" t="s">
        <v>1009</v>
      </c>
      <c r="C339" s="311">
        <f>data!BU69</f>
        <v>0</v>
      </c>
      <c r="D339" s="311">
        <f>data!BV69</f>
        <v>2090.98</v>
      </c>
      <c r="E339" s="311">
        <f>data!BW69</f>
        <v>15139.75</v>
      </c>
      <c r="F339" s="311">
        <f>data!BX69</f>
        <v>0</v>
      </c>
      <c r="G339" s="311">
        <f>data!BY69</f>
        <v>20521.859999999997</v>
      </c>
      <c r="H339" s="311">
        <f>data!BZ69</f>
        <v>0</v>
      </c>
      <c r="I339" s="311">
        <f>data!CA69</f>
        <v>4676.4799999999996</v>
      </c>
    </row>
    <row r="340" spans="1:9" customFormat="1" ht="20.100000000000001" customHeight="1" x14ac:dyDescent="0.2">
      <c r="A340" s="291">
        <v>15</v>
      </c>
      <c r="B340" s="292" t="s">
        <v>284</v>
      </c>
      <c r="C340" s="292">
        <f>-data!BU84</f>
        <v>0</v>
      </c>
      <c r="D340" s="292">
        <f>-data!BV84</f>
        <v>0</v>
      </c>
      <c r="E340" s="292">
        <f>-data!BW84</f>
        <v>0</v>
      </c>
      <c r="F340" s="292">
        <f>-data!BX84</f>
        <v>0</v>
      </c>
      <c r="G340" s="292">
        <f>-data!BY84</f>
        <v>0</v>
      </c>
      <c r="H340" s="292">
        <f>-data!BZ84</f>
        <v>0</v>
      </c>
      <c r="I340" s="292">
        <f>-data!CA84</f>
        <v>0</v>
      </c>
    </row>
    <row r="341" spans="1:9" customFormat="1" ht="20.100000000000001" customHeight="1" x14ac:dyDescent="0.2">
      <c r="A341" s="291">
        <v>16</v>
      </c>
      <c r="B341" s="300" t="s">
        <v>1010</v>
      </c>
      <c r="C341" s="292">
        <f>data!BU85</f>
        <v>0</v>
      </c>
      <c r="D341" s="292">
        <f>data!BV85</f>
        <v>52360.790000000008</v>
      </c>
      <c r="E341" s="292">
        <f>data!BW85</f>
        <v>15139.75</v>
      </c>
      <c r="F341" s="292">
        <f>data!BX85</f>
        <v>0</v>
      </c>
      <c r="G341" s="292">
        <f>data!BY85</f>
        <v>282010.83</v>
      </c>
      <c r="H341" s="292">
        <f>data!BZ85</f>
        <v>0</v>
      </c>
      <c r="I341" s="292">
        <f>data!CA85</f>
        <v>4676.4799999999996</v>
      </c>
    </row>
    <row r="342" spans="1:9" customFormat="1" ht="20.100000000000001" customHeight="1" x14ac:dyDescent="0.2">
      <c r="A342" s="291">
        <v>17</v>
      </c>
      <c r="B342" s="292" t="s">
        <v>286</v>
      </c>
      <c r="C342" s="302"/>
      <c r="D342" s="302"/>
      <c r="E342" s="302"/>
      <c r="F342" s="302"/>
      <c r="G342" s="302"/>
      <c r="H342" s="302"/>
      <c r="I342" s="302"/>
    </row>
    <row r="343" spans="1:9" customFormat="1" ht="20.100000000000001" customHeight="1" x14ac:dyDescent="0.2">
      <c r="A343" s="291">
        <v>18</v>
      </c>
      <c r="B343" s="292" t="s">
        <v>1011</v>
      </c>
      <c r="C343" s="292"/>
      <c r="D343" s="292"/>
      <c r="E343" s="292"/>
      <c r="F343" s="292"/>
      <c r="G343" s="292"/>
      <c r="H343" s="292"/>
      <c r="I343" s="292"/>
    </row>
    <row r="344" spans="1:9" customFormat="1" ht="20.100000000000001" customHeight="1" x14ac:dyDescent="0.2">
      <c r="A344" s="291">
        <v>19</v>
      </c>
      <c r="B344" s="300" t="s">
        <v>1012</v>
      </c>
      <c r="C344" s="307" t="str">
        <f>IF(data!BU87&gt;0,data!BU87,"")</f>
        <v>x</v>
      </c>
      <c r="D344" s="307" t="str">
        <f>IF(data!BV87&gt;0,data!BV87,"")</f>
        <v>x</v>
      </c>
      <c r="E344" s="307" t="str">
        <f>IF(data!BW87&gt;0,data!BW87,"")</f>
        <v>x</v>
      </c>
      <c r="F344" s="307" t="str">
        <f>IF(data!BX87&gt;0,data!BX87,"")</f>
        <v>x</v>
      </c>
      <c r="G344" s="307" t="str">
        <f>IF(data!BY87&gt;0,data!BY87,"")</f>
        <v>x</v>
      </c>
      <c r="H344" s="307" t="str">
        <f>IF(data!BZ87&gt;0,data!BZ87,"")</f>
        <v>x</v>
      </c>
      <c r="I344" s="307" t="str">
        <f>IF(data!CA87&gt;0,data!CA87,"")</f>
        <v>x</v>
      </c>
    </row>
    <row r="345" spans="1:9" customFormat="1" ht="20.100000000000001" customHeight="1" x14ac:dyDescent="0.2">
      <c r="A345" s="291">
        <v>20</v>
      </c>
      <c r="B345" s="300" t="s">
        <v>1013</v>
      </c>
      <c r="C345" s="307" t="str">
        <f>IF(data!BU88&gt;0,data!BU88,"")</f>
        <v>x</v>
      </c>
      <c r="D345" s="307" t="str">
        <f>IF(data!BV88&gt;0,data!BV88,"")</f>
        <v>x</v>
      </c>
      <c r="E345" s="307" t="str">
        <f>IF(data!BW88&gt;0,data!BW88,"")</f>
        <v>x</v>
      </c>
      <c r="F345" s="307" t="str">
        <f>IF(data!BX88&gt;0,data!BX88,"")</f>
        <v>x</v>
      </c>
      <c r="G345" s="307" t="str">
        <f>IF(data!BY88&gt;0,data!BY88,"")</f>
        <v>x</v>
      </c>
      <c r="H345" s="307" t="str">
        <f>IF(data!BZ88&gt;0,data!BZ88,"")</f>
        <v>x</v>
      </c>
      <c r="I345" s="307" t="str">
        <f>IF(data!CA88&gt;0,data!CA88,"")</f>
        <v>x</v>
      </c>
    </row>
    <row r="346" spans="1:9" customFormat="1" ht="20.100000000000001" customHeight="1" x14ac:dyDescent="0.2">
      <c r="A346" s="291">
        <v>21</v>
      </c>
      <c r="B346" s="300" t="s">
        <v>1014</v>
      </c>
      <c r="C346" s="307" t="str">
        <f>IF(data!BU89&gt;0,data!BU89,"")</f>
        <v>x</v>
      </c>
      <c r="D346" s="307" t="str">
        <f>IF(data!BV89&gt;0,data!BV89,"")</f>
        <v>x</v>
      </c>
      <c r="E346" s="307" t="str">
        <f>IF(data!BW89&gt;0,data!BW89,"")</f>
        <v>x</v>
      </c>
      <c r="F346" s="307" t="str">
        <f>IF(data!BX89&gt;0,data!BX89,"")</f>
        <v>x</v>
      </c>
      <c r="G346" s="307" t="str">
        <f>IF(data!BY89&gt;0,data!BY89,"")</f>
        <v>x</v>
      </c>
      <c r="H346" s="307" t="str">
        <f>IF(data!BZ89&gt;0,data!BZ89,"")</f>
        <v>x</v>
      </c>
      <c r="I346" s="307" t="str">
        <f>IF(data!CA89&gt;0,data!CA89,"")</f>
        <v>x</v>
      </c>
    </row>
    <row r="347" spans="1:9" customFormat="1" ht="20.100000000000001" customHeight="1" x14ac:dyDescent="0.2">
      <c r="A347" s="291" t="s">
        <v>1015</v>
      </c>
      <c r="B347" s="292"/>
      <c r="C347" s="302"/>
      <c r="D347" s="302"/>
      <c r="E347" s="302"/>
      <c r="F347" s="302"/>
      <c r="G347" s="302"/>
      <c r="H347" s="302"/>
      <c r="I347" s="302"/>
    </row>
    <row r="348" spans="1:9" customFormat="1" ht="20.100000000000001" customHeight="1" x14ac:dyDescent="0.2">
      <c r="A348" s="291">
        <v>22</v>
      </c>
      <c r="B348" s="292" t="s">
        <v>1016</v>
      </c>
      <c r="C348" s="308">
        <f>data!BU90</f>
        <v>0</v>
      </c>
      <c r="D348" s="308">
        <f>data!BV90</f>
        <v>721</v>
      </c>
      <c r="E348" s="308">
        <f>data!BW90</f>
        <v>0</v>
      </c>
      <c r="F348" s="308">
        <f>data!BX90</f>
        <v>0</v>
      </c>
      <c r="G348" s="308">
        <f>data!BY90</f>
        <v>0</v>
      </c>
      <c r="H348" s="308">
        <f>data!BZ90</f>
        <v>0</v>
      </c>
      <c r="I348" s="308">
        <f>data!CA90</f>
        <v>0</v>
      </c>
    </row>
    <row r="349" spans="1:9" customFormat="1" ht="20.100000000000001" customHeight="1" x14ac:dyDescent="0.2">
      <c r="A349" s="291">
        <v>23</v>
      </c>
      <c r="B349" s="292" t="s">
        <v>1017</v>
      </c>
      <c r="C349" s="308">
        <f>data!BU91</f>
        <v>0</v>
      </c>
      <c r="D349" s="308">
        <f>data!BV91</f>
        <v>0</v>
      </c>
      <c r="E349" s="308">
        <f>data!BW91</f>
        <v>0</v>
      </c>
      <c r="F349" s="308">
        <f>data!BX91</f>
        <v>0</v>
      </c>
      <c r="G349" s="308">
        <f>data!BY91</f>
        <v>0</v>
      </c>
      <c r="H349" s="308">
        <f>data!BZ91</f>
        <v>0</v>
      </c>
      <c r="I349" s="308">
        <f>data!CA91</f>
        <v>0</v>
      </c>
    </row>
    <row r="350" spans="1:9" customFormat="1" ht="20.100000000000001" customHeight="1" x14ac:dyDescent="0.2">
      <c r="A350" s="291">
        <v>24</v>
      </c>
      <c r="B350" s="292" t="s">
        <v>1018</v>
      </c>
      <c r="C350" s="308">
        <f>data!BU92</f>
        <v>0</v>
      </c>
      <c r="D350" s="308">
        <f>data!BV92</f>
        <v>0</v>
      </c>
      <c r="E350" s="308">
        <f>data!BW92</f>
        <v>0</v>
      </c>
      <c r="F350" s="308">
        <f>data!BX92</f>
        <v>0</v>
      </c>
      <c r="G350" s="308">
        <f>data!BY92</f>
        <v>0</v>
      </c>
      <c r="H350" s="308">
        <f>data!BZ92</f>
        <v>0</v>
      </c>
      <c r="I350" s="308">
        <f>data!CA92</f>
        <v>0</v>
      </c>
    </row>
    <row r="351" spans="1:9" customFormat="1" ht="20.100000000000001" customHeight="1" x14ac:dyDescent="0.2">
      <c r="A351" s="291">
        <v>25</v>
      </c>
      <c r="B351" s="292" t="s">
        <v>1019</v>
      </c>
      <c r="C351" s="308">
        <f>data!BU93</f>
        <v>0</v>
      </c>
      <c r="D351" s="308">
        <f>data!BV93</f>
        <v>0</v>
      </c>
      <c r="E351" s="308">
        <f>data!BW93</f>
        <v>0</v>
      </c>
      <c r="F351" s="308">
        <f>data!BX93</f>
        <v>0</v>
      </c>
      <c r="G351" s="308">
        <f>data!BY93</f>
        <v>0</v>
      </c>
      <c r="H351" s="308">
        <f>data!BZ93</f>
        <v>0</v>
      </c>
      <c r="I351" s="308">
        <f>data!CA93</f>
        <v>0</v>
      </c>
    </row>
    <row r="352" spans="1:9" customFormat="1" ht="20.100000000000001" customHeight="1" x14ac:dyDescent="0.2">
      <c r="A352" s="291">
        <v>26</v>
      </c>
      <c r="B352" s="292" t="s">
        <v>294</v>
      </c>
      <c r="C352" s="310" t="str">
        <f>IF(data!BU94&gt;0,data!BU94,"")</f>
        <v/>
      </c>
      <c r="D352" s="310" t="str">
        <f>IF(data!BV94&gt;0,data!BV94,"")</f>
        <v/>
      </c>
      <c r="E352" s="310" t="str">
        <f>IF(data!BW94&gt;0,data!BW94,"")</f>
        <v/>
      </c>
      <c r="F352" s="310" t="str">
        <f>IF(data!BX94&gt;0,data!BX94,"")</f>
        <v/>
      </c>
      <c r="G352" s="310" t="str">
        <f>IF(data!BY94&gt;0,data!BY94,"")</f>
        <v/>
      </c>
      <c r="H352" s="310" t="str">
        <f>IF(data!BZ94&gt;0,data!BZ94,"")</f>
        <v/>
      </c>
      <c r="I352" s="310" t="str">
        <f>IF(data!CA94&gt;0,data!CA94,"")</f>
        <v/>
      </c>
    </row>
    <row r="353" spans="1:9" customFormat="1" ht="20.100000000000001" customHeight="1" x14ac:dyDescent="0.2">
      <c r="A353" s="285" t="s">
        <v>1001</v>
      </c>
      <c r="B353" s="286"/>
      <c r="C353" s="286"/>
      <c r="D353" s="286"/>
      <c r="E353" s="286"/>
      <c r="F353" s="286"/>
      <c r="G353" s="286"/>
      <c r="H353" s="286"/>
      <c r="I353" s="285"/>
    </row>
    <row r="354" spans="1:9" customFormat="1" ht="20.100000000000001" customHeight="1" x14ac:dyDescent="0.2">
      <c r="D354" s="287"/>
      <c r="I354" s="288" t="s">
        <v>1054</v>
      </c>
    </row>
    <row r="355" spans="1:9" customFormat="1" ht="20.100000000000001" customHeight="1" x14ac:dyDescent="0.2">
      <c r="A355" s="287"/>
    </row>
    <row r="356" spans="1:9" customFormat="1" ht="20.100000000000001" customHeight="1" x14ac:dyDescent="0.2">
      <c r="A356" s="289" t="str">
        <f>"Hospital: "&amp;data!C98</f>
        <v>Hospital: Lourdes Counseling Center</v>
      </c>
      <c r="G356" s="290"/>
      <c r="H356" s="289" t="str">
        <f>"FYE: "&amp;data!C96</f>
        <v>FYE: 12/31/2023</v>
      </c>
    </row>
    <row r="357" spans="1:9" customFormat="1" ht="20.100000000000001" customHeight="1" x14ac:dyDescent="0.2">
      <c r="A357" s="291">
        <v>1</v>
      </c>
      <c r="B357" s="292" t="s">
        <v>236</v>
      </c>
      <c r="C357" s="294">
        <v>8910</v>
      </c>
      <c r="D357" s="294">
        <v>8930</v>
      </c>
      <c r="E357" s="294" t="s">
        <v>115</v>
      </c>
      <c r="F357" s="312"/>
      <c r="G357" s="312"/>
      <c r="H357" s="312"/>
      <c r="I357" s="294"/>
    </row>
    <row r="358" spans="1:9" customFormat="1" ht="20.100000000000001" customHeight="1" x14ac:dyDescent="0.2">
      <c r="A358" s="295">
        <v>2</v>
      </c>
      <c r="B358" s="296" t="s">
        <v>1003</v>
      </c>
      <c r="C358" s="298" t="s">
        <v>187</v>
      </c>
      <c r="D358" s="298" t="s">
        <v>159</v>
      </c>
      <c r="E358" s="298" t="s">
        <v>238</v>
      </c>
      <c r="F358" s="313"/>
      <c r="G358" s="313"/>
      <c r="H358" s="313"/>
      <c r="I358" s="298" t="s">
        <v>188</v>
      </c>
    </row>
    <row r="359" spans="1:9" customFormat="1" ht="20.100000000000001" customHeight="1" x14ac:dyDescent="0.2">
      <c r="A359" s="295"/>
      <c r="B359" s="296"/>
      <c r="C359" s="298" t="s">
        <v>228</v>
      </c>
      <c r="D359" s="298" t="s">
        <v>1055</v>
      </c>
      <c r="E359" s="298" t="s">
        <v>240</v>
      </c>
      <c r="F359" s="313"/>
      <c r="G359" s="313"/>
      <c r="H359" s="313"/>
      <c r="I359" s="298" t="s">
        <v>230</v>
      </c>
    </row>
    <row r="360" spans="1:9" customFormat="1" ht="20.100000000000001" customHeight="1" x14ac:dyDescent="0.2">
      <c r="A360" s="291">
        <v>3</v>
      </c>
      <c r="B360" s="292" t="s">
        <v>1007</v>
      </c>
      <c r="C360" s="304"/>
      <c r="D360" s="304"/>
      <c r="E360" s="304"/>
      <c r="F360" s="304"/>
      <c r="G360" s="304"/>
      <c r="H360" s="304"/>
      <c r="I360" s="304"/>
    </row>
    <row r="361" spans="1:9" customFormat="1" ht="20.100000000000001" customHeight="1" x14ac:dyDescent="0.2">
      <c r="A361" s="291">
        <v>4</v>
      </c>
      <c r="B361" s="292" t="s">
        <v>261</v>
      </c>
      <c r="C361" s="304"/>
      <c r="D361" s="304"/>
      <c r="E361" s="304"/>
      <c r="F361" s="304"/>
      <c r="G361" s="304"/>
      <c r="H361" s="304"/>
      <c r="I361" s="304"/>
    </row>
    <row r="362" spans="1:9" customFormat="1" ht="20.100000000000001" customHeight="1" x14ac:dyDescent="0.2">
      <c r="A362" s="291">
        <v>5</v>
      </c>
      <c r="B362" s="292" t="s">
        <v>262</v>
      </c>
      <c r="C362" s="299">
        <f>data!CB60</f>
        <v>0</v>
      </c>
      <c r="D362" s="299">
        <f>data!CC60</f>
        <v>0</v>
      </c>
      <c r="E362" s="314"/>
      <c r="F362" s="302"/>
      <c r="G362" s="302"/>
      <c r="H362" s="302"/>
      <c r="I362" s="315">
        <f>data!CE60</f>
        <v>109.69333423076922</v>
      </c>
    </row>
    <row r="363" spans="1:9" customFormat="1" ht="20.100000000000001" customHeight="1" x14ac:dyDescent="0.2">
      <c r="A363" s="291">
        <v>6</v>
      </c>
      <c r="B363" s="292" t="s">
        <v>263</v>
      </c>
      <c r="C363" s="311">
        <f>data!CB61</f>
        <v>0</v>
      </c>
      <c r="D363" s="311">
        <f>data!CC61</f>
        <v>0</v>
      </c>
      <c r="E363" s="316"/>
      <c r="F363" s="316"/>
      <c r="G363" s="316"/>
      <c r="H363" s="316"/>
      <c r="I363" s="311">
        <f>data!CE61</f>
        <v>8105558.4499999993</v>
      </c>
    </row>
    <row r="364" spans="1:9" customFormat="1" ht="20.100000000000001" customHeight="1" x14ac:dyDescent="0.2">
      <c r="A364" s="291">
        <v>7</v>
      </c>
      <c r="B364" s="292" t="s">
        <v>11</v>
      </c>
      <c r="C364" s="311">
        <f>data!CB62</f>
        <v>0</v>
      </c>
      <c r="D364" s="311">
        <f>data!CC62</f>
        <v>0</v>
      </c>
      <c r="E364" s="316"/>
      <c r="F364" s="316"/>
      <c r="G364" s="316"/>
      <c r="H364" s="316"/>
      <c r="I364" s="311">
        <f>data!CE62</f>
        <v>2350706</v>
      </c>
    </row>
    <row r="365" spans="1:9" customFormat="1" ht="20.100000000000001" customHeight="1" x14ac:dyDescent="0.2">
      <c r="A365" s="291">
        <v>8</v>
      </c>
      <c r="B365" s="292" t="s">
        <v>264</v>
      </c>
      <c r="C365" s="311">
        <f>data!CB63</f>
        <v>0</v>
      </c>
      <c r="D365" s="311">
        <f>data!CC63</f>
        <v>0</v>
      </c>
      <c r="E365" s="316"/>
      <c r="F365" s="316"/>
      <c r="G365" s="316"/>
      <c r="H365" s="316"/>
      <c r="I365" s="311">
        <f>data!CE63</f>
        <v>1792544.65</v>
      </c>
    </row>
    <row r="366" spans="1:9" customFormat="1" ht="20.100000000000001" customHeight="1" x14ac:dyDescent="0.2">
      <c r="A366" s="291">
        <v>9</v>
      </c>
      <c r="B366" s="292" t="s">
        <v>265</v>
      </c>
      <c r="C366" s="311">
        <f>data!CB64</f>
        <v>0</v>
      </c>
      <c r="D366" s="311">
        <f>data!CC64</f>
        <v>0</v>
      </c>
      <c r="E366" s="316"/>
      <c r="F366" s="316"/>
      <c r="G366" s="316"/>
      <c r="H366" s="316"/>
      <c r="I366" s="311">
        <f>data!CE64</f>
        <v>227171.73000000004</v>
      </c>
    </row>
    <row r="367" spans="1:9" customFormat="1" ht="20.100000000000001" customHeight="1" x14ac:dyDescent="0.2">
      <c r="A367" s="291">
        <v>10</v>
      </c>
      <c r="B367" s="292" t="s">
        <v>523</v>
      </c>
      <c r="C367" s="311">
        <f>data!CB65</f>
        <v>0</v>
      </c>
      <c r="D367" s="311">
        <f>data!CC65</f>
        <v>0</v>
      </c>
      <c r="E367" s="316"/>
      <c r="F367" s="316"/>
      <c r="G367" s="316"/>
      <c r="H367" s="316"/>
      <c r="I367" s="311">
        <f>data!CE65</f>
        <v>111197.13</v>
      </c>
    </row>
    <row r="368" spans="1:9" customFormat="1" ht="20.100000000000001" customHeight="1" x14ac:dyDescent="0.2">
      <c r="A368" s="291">
        <v>11</v>
      </c>
      <c r="B368" s="292" t="s">
        <v>524</v>
      </c>
      <c r="C368" s="311">
        <f>data!CB66</f>
        <v>0</v>
      </c>
      <c r="D368" s="311">
        <f>data!CC66</f>
        <v>0</v>
      </c>
      <c r="E368" s="316"/>
      <c r="F368" s="316"/>
      <c r="G368" s="316"/>
      <c r="H368" s="316"/>
      <c r="I368" s="311">
        <f>data!CE66</f>
        <v>2335184.9</v>
      </c>
    </row>
    <row r="369" spans="1:9" customFormat="1" ht="20.100000000000001" customHeight="1" x14ac:dyDescent="0.2">
      <c r="A369" s="291">
        <v>12</v>
      </c>
      <c r="B369" s="292" t="s">
        <v>16</v>
      </c>
      <c r="C369" s="311">
        <f>data!CB67</f>
        <v>0</v>
      </c>
      <c r="D369" s="311">
        <f>data!CC67</f>
        <v>0</v>
      </c>
      <c r="E369" s="316"/>
      <c r="F369" s="316"/>
      <c r="G369" s="316"/>
      <c r="H369" s="316"/>
      <c r="I369" s="311">
        <f>data!CE67</f>
        <v>53935</v>
      </c>
    </row>
    <row r="370" spans="1:9" customFormat="1" ht="20.100000000000001" customHeight="1" x14ac:dyDescent="0.2">
      <c r="A370" s="291">
        <v>13</v>
      </c>
      <c r="B370" s="292" t="s">
        <v>1008</v>
      </c>
      <c r="C370" s="311">
        <f>data!CB68</f>
        <v>0</v>
      </c>
      <c r="D370" s="311">
        <f>data!CC68</f>
        <v>0</v>
      </c>
      <c r="E370" s="316"/>
      <c r="F370" s="316"/>
      <c r="G370" s="316"/>
      <c r="H370" s="316"/>
      <c r="I370" s="311">
        <f>data!CE68</f>
        <v>96582.9</v>
      </c>
    </row>
    <row r="371" spans="1:9" customFormat="1" ht="20.100000000000001" customHeight="1" x14ac:dyDescent="0.2">
      <c r="A371" s="291">
        <v>14</v>
      </c>
      <c r="B371" s="292" t="s">
        <v>1009</v>
      </c>
      <c r="C371" s="311">
        <f>data!CB69</f>
        <v>0</v>
      </c>
      <c r="D371" s="311">
        <f>data!CC69</f>
        <v>0</v>
      </c>
      <c r="E371" s="311">
        <f>data!CD69</f>
        <v>0</v>
      </c>
      <c r="F371" s="316"/>
      <c r="G371" s="316"/>
      <c r="H371" s="316"/>
      <c r="I371" s="311">
        <f>data!CE69</f>
        <v>3414967.34</v>
      </c>
    </row>
    <row r="372" spans="1:9" customFormat="1" ht="20.100000000000001" customHeight="1" x14ac:dyDescent="0.2">
      <c r="A372" s="291">
        <v>15</v>
      </c>
      <c r="B372" s="292" t="s">
        <v>284</v>
      </c>
      <c r="C372" s="292">
        <f>-data!CB84</f>
        <v>0</v>
      </c>
      <c r="D372" s="292">
        <f>-data!CC84</f>
        <v>0</v>
      </c>
      <c r="E372" s="292">
        <f>-data!CD84</f>
        <v>0</v>
      </c>
      <c r="F372" s="302"/>
      <c r="G372" s="302"/>
      <c r="H372" s="302"/>
      <c r="I372" s="292">
        <f>-data!CE84</f>
        <v>0</v>
      </c>
    </row>
    <row r="373" spans="1:9" customFormat="1" ht="20.100000000000001" customHeight="1" x14ac:dyDescent="0.2">
      <c r="A373" s="291">
        <v>16</v>
      </c>
      <c r="B373" s="300" t="s">
        <v>1010</v>
      </c>
      <c r="C373" s="311">
        <f>data!CB85</f>
        <v>0</v>
      </c>
      <c r="D373" s="311">
        <f>data!CC85</f>
        <v>0</v>
      </c>
      <c r="E373" s="311">
        <f>data!CD85</f>
        <v>0</v>
      </c>
      <c r="F373" s="316"/>
      <c r="G373" s="316"/>
      <c r="H373" s="316"/>
      <c r="I373" s="292">
        <f>data!CE85</f>
        <v>18487848.099999998</v>
      </c>
    </row>
    <row r="374" spans="1:9" customFormat="1" ht="20.100000000000001" customHeight="1" x14ac:dyDescent="0.2">
      <c r="A374" s="291">
        <v>17</v>
      </c>
      <c r="B374" s="292" t="s">
        <v>286</v>
      </c>
      <c r="C374" s="316"/>
      <c r="D374" s="316"/>
      <c r="E374" s="316"/>
      <c r="F374" s="316"/>
      <c r="G374" s="316"/>
      <c r="H374" s="316"/>
      <c r="I374" s="292">
        <f>data!CE86</f>
        <v>0</v>
      </c>
    </row>
    <row r="375" spans="1:9" customFormat="1" ht="20.100000000000001" customHeight="1" x14ac:dyDescent="0.2">
      <c r="A375" s="291">
        <v>18</v>
      </c>
      <c r="B375" s="292" t="s">
        <v>1011</v>
      </c>
      <c r="C375" s="292"/>
      <c r="D375" s="292"/>
      <c r="E375" s="292"/>
      <c r="F375" s="292"/>
      <c r="G375" s="292"/>
      <c r="H375" s="292"/>
      <c r="I375" s="292"/>
    </row>
    <row r="376" spans="1:9" customFormat="1" ht="20.100000000000001" customHeight="1" x14ac:dyDescent="0.2">
      <c r="A376" s="291">
        <v>19</v>
      </c>
      <c r="B376" s="300" t="s">
        <v>1012</v>
      </c>
      <c r="C376" s="307" t="str">
        <f>IF(data!CB87&gt;0,data!CB87,"")</f>
        <v>x</v>
      </c>
      <c r="D376" s="307" t="str">
        <f>IF(data!CC87&gt;0,data!CC87,"")</f>
        <v>x</v>
      </c>
      <c r="E376" s="302"/>
      <c r="F376" s="302"/>
      <c r="G376" s="302"/>
      <c r="H376" s="302"/>
      <c r="I376" s="308">
        <f>data!CE87</f>
        <v>13775989.169999998</v>
      </c>
    </row>
    <row r="377" spans="1:9" customFormat="1" ht="20.100000000000001" customHeight="1" x14ac:dyDescent="0.2">
      <c r="A377" s="291">
        <v>20</v>
      </c>
      <c r="B377" s="300" t="s">
        <v>1013</v>
      </c>
      <c r="C377" s="307" t="str">
        <f>IF(data!CB88&gt;0,data!CB88,"")</f>
        <v>x</v>
      </c>
      <c r="D377" s="307" t="str">
        <f>IF(data!CC88&gt;0,data!CC88,"")</f>
        <v>x</v>
      </c>
      <c r="E377" s="302"/>
      <c r="F377" s="302"/>
      <c r="G377" s="302"/>
      <c r="H377" s="302"/>
      <c r="I377" s="308">
        <f>data!CE88</f>
        <v>37060903.609999999</v>
      </c>
    </row>
    <row r="378" spans="1:9" customFormat="1" ht="20.100000000000001" customHeight="1" x14ac:dyDescent="0.2">
      <c r="A378" s="291">
        <v>21</v>
      </c>
      <c r="B378" s="300" t="s">
        <v>1014</v>
      </c>
      <c r="C378" s="307" t="str">
        <f>IF(data!CB89&gt;0,data!CB89,"")</f>
        <v>x</v>
      </c>
      <c r="D378" s="307" t="str">
        <f>IF(data!CC89&gt;0,data!CC89,"")</f>
        <v>x</v>
      </c>
      <c r="E378" s="302"/>
      <c r="F378" s="302"/>
      <c r="G378" s="302"/>
      <c r="H378" s="302"/>
      <c r="I378" s="308">
        <f>data!CE89</f>
        <v>50836892.780000001</v>
      </c>
    </row>
    <row r="379" spans="1:9" customFormat="1" ht="20.100000000000001" customHeight="1" x14ac:dyDescent="0.2">
      <c r="A379" s="291" t="s">
        <v>1015</v>
      </c>
      <c r="B379" s="292"/>
      <c r="C379" s="302"/>
      <c r="D379" s="302"/>
      <c r="E379" s="302"/>
      <c r="F379" s="302"/>
      <c r="G379" s="302"/>
      <c r="H379" s="302"/>
      <c r="I379" s="302"/>
    </row>
    <row r="380" spans="1:9" customFormat="1" ht="20.100000000000001" customHeight="1" x14ac:dyDescent="0.2">
      <c r="A380" s="291">
        <v>22</v>
      </c>
      <c r="B380" s="292" t="s">
        <v>1016</v>
      </c>
      <c r="C380" s="308">
        <f>data!CB90</f>
        <v>0</v>
      </c>
      <c r="D380" s="308">
        <f>data!CC90</f>
        <v>0</v>
      </c>
      <c r="E380" s="302"/>
      <c r="F380" s="302"/>
      <c r="G380" s="302"/>
      <c r="H380" s="302"/>
      <c r="I380" s="292">
        <f>data!CE90</f>
        <v>48770</v>
      </c>
    </row>
    <row r="381" spans="1:9" customFormat="1" ht="20.100000000000001" customHeight="1" x14ac:dyDescent="0.2">
      <c r="A381" s="291">
        <v>23</v>
      </c>
      <c r="B381" s="292" t="s">
        <v>1017</v>
      </c>
      <c r="C381" s="308">
        <f>data!CB91</f>
        <v>0</v>
      </c>
      <c r="D381" s="307" t="str">
        <f>IF(data!CC91&gt;0,data!CC91,"")</f>
        <v>x</v>
      </c>
      <c r="E381" s="302"/>
      <c r="F381" s="302"/>
      <c r="G381" s="302"/>
      <c r="H381" s="302"/>
      <c r="I381" s="292">
        <f>data!CE91</f>
        <v>0</v>
      </c>
    </row>
    <row r="382" spans="1:9" customFormat="1" ht="20.100000000000001" customHeight="1" x14ac:dyDescent="0.2">
      <c r="A382" s="291">
        <v>24</v>
      </c>
      <c r="B382" s="292" t="s">
        <v>1018</v>
      </c>
      <c r="C382" s="308">
        <f>data!CB92</f>
        <v>0</v>
      </c>
      <c r="D382" s="307" t="str">
        <f>IF(data!CC92&gt;0,data!CC92,"")</f>
        <v>x</v>
      </c>
      <c r="E382" s="302"/>
      <c r="F382" s="302"/>
      <c r="G382" s="302"/>
      <c r="H382" s="302"/>
      <c r="I382" s="292">
        <f>data!CE92</f>
        <v>0</v>
      </c>
    </row>
    <row r="383" spans="1:9" customFormat="1" ht="20.100000000000001" customHeight="1" x14ac:dyDescent="0.2">
      <c r="A383" s="291">
        <v>25</v>
      </c>
      <c r="B383" s="292" t="s">
        <v>1019</v>
      </c>
      <c r="C383" s="308">
        <f>data!CB93</f>
        <v>0</v>
      </c>
      <c r="D383" s="307" t="str">
        <f>IF(data!CC93&gt;0,data!CC93,"")</f>
        <v>x</v>
      </c>
      <c r="E383" s="302"/>
      <c r="F383" s="302"/>
      <c r="G383" s="302"/>
      <c r="H383" s="302"/>
      <c r="I383" s="292">
        <f>data!CE93</f>
        <v>0</v>
      </c>
    </row>
    <row r="384" spans="1:9" customFormat="1" ht="20.100000000000001" customHeight="1" x14ac:dyDescent="0.2">
      <c r="A384" s="291">
        <v>26</v>
      </c>
      <c r="B384" s="292" t="s">
        <v>294</v>
      </c>
      <c r="C384" s="307" t="str">
        <f>IF(data!CB94&gt;0,data!CB94,"")</f>
        <v/>
      </c>
      <c r="D384" s="307" t="str">
        <f>IF(data!CC94&gt;0,data!CC94,"")</f>
        <v>x</v>
      </c>
      <c r="E384" s="314"/>
      <c r="F384" s="302"/>
      <c r="G384" s="302"/>
      <c r="H384" s="302"/>
      <c r="I384" s="299">
        <f>data!CE94</f>
        <v>25.584657740384614</v>
      </c>
    </row>
    <row r="410" customFormat="1" ht="15.6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9142A-82F3-4BB0-8D42-D6785D7FD450}">
  <sheetPr syncVertical="1" syncRef="F58" transitionEvaluation="1" transitionEntry="1" codeName="Sheet12">
    <tabColor rgb="FF92D050"/>
    <pageSetUpPr autoPageBreaks="0" fitToPage="1"/>
  </sheetPr>
  <dimension ref="A1:CF717"/>
  <sheetViews>
    <sheetView topLeftCell="A40" zoomScaleNormal="100" workbookViewId="0">
      <pane xSplit="1" ySplit="6" topLeftCell="F58" activePane="bottomRight" state="frozen"/>
      <selection activeCell="A40" sqref="A40"/>
      <selection pane="topRight" activeCell="B40" sqref="B40"/>
      <selection pane="bottomLeft" activeCell="A46" sqref="A46"/>
      <selection pane="bottomRight" activeCell="K58" sqref="K58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82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59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67" t="s">
        <v>28</v>
      </c>
      <c r="B36" s="268"/>
      <c r="C36" s="269"/>
      <c r="D36" s="268"/>
      <c r="E36" s="268"/>
      <c r="F36" s="268"/>
      <c r="G36" s="270"/>
    </row>
    <row r="37" spans="1:83" x14ac:dyDescent="0.25">
      <c r="A37" s="271" t="s">
        <v>29</v>
      </c>
      <c r="B37" s="272"/>
      <c r="C37" s="273"/>
      <c r="D37" s="274"/>
      <c r="E37" s="274"/>
      <c r="F37" s="274"/>
      <c r="G37" s="275"/>
    </row>
    <row r="38" spans="1:83" x14ac:dyDescent="0.25">
      <c r="A38" s="276" t="s">
        <v>30</v>
      </c>
      <c r="B38" s="272"/>
      <c r="C38" s="273"/>
      <c r="D38" s="274"/>
      <c r="E38" s="274"/>
      <c r="F38" s="274"/>
      <c r="G38" s="275"/>
    </row>
    <row r="39" spans="1:83" x14ac:dyDescent="0.25">
      <c r="A39" s="277" t="s">
        <v>31</v>
      </c>
      <c r="B39" s="274"/>
      <c r="C39" s="273"/>
      <c r="D39" s="274"/>
      <c r="E39" s="274"/>
      <c r="F39" s="274"/>
      <c r="G39" s="275"/>
    </row>
    <row r="40" spans="1:83" x14ac:dyDescent="0.25">
      <c r="A40" s="278" t="s">
        <v>32</v>
      </c>
      <c r="B40" s="279"/>
      <c r="C40" s="280"/>
      <c r="D40" s="279"/>
      <c r="E40" s="279"/>
      <c r="F40" s="279"/>
      <c r="G40" s="281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43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25">
      <c r="A48" s="28" t="s">
        <v>232</v>
      </c>
      <c r="B48" s="243">
        <v>2001585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595784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39389</v>
      </c>
      <c r="AC48" s="28">
        <v>0</v>
      </c>
      <c r="AD48" s="28">
        <v>0</v>
      </c>
      <c r="AE48" s="28">
        <v>0</v>
      </c>
      <c r="AF48" s="28">
        <v>1216416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3198</v>
      </c>
      <c r="AV48" s="28">
        <v>24162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12653</v>
      </c>
      <c r="BF48" s="28">
        <v>0</v>
      </c>
      <c r="BG48" s="28">
        <v>0</v>
      </c>
      <c r="BH48" s="28">
        <v>23538</v>
      </c>
      <c r="BI48" s="28">
        <v>0</v>
      </c>
      <c r="BJ48" s="28">
        <v>75</v>
      </c>
      <c r="BK48" s="28">
        <v>0</v>
      </c>
      <c r="BL48" s="28">
        <v>0</v>
      </c>
      <c r="BM48" s="28">
        <v>0</v>
      </c>
      <c r="BN48" s="28">
        <v>17847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13167</v>
      </c>
      <c r="BW48" s="28">
        <v>0</v>
      </c>
      <c r="BX48" s="28">
        <v>0</v>
      </c>
      <c r="BY48" s="28">
        <v>55354</v>
      </c>
      <c r="BZ48" s="28">
        <v>0</v>
      </c>
      <c r="CA48" s="28">
        <v>0</v>
      </c>
      <c r="CB48" s="28">
        <v>0</v>
      </c>
      <c r="CC48" s="28">
        <v>0</v>
      </c>
      <c r="CD48" s="28" t="s">
        <v>1056</v>
      </c>
      <c r="CE48" s="28" t="s">
        <v>1056</v>
      </c>
    </row>
    <row r="49" spans="1:83" x14ac:dyDescent="0.25">
      <c r="A49" s="16" t="s">
        <v>233</v>
      </c>
      <c r="B49" s="28">
        <v>2001585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25">
      <c r="A52" s="35" t="s">
        <v>235</v>
      </c>
      <c r="B52" s="244">
        <v>25568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10227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5172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935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4699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4156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378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1056</v>
      </c>
      <c r="CE52" s="28" t="s">
        <v>1056</v>
      </c>
    </row>
    <row r="53" spans="1:83" x14ac:dyDescent="0.25">
      <c r="A53" s="16" t="s">
        <v>233</v>
      </c>
      <c r="B53" s="28">
        <v>25568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3515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5">
        <v>0</v>
      </c>
      <c r="T59" s="245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5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5">
        <v>0</v>
      </c>
      <c r="AW59" s="245">
        <v>0</v>
      </c>
      <c r="AX59" s="245">
        <v>0</v>
      </c>
      <c r="AY59" s="26">
        <v>0</v>
      </c>
      <c r="AZ59" s="26">
        <v>0</v>
      </c>
      <c r="BA59" s="245">
        <v>0</v>
      </c>
      <c r="BB59" s="245">
        <v>0</v>
      </c>
      <c r="BC59" s="245">
        <v>0</v>
      </c>
      <c r="BD59" s="245">
        <v>0</v>
      </c>
      <c r="BE59" s="26">
        <v>48770</v>
      </c>
      <c r="BF59" s="245">
        <v>0</v>
      </c>
      <c r="BG59" s="245">
        <v>0</v>
      </c>
      <c r="BH59" s="245">
        <v>0</v>
      </c>
      <c r="BI59" s="245">
        <v>0</v>
      </c>
      <c r="BJ59" s="245">
        <v>0</v>
      </c>
      <c r="BK59" s="245">
        <v>0</v>
      </c>
      <c r="BL59" s="245">
        <v>0</v>
      </c>
      <c r="BM59" s="245">
        <v>0</v>
      </c>
      <c r="BN59" s="245">
        <v>0</v>
      </c>
      <c r="BO59" s="245">
        <v>0</v>
      </c>
      <c r="BP59" s="245">
        <v>0</v>
      </c>
      <c r="BQ59" s="245">
        <v>0</v>
      </c>
      <c r="BR59" s="245">
        <v>0</v>
      </c>
      <c r="BS59" s="245">
        <v>0</v>
      </c>
      <c r="BT59" s="245">
        <v>0</v>
      </c>
      <c r="BU59" s="245">
        <v>0</v>
      </c>
      <c r="BV59" s="245">
        <v>0</v>
      </c>
      <c r="BW59" s="245">
        <v>0</v>
      </c>
      <c r="BX59" s="245">
        <v>0</v>
      </c>
      <c r="BY59" s="245">
        <v>0</v>
      </c>
      <c r="BZ59" s="245">
        <v>0</v>
      </c>
      <c r="CA59" s="245">
        <v>0</v>
      </c>
      <c r="CB59" s="245">
        <v>0</v>
      </c>
      <c r="CC59" s="245">
        <v>0</v>
      </c>
      <c r="CD59" s="235">
        <v>0</v>
      </c>
      <c r="CE59" s="28">
        <v>0</v>
      </c>
    </row>
    <row r="60" spans="1:83" x14ac:dyDescent="0.25">
      <c r="A60" s="218" t="s">
        <v>262</v>
      </c>
      <c r="B60" s="219"/>
      <c r="C60" s="246">
        <v>0</v>
      </c>
      <c r="D60" s="246">
        <v>0</v>
      </c>
      <c r="E60" s="246">
        <v>0</v>
      </c>
      <c r="F60" s="246">
        <v>0</v>
      </c>
      <c r="G60" s="246">
        <v>0</v>
      </c>
      <c r="H60" s="246">
        <v>34.07</v>
      </c>
      <c r="I60" s="246">
        <v>0</v>
      </c>
      <c r="J60" s="246">
        <v>0</v>
      </c>
      <c r="K60" s="246">
        <v>0</v>
      </c>
      <c r="L60" s="246">
        <v>0</v>
      </c>
      <c r="M60" s="246">
        <v>0</v>
      </c>
      <c r="N60" s="246">
        <v>0</v>
      </c>
      <c r="O60" s="246">
        <v>0</v>
      </c>
      <c r="P60" s="247">
        <v>0</v>
      </c>
      <c r="Q60" s="247">
        <v>0</v>
      </c>
      <c r="R60" s="247">
        <v>0</v>
      </c>
      <c r="S60" s="248">
        <v>0</v>
      </c>
      <c r="T60" s="248">
        <v>0</v>
      </c>
      <c r="U60" s="249">
        <v>0</v>
      </c>
      <c r="V60" s="247">
        <v>0</v>
      </c>
      <c r="W60" s="247">
        <v>0</v>
      </c>
      <c r="X60" s="247">
        <v>0</v>
      </c>
      <c r="Y60" s="247">
        <v>0</v>
      </c>
      <c r="Z60" s="247">
        <v>0</v>
      </c>
      <c r="AA60" s="247">
        <v>0</v>
      </c>
      <c r="AB60" s="248">
        <v>1.28</v>
      </c>
      <c r="AC60" s="247">
        <v>0</v>
      </c>
      <c r="AD60" s="247">
        <v>0</v>
      </c>
      <c r="AE60" s="247">
        <v>0</v>
      </c>
      <c r="AF60" s="247">
        <v>63.61</v>
      </c>
      <c r="AG60" s="247">
        <v>0</v>
      </c>
      <c r="AH60" s="247">
        <v>0</v>
      </c>
      <c r="AI60" s="247">
        <v>0</v>
      </c>
      <c r="AJ60" s="247">
        <v>0</v>
      </c>
      <c r="AK60" s="247">
        <v>0</v>
      </c>
      <c r="AL60" s="247">
        <v>0</v>
      </c>
      <c r="AM60" s="247">
        <v>0</v>
      </c>
      <c r="AN60" s="247">
        <v>0</v>
      </c>
      <c r="AO60" s="247">
        <v>0</v>
      </c>
      <c r="AP60" s="247">
        <v>0</v>
      </c>
      <c r="AQ60" s="247">
        <v>0</v>
      </c>
      <c r="AR60" s="247">
        <v>0</v>
      </c>
      <c r="AS60" s="247">
        <v>0</v>
      </c>
      <c r="AT60" s="247">
        <v>0</v>
      </c>
      <c r="AU60" s="247">
        <v>0.26</v>
      </c>
      <c r="AV60" s="248">
        <v>0.87</v>
      </c>
      <c r="AW60" s="248">
        <v>0</v>
      </c>
      <c r="AX60" s="248">
        <v>0</v>
      </c>
      <c r="AY60" s="247">
        <v>0</v>
      </c>
      <c r="AZ60" s="247">
        <v>0</v>
      </c>
      <c r="BA60" s="248">
        <v>0</v>
      </c>
      <c r="BB60" s="248">
        <v>0</v>
      </c>
      <c r="BC60" s="248">
        <v>0</v>
      </c>
      <c r="BD60" s="248">
        <v>0</v>
      </c>
      <c r="BE60" s="247">
        <v>0.79</v>
      </c>
      <c r="BF60" s="248">
        <v>0</v>
      </c>
      <c r="BG60" s="248">
        <v>0</v>
      </c>
      <c r="BH60" s="248">
        <v>2.23</v>
      </c>
      <c r="BI60" s="248">
        <v>0</v>
      </c>
      <c r="BJ60" s="248">
        <v>0.04</v>
      </c>
      <c r="BK60" s="248">
        <v>0</v>
      </c>
      <c r="BL60" s="248">
        <v>0.01</v>
      </c>
      <c r="BM60" s="248">
        <v>0</v>
      </c>
      <c r="BN60" s="248">
        <v>0.4</v>
      </c>
      <c r="BO60" s="248">
        <v>0</v>
      </c>
      <c r="BP60" s="248">
        <v>0</v>
      </c>
      <c r="BQ60" s="248">
        <v>0</v>
      </c>
      <c r="BR60" s="248">
        <v>0</v>
      </c>
      <c r="BS60" s="248">
        <v>0</v>
      </c>
      <c r="BT60" s="248">
        <v>0</v>
      </c>
      <c r="BU60" s="248">
        <v>0</v>
      </c>
      <c r="BV60" s="248">
        <v>1.63</v>
      </c>
      <c r="BW60" s="248">
        <v>0</v>
      </c>
      <c r="BX60" s="248">
        <v>0</v>
      </c>
      <c r="BY60" s="248">
        <v>2.2200000000000002</v>
      </c>
      <c r="BZ60" s="248">
        <v>0</v>
      </c>
      <c r="CA60" s="248">
        <v>0</v>
      </c>
      <c r="CB60" s="248">
        <v>0</v>
      </c>
      <c r="CC60" s="248">
        <v>0</v>
      </c>
      <c r="CD60" s="220" t="s">
        <v>248</v>
      </c>
      <c r="CE60" s="238">
        <v>107.41000000000004</v>
      </c>
    </row>
    <row r="61" spans="1:83" s="211" customFormat="1" x14ac:dyDescent="0.25">
      <c r="A61" s="35" t="s">
        <v>263</v>
      </c>
      <c r="B61" s="16"/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2314840.58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0</v>
      </c>
      <c r="Q61" s="26">
        <v>0</v>
      </c>
      <c r="R61" s="26">
        <v>0</v>
      </c>
      <c r="S61" s="250">
        <v>0</v>
      </c>
      <c r="T61" s="250">
        <v>0</v>
      </c>
      <c r="U61" s="27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51">
        <v>153039.65</v>
      </c>
      <c r="AC61" s="26">
        <v>0</v>
      </c>
      <c r="AD61" s="26">
        <v>0</v>
      </c>
      <c r="AE61" s="26">
        <v>0</v>
      </c>
      <c r="AF61" s="26">
        <v>4726222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12426.29</v>
      </c>
      <c r="AV61" s="250">
        <v>93879.2</v>
      </c>
      <c r="AW61" s="250">
        <v>0</v>
      </c>
      <c r="AX61" s="250">
        <v>0</v>
      </c>
      <c r="AY61" s="26">
        <v>0</v>
      </c>
      <c r="AZ61" s="26">
        <v>0</v>
      </c>
      <c r="BA61" s="250">
        <v>0</v>
      </c>
      <c r="BB61" s="250">
        <v>0</v>
      </c>
      <c r="BC61" s="250">
        <v>0</v>
      </c>
      <c r="BD61" s="250">
        <v>0</v>
      </c>
      <c r="BE61" s="26">
        <v>49162.89</v>
      </c>
      <c r="BF61" s="250">
        <v>0</v>
      </c>
      <c r="BG61" s="250">
        <v>0</v>
      </c>
      <c r="BH61" s="250">
        <v>91454.69</v>
      </c>
      <c r="BI61" s="250">
        <v>0</v>
      </c>
      <c r="BJ61" s="250">
        <v>291.43</v>
      </c>
      <c r="BK61" s="250">
        <v>0</v>
      </c>
      <c r="BL61" s="250">
        <v>0</v>
      </c>
      <c r="BM61" s="250">
        <v>0</v>
      </c>
      <c r="BN61" s="250">
        <v>69343.12</v>
      </c>
      <c r="BO61" s="250">
        <v>0</v>
      </c>
      <c r="BP61" s="250">
        <v>0</v>
      </c>
      <c r="BQ61" s="250">
        <v>0</v>
      </c>
      <c r="BR61" s="250">
        <v>0</v>
      </c>
      <c r="BS61" s="250">
        <v>0</v>
      </c>
      <c r="BT61" s="250">
        <v>0</v>
      </c>
      <c r="BU61" s="250">
        <v>0</v>
      </c>
      <c r="BV61" s="250">
        <v>51159.9</v>
      </c>
      <c r="BW61" s="250">
        <v>0</v>
      </c>
      <c r="BX61" s="250">
        <v>0</v>
      </c>
      <c r="BY61" s="250">
        <v>215072.08</v>
      </c>
      <c r="BZ61" s="250">
        <v>0</v>
      </c>
      <c r="CA61" s="250">
        <v>0</v>
      </c>
      <c r="CB61" s="250">
        <v>0</v>
      </c>
      <c r="CC61" s="250">
        <v>0</v>
      </c>
      <c r="CD61" s="25" t="s">
        <v>248</v>
      </c>
      <c r="CE61" s="28">
        <v>7776891.830000001</v>
      </c>
    </row>
    <row r="62" spans="1:83" x14ac:dyDescent="0.25">
      <c r="A62" s="35" t="s">
        <v>11</v>
      </c>
      <c r="B62" s="16"/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595784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39389</v>
      </c>
      <c r="AC62" s="28">
        <v>0</v>
      </c>
      <c r="AD62" s="28">
        <v>0</v>
      </c>
      <c r="AE62" s="28">
        <v>0</v>
      </c>
      <c r="AF62" s="28">
        <v>1216416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3198</v>
      </c>
      <c r="AV62" s="28">
        <v>24162</v>
      </c>
      <c r="AW62" s="28">
        <v>0</v>
      </c>
      <c r="AX62" s="28">
        <v>0</v>
      </c>
      <c r="AY62" s="28">
        <v>0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8">
        <v>12653</v>
      </c>
      <c r="BF62" s="28">
        <v>0</v>
      </c>
      <c r="BG62" s="28">
        <v>0</v>
      </c>
      <c r="BH62" s="28">
        <v>23538</v>
      </c>
      <c r="BI62" s="28">
        <v>0</v>
      </c>
      <c r="BJ62" s="28">
        <v>75</v>
      </c>
      <c r="BK62" s="28">
        <v>0</v>
      </c>
      <c r="BL62" s="28">
        <v>0</v>
      </c>
      <c r="BM62" s="28">
        <v>0</v>
      </c>
      <c r="BN62" s="28">
        <v>17847</v>
      </c>
      <c r="BO62" s="28">
        <v>0</v>
      </c>
      <c r="BP62" s="28">
        <v>0</v>
      </c>
      <c r="BQ62" s="28">
        <v>0</v>
      </c>
      <c r="BR62" s="28">
        <v>0</v>
      </c>
      <c r="BS62" s="28">
        <v>0</v>
      </c>
      <c r="BT62" s="28">
        <v>0</v>
      </c>
      <c r="BU62" s="28">
        <v>0</v>
      </c>
      <c r="BV62" s="28">
        <v>13167</v>
      </c>
      <c r="BW62" s="28">
        <v>0</v>
      </c>
      <c r="BX62" s="28">
        <v>0</v>
      </c>
      <c r="BY62" s="28">
        <v>55354</v>
      </c>
      <c r="BZ62" s="28">
        <v>0</v>
      </c>
      <c r="CA62" s="28">
        <v>0</v>
      </c>
      <c r="CB62" s="28">
        <v>0</v>
      </c>
      <c r="CC62" s="28">
        <v>0</v>
      </c>
      <c r="CD62" s="25" t="s">
        <v>248</v>
      </c>
      <c r="CE62" s="28">
        <v>2001583</v>
      </c>
    </row>
    <row r="63" spans="1:83" x14ac:dyDescent="0.2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255638.53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50">
        <v>0</v>
      </c>
      <c r="T63" s="250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1">
        <v>0</v>
      </c>
      <c r="AC63" s="26">
        <v>0</v>
      </c>
      <c r="AD63" s="26">
        <v>0</v>
      </c>
      <c r="AE63" s="26">
        <v>0</v>
      </c>
      <c r="AF63" s="26">
        <v>1005142.02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50">
        <v>0</v>
      </c>
      <c r="AW63" s="250">
        <v>0</v>
      </c>
      <c r="AX63" s="250">
        <v>0</v>
      </c>
      <c r="AY63" s="26">
        <v>0</v>
      </c>
      <c r="AZ63" s="26">
        <v>0</v>
      </c>
      <c r="BA63" s="250">
        <v>0</v>
      </c>
      <c r="BB63" s="250">
        <v>0</v>
      </c>
      <c r="BC63" s="250">
        <v>0</v>
      </c>
      <c r="BD63" s="250">
        <v>0</v>
      </c>
      <c r="BE63" s="26">
        <v>0</v>
      </c>
      <c r="BF63" s="250">
        <v>0</v>
      </c>
      <c r="BG63" s="250">
        <v>0</v>
      </c>
      <c r="BH63" s="250">
        <v>0</v>
      </c>
      <c r="BI63" s="250">
        <v>0</v>
      </c>
      <c r="BJ63" s="250">
        <v>0</v>
      </c>
      <c r="BK63" s="250">
        <v>0</v>
      </c>
      <c r="BL63" s="250">
        <v>0</v>
      </c>
      <c r="BM63" s="250">
        <v>0</v>
      </c>
      <c r="BN63" s="250">
        <v>0</v>
      </c>
      <c r="BO63" s="250">
        <v>0</v>
      </c>
      <c r="BP63" s="250">
        <v>0</v>
      </c>
      <c r="BQ63" s="250">
        <v>0</v>
      </c>
      <c r="BR63" s="250">
        <v>0</v>
      </c>
      <c r="BS63" s="250">
        <v>0</v>
      </c>
      <c r="BT63" s="250">
        <v>0</v>
      </c>
      <c r="BU63" s="250">
        <v>0</v>
      </c>
      <c r="BV63" s="250">
        <v>0</v>
      </c>
      <c r="BW63" s="250">
        <v>0</v>
      </c>
      <c r="BX63" s="250">
        <v>0</v>
      </c>
      <c r="BY63" s="250">
        <v>0</v>
      </c>
      <c r="BZ63" s="250">
        <v>0</v>
      </c>
      <c r="CA63" s="250">
        <v>0</v>
      </c>
      <c r="CB63" s="250">
        <v>0</v>
      </c>
      <c r="CC63" s="250">
        <v>0</v>
      </c>
      <c r="CD63" s="25" t="s">
        <v>248</v>
      </c>
      <c r="CE63" s="28">
        <v>1260780.55</v>
      </c>
    </row>
    <row r="64" spans="1:83" x14ac:dyDescent="0.25">
      <c r="A64" s="35" t="s">
        <v>265</v>
      </c>
      <c r="B64" s="16"/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16975.2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0</v>
      </c>
      <c r="Q64" s="26">
        <v>0</v>
      </c>
      <c r="R64" s="26">
        <v>0</v>
      </c>
      <c r="S64" s="250">
        <v>0</v>
      </c>
      <c r="T64" s="250">
        <v>0</v>
      </c>
      <c r="U64" s="27">
        <v>516.28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51">
        <v>77632.5</v>
      </c>
      <c r="AC64" s="26">
        <v>0</v>
      </c>
      <c r="AD64" s="26">
        <v>0</v>
      </c>
      <c r="AE64" s="26">
        <v>0</v>
      </c>
      <c r="AF64" s="26">
        <v>41464.46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50">
        <v>0</v>
      </c>
      <c r="AW64" s="250">
        <v>0</v>
      </c>
      <c r="AX64" s="250">
        <v>0</v>
      </c>
      <c r="AY64" s="26">
        <v>87336.16</v>
      </c>
      <c r="AZ64" s="26">
        <v>0</v>
      </c>
      <c r="BA64" s="250">
        <v>0</v>
      </c>
      <c r="BB64" s="250">
        <v>0</v>
      </c>
      <c r="BC64" s="250">
        <v>0</v>
      </c>
      <c r="BD64" s="250">
        <v>-5822.96</v>
      </c>
      <c r="BE64" s="26">
        <v>434.44</v>
      </c>
      <c r="BF64" s="250">
        <v>6551.41</v>
      </c>
      <c r="BG64" s="250">
        <v>0</v>
      </c>
      <c r="BH64" s="250">
        <v>0</v>
      </c>
      <c r="BI64" s="250">
        <v>0</v>
      </c>
      <c r="BJ64" s="250">
        <v>0</v>
      </c>
      <c r="BK64" s="250">
        <v>0</v>
      </c>
      <c r="BL64" s="250">
        <v>887.87</v>
      </c>
      <c r="BM64" s="250">
        <v>0</v>
      </c>
      <c r="BN64" s="250">
        <v>-13942.87</v>
      </c>
      <c r="BO64" s="250">
        <v>0</v>
      </c>
      <c r="BP64" s="250">
        <v>0</v>
      </c>
      <c r="BQ64" s="250">
        <v>0</v>
      </c>
      <c r="BR64" s="250">
        <v>0</v>
      </c>
      <c r="BS64" s="250">
        <v>0</v>
      </c>
      <c r="BT64" s="250">
        <v>0</v>
      </c>
      <c r="BU64" s="250">
        <v>0</v>
      </c>
      <c r="BV64" s="250">
        <v>0</v>
      </c>
      <c r="BW64" s="250">
        <v>0</v>
      </c>
      <c r="BX64" s="250">
        <v>0</v>
      </c>
      <c r="BY64" s="250">
        <v>0</v>
      </c>
      <c r="BZ64" s="250">
        <v>0</v>
      </c>
      <c r="CA64" s="250">
        <v>0</v>
      </c>
      <c r="CB64" s="250">
        <v>0</v>
      </c>
      <c r="CC64" s="250">
        <v>0</v>
      </c>
      <c r="CD64" s="25" t="s">
        <v>248</v>
      </c>
      <c r="CE64" s="28">
        <v>212032.49000000002</v>
      </c>
    </row>
    <row r="65" spans="1:83" x14ac:dyDescent="0.2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3308.81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50">
        <v>0</v>
      </c>
      <c r="T65" s="250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1">
        <v>0</v>
      </c>
      <c r="AC65" s="26">
        <v>0</v>
      </c>
      <c r="AD65" s="26">
        <v>0</v>
      </c>
      <c r="AE65" s="26">
        <v>0</v>
      </c>
      <c r="AF65" s="26">
        <v>13202.17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50">
        <v>0</v>
      </c>
      <c r="AW65" s="250">
        <v>0</v>
      </c>
      <c r="AX65" s="250">
        <v>0</v>
      </c>
      <c r="AY65" s="26">
        <v>0</v>
      </c>
      <c r="AZ65" s="26">
        <v>0</v>
      </c>
      <c r="BA65" s="250">
        <v>0</v>
      </c>
      <c r="BB65" s="250">
        <v>0</v>
      </c>
      <c r="BC65" s="250">
        <v>0</v>
      </c>
      <c r="BD65" s="250">
        <v>0</v>
      </c>
      <c r="BE65" s="26">
        <v>82756.990000000005</v>
      </c>
      <c r="BF65" s="250">
        <v>770.72</v>
      </c>
      <c r="BG65" s="250">
        <v>0</v>
      </c>
      <c r="BH65" s="250">
        <v>0</v>
      </c>
      <c r="BI65" s="250">
        <v>0</v>
      </c>
      <c r="BJ65" s="250">
        <v>0</v>
      </c>
      <c r="BK65" s="250">
        <v>0</v>
      </c>
      <c r="BL65" s="250">
        <v>0</v>
      </c>
      <c r="BM65" s="250">
        <v>0</v>
      </c>
      <c r="BN65" s="250">
        <v>0</v>
      </c>
      <c r="BO65" s="250">
        <v>0</v>
      </c>
      <c r="BP65" s="250">
        <v>0</v>
      </c>
      <c r="BQ65" s="250">
        <v>0</v>
      </c>
      <c r="BR65" s="250">
        <v>0</v>
      </c>
      <c r="BS65" s="250">
        <v>0</v>
      </c>
      <c r="BT65" s="250">
        <v>0</v>
      </c>
      <c r="BU65" s="250">
        <v>0</v>
      </c>
      <c r="BV65" s="250">
        <v>0</v>
      </c>
      <c r="BW65" s="250">
        <v>0</v>
      </c>
      <c r="BX65" s="250">
        <v>0</v>
      </c>
      <c r="BY65" s="250">
        <v>0</v>
      </c>
      <c r="BZ65" s="250">
        <v>0</v>
      </c>
      <c r="CA65" s="250">
        <v>0</v>
      </c>
      <c r="CB65" s="250">
        <v>0</v>
      </c>
      <c r="CC65" s="250">
        <v>0</v>
      </c>
      <c r="CD65" s="25" t="s">
        <v>248</v>
      </c>
      <c r="CE65" s="28">
        <v>100038.69</v>
      </c>
    </row>
    <row r="66" spans="1:83" x14ac:dyDescent="0.25">
      <c r="A66" s="35" t="s">
        <v>267</v>
      </c>
      <c r="B66" s="16"/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311649.09999999998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50">
        <v>0</v>
      </c>
      <c r="T66" s="250">
        <v>0</v>
      </c>
      <c r="U66" s="27">
        <v>66029.490000000005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51">
        <v>-1345.19</v>
      </c>
      <c r="AC66" s="26">
        <v>0</v>
      </c>
      <c r="AD66" s="26">
        <v>0</v>
      </c>
      <c r="AE66" s="26">
        <v>0</v>
      </c>
      <c r="AF66" s="26">
        <v>49293.55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50">
        <v>0</v>
      </c>
      <c r="AW66" s="250">
        <v>0</v>
      </c>
      <c r="AX66" s="250">
        <v>0</v>
      </c>
      <c r="AY66" s="26">
        <v>208378.31</v>
      </c>
      <c r="AZ66" s="26">
        <v>0</v>
      </c>
      <c r="BA66" s="250">
        <v>0</v>
      </c>
      <c r="BB66" s="250">
        <v>0</v>
      </c>
      <c r="BC66" s="250">
        <v>0</v>
      </c>
      <c r="BD66" s="250">
        <v>0</v>
      </c>
      <c r="BE66" s="26">
        <v>15385.72</v>
      </c>
      <c r="BF66" s="250">
        <v>184437.7</v>
      </c>
      <c r="BG66" s="250">
        <v>0</v>
      </c>
      <c r="BH66" s="250">
        <v>0</v>
      </c>
      <c r="BI66" s="250">
        <v>426241.01</v>
      </c>
      <c r="BJ66" s="250">
        <v>0</v>
      </c>
      <c r="BK66" s="250">
        <v>0</v>
      </c>
      <c r="BL66" s="250">
        <v>0</v>
      </c>
      <c r="BM66" s="250">
        <v>963421.26</v>
      </c>
      <c r="BN66" s="250">
        <v>27097.35</v>
      </c>
      <c r="BO66" s="250">
        <v>0</v>
      </c>
      <c r="BP66" s="250">
        <v>0</v>
      </c>
      <c r="BQ66" s="250">
        <v>0</v>
      </c>
      <c r="BR66" s="250">
        <v>0</v>
      </c>
      <c r="BS66" s="250">
        <v>0</v>
      </c>
      <c r="BT66" s="250">
        <v>0</v>
      </c>
      <c r="BU66" s="250">
        <v>0</v>
      </c>
      <c r="BV66" s="250">
        <v>0</v>
      </c>
      <c r="BW66" s="250">
        <v>0</v>
      </c>
      <c r="BX66" s="250">
        <v>0</v>
      </c>
      <c r="BY66" s="250">
        <v>0</v>
      </c>
      <c r="BZ66" s="250">
        <v>0</v>
      </c>
      <c r="CA66" s="250">
        <v>0</v>
      </c>
      <c r="CB66" s="250">
        <v>0</v>
      </c>
      <c r="CC66" s="250">
        <v>0</v>
      </c>
      <c r="CD66" s="25" t="s">
        <v>248</v>
      </c>
      <c r="CE66" s="28">
        <v>2250588.3000000003</v>
      </c>
    </row>
    <row r="67" spans="1:83" x14ac:dyDescent="0.25">
      <c r="A67" s="35" t="s">
        <v>16</v>
      </c>
      <c r="B67" s="16"/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10227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5172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935</v>
      </c>
      <c r="AZ67" s="28">
        <v>0</v>
      </c>
      <c r="BA67" s="28">
        <v>0</v>
      </c>
      <c r="BB67" s="28">
        <v>0</v>
      </c>
      <c r="BC67" s="28">
        <v>0</v>
      </c>
      <c r="BD67" s="28">
        <v>0</v>
      </c>
      <c r="BE67" s="28">
        <v>4699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4156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378</v>
      </c>
      <c r="BW67" s="28">
        <v>0</v>
      </c>
      <c r="BX67" s="28">
        <v>0</v>
      </c>
      <c r="BY67" s="28">
        <v>0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25567</v>
      </c>
    </row>
    <row r="68" spans="1:83" x14ac:dyDescent="0.25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10300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50">
        <v>0</v>
      </c>
      <c r="T68" s="250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1">
        <v>0</v>
      </c>
      <c r="AC68" s="26">
        <v>0</v>
      </c>
      <c r="AD68" s="26">
        <v>0</v>
      </c>
      <c r="AE68" s="26">
        <v>0</v>
      </c>
      <c r="AF68" s="26">
        <v>78909.63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50">
        <v>0</v>
      </c>
      <c r="AW68" s="250">
        <v>0</v>
      </c>
      <c r="AX68" s="250">
        <v>0</v>
      </c>
      <c r="AY68" s="26">
        <v>0</v>
      </c>
      <c r="AZ68" s="26">
        <v>0</v>
      </c>
      <c r="BA68" s="250">
        <v>0</v>
      </c>
      <c r="BB68" s="250">
        <v>0</v>
      </c>
      <c r="BC68" s="250">
        <v>0</v>
      </c>
      <c r="BD68" s="250">
        <v>0</v>
      </c>
      <c r="BE68" s="26">
        <v>0</v>
      </c>
      <c r="BF68" s="250">
        <v>0</v>
      </c>
      <c r="BG68" s="250">
        <v>0</v>
      </c>
      <c r="BH68" s="250">
        <v>0</v>
      </c>
      <c r="BI68" s="250">
        <v>0</v>
      </c>
      <c r="BJ68" s="250">
        <v>0</v>
      </c>
      <c r="BK68" s="250">
        <v>0</v>
      </c>
      <c r="BL68" s="250">
        <v>0</v>
      </c>
      <c r="BM68" s="250">
        <v>0</v>
      </c>
      <c r="BN68" s="250">
        <v>0</v>
      </c>
      <c r="BO68" s="250">
        <v>0</v>
      </c>
      <c r="BP68" s="250">
        <v>0</v>
      </c>
      <c r="BQ68" s="250">
        <v>0</v>
      </c>
      <c r="BR68" s="250">
        <v>0</v>
      </c>
      <c r="BS68" s="250">
        <v>0</v>
      </c>
      <c r="BT68" s="250">
        <v>0</v>
      </c>
      <c r="BU68" s="250">
        <v>0</v>
      </c>
      <c r="BV68" s="250">
        <v>0</v>
      </c>
      <c r="BW68" s="250">
        <v>0</v>
      </c>
      <c r="BX68" s="250">
        <v>0</v>
      </c>
      <c r="BY68" s="250">
        <v>0</v>
      </c>
      <c r="BZ68" s="250">
        <v>0</v>
      </c>
      <c r="CA68" s="250">
        <v>0</v>
      </c>
      <c r="CB68" s="250">
        <v>0</v>
      </c>
      <c r="CC68" s="250">
        <v>0</v>
      </c>
      <c r="CD68" s="25" t="s">
        <v>248</v>
      </c>
      <c r="CE68" s="28">
        <v>89209.63</v>
      </c>
    </row>
    <row r="69" spans="1:83" x14ac:dyDescent="0.25">
      <c r="A69" s="35" t="s">
        <v>269</v>
      </c>
      <c r="B69" s="16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433251.24000000005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2548.59</v>
      </c>
      <c r="AC69" s="28">
        <v>0</v>
      </c>
      <c r="AD69" s="28">
        <v>0</v>
      </c>
      <c r="AE69" s="28">
        <v>0</v>
      </c>
      <c r="AF69" s="28">
        <v>154008.35999999999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418.91</v>
      </c>
      <c r="AV69" s="28">
        <v>117937</v>
      </c>
      <c r="AW69" s="28">
        <v>0</v>
      </c>
      <c r="AX69" s="28">
        <v>0</v>
      </c>
      <c r="AY69" s="28">
        <v>5845.89</v>
      </c>
      <c r="AZ69" s="28">
        <v>0</v>
      </c>
      <c r="BA69" s="28">
        <v>0</v>
      </c>
      <c r="BB69" s="28">
        <v>0</v>
      </c>
      <c r="BC69" s="28">
        <v>0</v>
      </c>
      <c r="BD69" s="28">
        <v>516.83000000000004</v>
      </c>
      <c r="BE69" s="28">
        <v>38902.980000000003</v>
      </c>
      <c r="BF69" s="28">
        <v>49.81</v>
      </c>
      <c r="BG69" s="28">
        <v>0</v>
      </c>
      <c r="BH69" s="28">
        <v>653191.93000000005</v>
      </c>
      <c r="BI69" s="28">
        <v>8068</v>
      </c>
      <c r="BJ69" s="28">
        <v>89255</v>
      </c>
      <c r="BK69" s="28">
        <v>0</v>
      </c>
      <c r="BL69" s="28">
        <v>12.41</v>
      </c>
      <c r="BM69" s="28">
        <v>0</v>
      </c>
      <c r="BN69" s="28">
        <v>1933203.78</v>
      </c>
      <c r="BO69" s="28">
        <v>0</v>
      </c>
      <c r="BP69" s="28">
        <v>50886.36</v>
      </c>
      <c r="BQ69" s="28">
        <v>0</v>
      </c>
      <c r="BR69" s="28">
        <v>170172</v>
      </c>
      <c r="BS69" s="28">
        <v>0</v>
      </c>
      <c r="BT69" s="28">
        <v>21430</v>
      </c>
      <c r="BU69" s="28">
        <v>0</v>
      </c>
      <c r="BV69" s="28">
        <v>116446</v>
      </c>
      <c r="BW69" s="28">
        <v>20376</v>
      </c>
      <c r="BX69" s="28">
        <v>0</v>
      </c>
      <c r="BY69" s="28">
        <v>888</v>
      </c>
      <c r="BZ69" s="28">
        <v>0</v>
      </c>
      <c r="CA69" s="28">
        <v>43602.879999999997</v>
      </c>
      <c r="CB69" s="28">
        <v>0</v>
      </c>
      <c r="CC69" s="28">
        <v>0</v>
      </c>
      <c r="CD69" s="28">
        <v>0</v>
      </c>
      <c r="CE69" s="28">
        <v>3861011.9699999997</v>
      </c>
    </row>
    <row r="70" spans="1:83" x14ac:dyDescent="0.25">
      <c r="A70" s="29" t="s">
        <v>270</v>
      </c>
      <c r="B70" s="30"/>
      <c r="C70" s="240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0">
        <v>0</v>
      </c>
      <c r="U70" s="240">
        <v>0</v>
      </c>
      <c r="V70" s="240">
        <v>0</v>
      </c>
      <c r="W70" s="240">
        <v>0</v>
      </c>
      <c r="X70" s="240">
        <v>0</v>
      </c>
      <c r="Y70" s="240">
        <v>0</v>
      </c>
      <c r="Z70" s="240">
        <v>0</v>
      </c>
      <c r="AA70" s="240">
        <v>0</v>
      </c>
      <c r="AB70" s="240">
        <v>0</v>
      </c>
      <c r="AC70" s="240">
        <v>0</v>
      </c>
      <c r="AD70" s="240">
        <v>0</v>
      </c>
      <c r="AE70" s="240">
        <v>0</v>
      </c>
      <c r="AF70" s="240">
        <v>0</v>
      </c>
      <c r="AG70" s="240">
        <v>0</v>
      </c>
      <c r="AH70" s="240">
        <v>0</v>
      </c>
      <c r="AI70" s="240">
        <v>0</v>
      </c>
      <c r="AJ70" s="240">
        <v>0</v>
      </c>
      <c r="AK70" s="240">
        <v>0</v>
      </c>
      <c r="AL70" s="240">
        <v>0</v>
      </c>
      <c r="AM70" s="240">
        <v>0</v>
      </c>
      <c r="AN70" s="240">
        <v>0</v>
      </c>
      <c r="AO70" s="240">
        <v>0</v>
      </c>
      <c r="AP70" s="240">
        <v>0</v>
      </c>
      <c r="AQ70" s="240">
        <v>0</v>
      </c>
      <c r="AR70" s="240">
        <v>0</v>
      </c>
      <c r="AS70" s="240">
        <v>0</v>
      </c>
      <c r="AT70" s="240">
        <v>0</v>
      </c>
      <c r="AU70" s="240">
        <v>0</v>
      </c>
      <c r="AV70" s="240">
        <v>0</v>
      </c>
      <c r="AW70" s="240">
        <v>0</v>
      </c>
      <c r="AX70" s="240">
        <v>0</v>
      </c>
      <c r="AY70" s="240">
        <v>0</v>
      </c>
      <c r="AZ70" s="240">
        <v>0</v>
      </c>
      <c r="BA70" s="240">
        <v>0</v>
      </c>
      <c r="BB70" s="240">
        <v>0</v>
      </c>
      <c r="BC70" s="240">
        <v>0</v>
      </c>
      <c r="BD70" s="240">
        <v>0</v>
      </c>
      <c r="BE70" s="240">
        <v>0</v>
      </c>
      <c r="BF70" s="240">
        <v>0</v>
      </c>
      <c r="BG70" s="240">
        <v>0</v>
      </c>
      <c r="BH70" s="240">
        <v>0</v>
      </c>
      <c r="BI70" s="240">
        <v>0</v>
      </c>
      <c r="BJ70" s="240">
        <v>0</v>
      </c>
      <c r="BK70" s="240">
        <v>0</v>
      </c>
      <c r="BL70" s="240">
        <v>0</v>
      </c>
      <c r="BM70" s="240">
        <v>0</v>
      </c>
      <c r="BN70" s="240">
        <v>0</v>
      </c>
      <c r="BO70" s="240">
        <v>0</v>
      </c>
      <c r="BP70" s="240">
        <v>0</v>
      </c>
      <c r="BQ70" s="240">
        <v>0</v>
      </c>
      <c r="BR70" s="240">
        <v>0</v>
      </c>
      <c r="BS70" s="240">
        <v>0</v>
      </c>
      <c r="BT70" s="240">
        <v>0</v>
      </c>
      <c r="BU70" s="240">
        <v>0</v>
      </c>
      <c r="BV70" s="240">
        <v>0</v>
      </c>
      <c r="BW70" s="240">
        <v>0</v>
      </c>
      <c r="BX70" s="240">
        <v>0</v>
      </c>
      <c r="BY70" s="240">
        <v>0</v>
      </c>
      <c r="BZ70" s="240">
        <v>0</v>
      </c>
      <c r="CA70" s="240">
        <v>0</v>
      </c>
      <c r="CB70" s="240">
        <v>0</v>
      </c>
      <c r="CC70" s="240">
        <v>0</v>
      </c>
      <c r="CD70" s="240">
        <v>0</v>
      </c>
      <c r="CE70" s="28">
        <v>0</v>
      </c>
    </row>
    <row r="71" spans="1:83" x14ac:dyDescent="0.25">
      <c r="A71" s="29" t="s">
        <v>271</v>
      </c>
      <c r="B71" s="30"/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0">
        <v>0</v>
      </c>
      <c r="U71" s="240">
        <v>0</v>
      </c>
      <c r="V71" s="240">
        <v>0</v>
      </c>
      <c r="W71" s="240">
        <v>0</v>
      </c>
      <c r="X71" s="240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240">
        <v>0</v>
      </c>
      <c r="AE71" s="240">
        <v>0</v>
      </c>
      <c r="AF71" s="240">
        <v>0</v>
      </c>
      <c r="AG71" s="240">
        <v>0</v>
      </c>
      <c r="AH71" s="240">
        <v>0</v>
      </c>
      <c r="AI71" s="240">
        <v>0</v>
      </c>
      <c r="AJ71" s="240">
        <v>0</v>
      </c>
      <c r="AK71" s="240">
        <v>0</v>
      </c>
      <c r="AL71" s="240">
        <v>0</v>
      </c>
      <c r="AM71" s="240">
        <v>0</v>
      </c>
      <c r="AN71" s="240">
        <v>0</v>
      </c>
      <c r="AO71" s="240">
        <v>0</v>
      </c>
      <c r="AP71" s="240">
        <v>0</v>
      </c>
      <c r="AQ71" s="240">
        <v>0</v>
      </c>
      <c r="AR71" s="240">
        <v>0</v>
      </c>
      <c r="AS71" s="240">
        <v>0</v>
      </c>
      <c r="AT71" s="240">
        <v>0</v>
      </c>
      <c r="AU71" s="240">
        <v>0</v>
      </c>
      <c r="AV71" s="240">
        <v>0</v>
      </c>
      <c r="AW71" s="240">
        <v>0</v>
      </c>
      <c r="AX71" s="240">
        <v>0</v>
      </c>
      <c r="AY71" s="240">
        <v>0</v>
      </c>
      <c r="AZ71" s="240">
        <v>0</v>
      </c>
      <c r="BA71" s="240">
        <v>0</v>
      </c>
      <c r="BB71" s="240">
        <v>0</v>
      </c>
      <c r="BC71" s="240">
        <v>0</v>
      </c>
      <c r="BD71" s="240">
        <v>0</v>
      </c>
      <c r="BE71" s="240">
        <v>0</v>
      </c>
      <c r="BF71" s="240">
        <v>0</v>
      </c>
      <c r="BG71" s="240">
        <v>0</v>
      </c>
      <c r="BH71" s="240">
        <v>0</v>
      </c>
      <c r="BI71" s="240">
        <v>0</v>
      </c>
      <c r="BJ71" s="240">
        <v>0</v>
      </c>
      <c r="BK71" s="240">
        <v>0</v>
      </c>
      <c r="BL71" s="240">
        <v>0</v>
      </c>
      <c r="BM71" s="240">
        <v>0</v>
      </c>
      <c r="BN71" s="240">
        <v>0</v>
      </c>
      <c r="BO71" s="240">
        <v>0</v>
      </c>
      <c r="BP71" s="240">
        <v>0</v>
      </c>
      <c r="BQ71" s="240">
        <v>0</v>
      </c>
      <c r="BR71" s="240">
        <v>0</v>
      </c>
      <c r="BS71" s="240">
        <v>0</v>
      </c>
      <c r="BT71" s="240">
        <v>0</v>
      </c>
      <c r="BU71" s="240">
        <v>0</v>
      </c>
      <c r="BV71" s="240">
        <v>0</v>
      </c>
      <c r="BW71" s="240">
        <v>0</v>
      </c>
      <c r="BX71" s="240">
        <v>0</v>
      </c>
      <c r="BY71" s="240">
        <v>0</v>
      </c>
      <c r="BZ71" s="240">
        <v>0</v>
      </c>
      <c r="CA71" s="240">
        <v>0</v>
      </c>
      <c r="CB71" s="240">
        <v>0</v>
      </c>
      <c r="CC71" s="240">
        <v>0</v>
      </c>
      <c r="CD71" s="240">
        <v>0</v>
      </c>
      <c r="CE71" s="28">
        <v>0</v>
      </c>
    </row>
    <row r="72" spans="1:83" x14ac:dyDescent="0.25">
      <c r="A72" s="29" t="s">
        <v>272</v>
      </c>
      <c r="B72" s="30"/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0</v>
      </c>
      <c r="R72" s="240">
        <v>0</v>
      </c>
      <c r="S72" s="240">
        <v>0</v>
      </c>
      <c r="T72" s="240">
        <v>0</v>
      </c>
      <c r="U72" s="240">
        <v>0</v>
      </c>
      <c r="V72" s="240">
        <v>0</v>
      </c>
      <c r="W72" s="240">
        <v>0</v>
      </c>
      <c r="X72" s="240">
        <v>0</v>
      </c>
      <c r="Y72" s="240">
        <v>0</v>
      </c>
      <c r="Z72" s="240">
        <v>0</v>
      </c>
      <c r="AA72" s="240">
        <v>0</v>
      </c>
      <c r="AB72" s="240">
        <v>0</v>
      </c>
      <c r="AC72" s="240">
        <v>0</v>
      </c>
      <c r="AD72" s="240">
        <v>0</v>
      </c>
      <c r="AE72" s="240">
        <v>0</v>
      </c>
      <c r="AF72" s="240">
        <v>0</v>
      </c>
      <c r="AG72" s="240">
        <v>0</v>
      </c>
      <c r="AH72" s="240">
        <v>0</v>
      </c>
      <c r="AI72" s="240">
        <v>0</v>
      </c>
      <c r="AJ72" s="240">
        <v>0</v>
      </c>
      <c r="AK72" s="240">
        <v>0</v>
      </c>
      <c r="AL72" s="240">
        <v>0</v>
      </c>
      <c r="AM72" s="240">
        <v>0</v>
      </c>
      <c r="AN72" s="240">
        <v>0</v>
      </c>
      <c r="AO72" s="240">
        <v>0</v>
      </c>
      <c r="AP72" s="240">
        <v>0</v>
      </c>
      <c r="AQ72" s="240">
        <v>0</v>
      </c>
      <c r="AR72" s="240">
        <v>0</v>
      </c>
      <c r="AS72" s="240">
        <v>0</v>
      </c>
      <c r="AT72" s="240">
        <v>0</v>
      </c>
      <c r="AU72" s="240">
        <v>0</v>
      </c>
      <c r="AV72" s="240">
        <v>0</v>
      </c>
      <c r="AW72" s="240">
        <v>0</v>
      </c>
      <c r="AX72" s="240">
        <v>0</v>
      </c>
      <c r="AY72" s="240">
        <v>0</v>
      </c>
      <c r="AZ72" s="240">
        <v>0</v>
      </c>
      <c r="BA72" s="240">
        <v>0</v>
      </c>
      <c r="BB72" s="240">
        <v>0</v>
      </c>
      <c r="BC72" s="240">
        <v>0</v>
      </c>
      <c r="BD72" s="240">
        <v>0</v>
      </c>
      <c r="BE72" s="240">
        <v>0</v>
      </c>
      <c r="BF72" s="240">
        <v>0</v>
      </c>
      <c r="BG72" s="240">
        <v>0</v>
      </c>
      <c r="BH72" s="240">
        <v>0</v>
      </c>
      <c r="BI72" s="240">
        <v>0</v>
      </c>
      <c r="BJ72" s="240">
        <v>0</v>
      </c>
      <c r="BK72" s="240">
        <v>0</v>
      </c>
      <c r="BL72" s="240">
        <v>0</v>
      </c>
      <c r="BM72" s="240">
        <v>0</v>
      </c>
      <c r="BN72" s="240">
        <v>0</v>
      </c>
      <c r="BO72" s="240">
        <v>0</v>
      </c>
      <c r="BP72" s="240">
        <v>0</v>
      </c>
      <c r="BQ72" s="240">
        <v>0</v>
      </c>
      <c r="BR72" s="240">
        <v>0</v>
      </c>
      <c r="BS72" s="240">
        <v>0</v>
      </c>
      <c r="BT72" s="240">
        <v>0</v>
      </c>
      <c r="BU72" s="240">
        <v>0</v>
      </c>
      <c r="BV72" s="240">
        <v>0</v>
      </c>
      <c r="BW72" s="240">
        <v>0</v>
      </c>
      <c r="BX72" s="240">
        <v>0</v>
      </c>
      <c r="BY72" s="240">
        <v>0</v>
      </c>
      <c r="BZ72" s="240">
        <v>0</v>
      </c>
      <c r="CA72" s="240">
        <v>0</v>
      </c>
      <c r="CB72" s="240">
        <v>0</v>
      </c>
      <c r="CC72" s="240">
        <v>0</v>
      </c>
      <c r="CD72" s="240">
        <v>0</v>
      </c>
      <c r="CE72" s="28">
        <v>0</v>
      </c>
    </row>
    <row r="73" spans="1:83" x14ac:dyDescent="0.25">
      <c r="A73" s="29" t="s">
        <v>273</v>
      </c>
      <c r="B73" s="30"/>
      <c r="C73" s="240">
        <v>0</v>
      </c>
      <c r="D73" s="240">
        <v>0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>
        <v>0</v>
      </c>
      <c r="K73" s="240">
        <v>0</v>
      </c>
      <c r="L73" s="240">
        <v>0</v>
      </c>
      <c r="M73" s="240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0">
        <v>0</v>
      </c>
      <c r="W73" s="240">
        <v>0</v>
      </c>
      <c r="X73" s="240">
        <v>0</v>
      </c>
      <c r="Y73" s="240">
        <v>0</v>
      </c>
      <c r="Z73" s="240">
        <v>0</v>
      </c>
      <c r="AA73" s="240">
        <v>0</v>
      </c>
      <c r="AB73" s="240">
        <v>0</v>
      </c>
      <c r="AC73" s="240">
        <v>0</v>
      </c>
      <c r="AD73" s="240">
        <v>0</v>
      </c>
      <c r="AE73" s="240">
        <v>0</v>
      </c>
      <c r="AF73" s="240">
        <v>0</v>
      </c>
      <c r="AG73" s="240">
        <v>0</v>
      </c>
      <c r="AH73" s="240">
        <v>0</v>
      </c>
      <c r="AI73" s="240">
        <v>0</v>
      </c>
      <c r="AJ73" s="240">
        <v>0</v>
      </c>
      <c r="AK73" s="240">
        <v>0</v>
      </c>
      <c r="AL73" s="240">
        <v>0</v>
      </c>
      <c r="AM73" s="240">
        <v>0</v>
      </c>
      <c r="AN73" s="240">
        <v>0</v>
      </c>
      <c r="AO73" s="240">
        <v>0</v>
      </c>
      <c r="AP73" s="240">
        <v>0</v>
      </c>
      <c r="AQ73" s="240">
        <v>0</v>
      </c>
      <c r="AR73" s="240">
        <v>0</v>
      </c>
      <c r="AS73" s="240">
        <v>0</v>
      </c>
      <c r="AT73" s="240">
        <v>0</v>
      </c>
      <c r="AU73" s="240">
        <v>0</v>
      </c>
      <c r="AV73" s="240">
        <v>0</v>
      </c>
      <c r="AW73" s="240">
        <v>0</v>
      </c>
      <c r="AX73" s="240">
        <v>0</v>
      </c>
      <c r="AY73" s="240">
        <v>0</v>
      </c>
      <c r="AZ73" s="240">
        <v>0</v>
      </c>
      <c r="BA73" s="240">
        <v>0</v>
      </c>
      <c r="BB73" s="240">
        <v>0</v>
      </c>
      <c r="BC73" s="240">
        <v>0</v>
      </c>
      <c r="BD73" s="240">
        <v>0</v>
      </c>
      <c r="BE73" s="240">
        <v>0</v>
      </c>
      <c r="BF73" s="240">
        <v>0</v>
      </c>
      <c r="BG73" s="240">
        <v>0</v>
      </c>
      <c r="BH73" s="240">
        <v>0</v>
      </c>
      <c r="BI73" s="240">
        <v>0</v>
      </c>
      <c r="BJ73" s="240">
        <v>0</v>
      </c>
      <c r="BK73" s="240">
        <v>0</v>
      </c>
      <c r="BL73" s="240">
        <v>0</v>
      </c>
      <c r="BM73" s="240">
        <v>0</v>
      </c>
      <c r="BN73" s="240">
        <v>0</v>
      </c>
      <c r="BO73" s="240">
        <v>0</v>
      </c>
      <c r="BP73" s="240">
        <v>0</v>
      </c>
      <c r="BQ73" s="240">
        <v>0</v>
      </c>
      <c r="BR73" s="240">
        <v>0</v>
      </c>
      <c r="BS73" s="240">
        <v>0</v>
      </c>
      <c r="BT73" s="240">
        <v>0</v>
      </c>
      <c r="BU73" s="240">
        <v>0</v>
      </c>
      <c r="BV73" s="240">
        <v>0</v>
      </c>
      <c r="BW73" s="240">
        <v>0</v>
      </c>
      <c r="BX73" s="240">
        <v>0</v>
      </c>
      <c r="BY73" s="240">
        <v>0</v>
      </c>
      <c r="BZ73" s="240">
        <v>0</v>
      </c>
      <c r="CA73" s="240">
        <v>0</v>
      </c>
      <c r="CB73" s="240">
        <v>0</v>
      </c>
      <c r="CC73" s="240">
        <v>0</v>
      </c>
      <c r="CD73" s="240">
        <v>0</v>
      </c>
      <c r="CE73" s="28">
        <v>0</v>
      </c>
    </row>
    <row r="74" spans="1:83" x14ac:dyDescent="0.25">
      <c r="A74" s="29" t="s">
        <v>274</v>
      </c>
      <c r="B74" s="30"/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0">
        <v>0</v>
      </c>
      <c r="P74" s="240">
        <v>0</v>
      </c>
      <c r="Q74" s="240">
        <v>0</v>
      </c>
      <c r="R74" s="240">
        <v>0</v>
      </c>
      <c r="S74" s="240">
        <v>0</v>
      </c>
      <c r="T74" s="240">
        <v>0</v>
      </c>
      <c r="U74" s="240">
        <v>0</v>
      </c>
      <c r="V74" s="240">
        <v>0</v>
      </c>
      <c r="W74" s="240">
        <v>0</v>
      </c>
      <c r="X74" s="240">
        <v>0</v>
      </c>
      <c r="Y74" s="240">
        <v>0</v>
      </c>
      <c r="Z74" s="240">
        <v>0</v>
      </c>
      <c r="AA74" s="240">
        <v>0</v>
      </c>
      <c r="AB74" s="240">
        <v>0</v>
      </c>
      <c r="AC74" s="240">
        <v>0</v>
      </c>
      <c r="AD74" s="240">
        <v>0</v>
      </c>
      <c r="AE74" s="240">
        <v>0</v>
      </c>
      <c r="AF74" s="240">
        <v>0</v>
      </c>
      <c r="AG74" s="240">
        <v>0</v>
      </c>
      <c r="AH74" s="240">
        <v>0</v>
      </c>
      <c r="AI74" s="240">
        <v>0</v>
      </c>
      <c r="AJ74" s="240">
        <v>0</v>
      </c>
      <c r="AK74" s="240">
        <v>0</v>
      </c>
      <c r="AL74" s="240">
        <v>0</v>
      </c>
      <c r="AM74" s="240">
        <v>0</v>
      </c>
      <c r="AN74" s="240">
        <v>0</v>
      </c>
      <c r="AO74" s="240">
        <v>0</v>
      </c>
      <c r="AP74" s="240">
        <v>0</v>
      </c>
      <c r="AQ74" s="240">
        <v>0</v>
      </c>
      <c r="AR74" s="240">
        <v>0</v>
      </c>
      <c r="AS74" s="240">
        <v>0</v>
      </c>
      <c r="AT74" s="240">
        <v>0</v>
      </c>
      <c r="AU74" s="240">
        <v>0</v>
      </c>
      <c r="AV74" s="240">
        <v>0</v>
      </c>
      <c r="AW74" s="240">
        <v>0</v>
      </c>
      <c r="AX74" s="240">
        <v>0</v>
      </c>
      <c r="AY74" s="240">
        <v>0</v>
      </c>
      <c r="AZ74" s="240">
        <v>0</v>
      </c>
      <c r="BA74" s="240">
        <v>0</v>
      </c>
      <c r="BB74" s="240">
        <v>0</v>
      </c>
      <c r="BC74" s="240">
        <v>0</v>
      </c>
      <c r="BD74" s="240">
        <v>0</v>
      </c>
      <c r="BE74" s="240">
        <v>0</v>
      </c>
      <c r="BF74" s="240">
        <v>0</v>
      </c>
      <c r="BG74" s="240">
        <v>0</v>
      </c>
      <c r="BH74" s="240">
        <v>0</v>
      </c>
      <c r="BI74" s="240">
        <v>0</v>
      </c>
      <c r="BJ74" s="240">
        <v>0</v>
      </c>
      <c r="BK74" s="240">
        <v>0</v>
      </c>
      <c r="BL74" s="240">
        <v>0</v>
      </c>
      <c r="BM74" s="240">
        <v>0</v>
      </c>
      <c r="BN74" s="240">
        <v>0</v>
      </c>
      <c r="BO74" s="240">
        <v>0</v>
      </c>
      <c r="BP74" s="240">
        <v>0</v>
      </c>
      <c r="BQ74" s="240">
        <v>0</v>
      </c>
      <c r="BR74" s="240">
        <v>0</v>
      </c>
      <c r="BS74" s="240">
        <v>0</v>
      </c>
      <c r="BT74" s="240">
        <v>0</v>
      </c>
      <c r="BU74" s="240">
        <v>0</v>
      </c>
      <c r="BV74" s="240">
        <v>0</v>
      </c>
      <c r="BW74" s="240">
        <v>0</v>
      </c>
      <c r="BX74" s="240">
        <v>0</v>
      </c>
      <c r="BY74" s="240">
        <v>0</v>
      </c>
      <c r="BZ74" s="240">
        <v>0</v>
      </c>
      <c r="CA74" s="240">
        <v>0</v>
      </c>
      <c r="CB74" s="240">
        <v>0</v>
      </c>
      <c r="CC74" s="240">
        <v>0</v>
      </c>
      <c r="CD74" s="240">
        <v>0</v>
      </c>
      <c r="CE74" s="28">
        <v>0</v>
      </c>
    </row>
    <row r="75" spans="1:83" x14ac:dyDescent="0.25">
      <c r="A75" s="29" t="s">
        <v>275</v>
      </c>
      <c r="B75" s="30"/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240">
        <v>0</v>
      </c>
      <c r="L75" s="240">
        <v>0</v>
      </c>
      <c r="M75" s="240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0">
        <v>0</v>
      </c>
      <c r="W75" s="240">
        <v>0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0">
        <v>0</v>
      </c>
      <c r="AE75" s="240">
        <v>0</v>
      </c>
      <c r="AF75" s="240">
        <v>0</v>
      </c>
      <c r="AG75" s="240">
        <v>0</v>
      </c>
      <c r="AH75" s="240">
        <v>0</v>
      </c>
      <c r="AI75" s="240">
        <v>0</v>
      </c>
      <c r="AJ75" s="240">
        <v>0</v>
      </c>
      <c r="AK75" s="240">
        <v>0</v>
      </c>
      <c r="AL75" s="240">
        <v>0</v>
      </c>
      <c r="AM75" s="240">
        <v>0</v>
      </c>
      <c r="AN75" s="240">
        <v>0</v>
      </c>
      <c r="AO75" s="240">
        <v>0</v>
      </c>
      <c r="AP75" s="240">
        <v>0</v>
      </c>
      <c r="AQ75" s="240">
        <v>0</v>
      </c>
      <c r="AR75" s="240">
        <v>0</v>
      </c>
      <c r="AS75" s="240">
        <v>0</v>
      </c>
      <c r="AT75" s="240">
        <v>0</v>
      </c>
      <c r="AU75" s="240">
        <v>0</v>
      </c>
      <c r="AV75" s="240">
        <v>0</v>
      </c>
      <c r="AW75" s="240">
        <v>0</v>
      </c>
      <c r="AX75" s="240">
        <v>0</v>
      </c>
      <c r="AY75" s="240">
        <v>0</v>
      </c>
      <c r="AZ75" s="240">
        <v>0</v>
      </c>
      <c r="BA75" s="240">
        <v>0</v>
      </c>
      <c r="BB75" s="240">
        <v>0</v>
      </c>
      <c r="BC75" s="240">
        <v>0</v>
      </c>
      <c r="BD75" s="240">
        <v>0</v>
      </c>
      <c r="BE75" s="240">
        <v>0</v>
      </c>
      <c r="BF75" s="240">
        <v>0</v>
      </c>
      <c r="BG75" s="240">
        <v>0</v>
      </c>
      <c r="BH75" s="240">
        <v>0</v>
      </c>
      <c r="BI75" s="240">
        <v>0</v>
      </c>
      <c r="BJ75" s="240">
        <v>0</v>
      </c>
      <c r="BK75" s="240">
        <v>0</v>
      </c>
      <c r="BL75" s="240">
        <v>0</v>
      </c>
      <c r="BM75" s="240">
        <v>0</v>
      </c>
      <c r="BN75" s="240">
        <v>0</v>
      </c>
      <c r="BO75" s="240">
        <v>0</v>
      </c>
      <c r="BP75" s="240">
        <v>0</v>
      </c>
      <c r="BQ75" s="240">
        <v>0</v>
      </c>
      <c r="BR75" s="240">
        <v>0</v>
      </c>
      <c r="BS75" s="240">
        <v>0</v>
      </c>
      <c r="BT75" s="240">
        <v>0</v>
      </c>
      <c r="BU75" s="240">
        <v>0</v>
      </c>
      <c r="BV75" s="240">
        <v>0</v>
      </c>
      <c r="BW75" s="240">
        <v>0</v>
      </c>
      <c r="BX75" s="240">
        <v>0</v>
      </c>
      <c r="BY75" s="240">
        <v>0</v>
      </c>
      <c r="BZ75" s="240">
        <v>0</v>
      </c>
      <c r="CA75" s="240">
        <v>0</v>
      </c>
      <c r="CB75" s="240">
        <v>0</v>
      </c>
      <c r="CC75" s="240">
        <v>0</v>
      </c>
      <c r="CD75" s="240">
        <v>0</v>
      </c>
      <c r="CE75" s="28">
        <v>0</v>
      </c>
    </row>
    <row r="76" spans="1:83" x14ac:dyDescent="0.25">
      <c r="A76" s="29" t="s">
        <v>276</v>
      </c>
      <c r="B76" s="213"/>
      <c r="C76" s="240">
        <v>0</v>
      </c>
      <c r="D76" s="240">
        <v>0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0">
        <v>0</v>
      </c>
      <c r="W76" s="240">
        <v>0</v>
      </c>
      <c r="X76" s="240">
        <v>0</v>
      </c>
      <c r="Y76" s="240">
        <v>0</v>
      </c>
      <c r="Z76" s="240">
        <v>0</v>
      </c>
      <c r="AA76" s="240">
        <v>0</v>
      </c>
      <c r="AB76" s="240">
        <v>0</v>
      </c>
      <c r="AC76" s="240">
        <v>0</v>
      </c>
      <c r="AD76" s="240">
        <v>0</v>
      </c>
      <c r="AE76" s="240">
        <v>0</v>
      </c>
      <c r="AF76" s="240">
        <v>0</v>
      </c>
      <c r="AG76" s="240">
        <v>0</v>
      </c>
      <c r="AH76" s="240">
        <v>0</v>
      </c>
      <c r="AI76" s="240">
        <v>0</v>
      </c>
      <c r="AJ76" s="240">
        <v>0</v>
      </c>
      <c r="AK76" s="240">
        <v>0</v>
      </c>
      <c r="AL76" s="240">
        <v>0</v>
      </c>
      <c r="AM76" s="240">
        <v>0</v>
      </c>
      <c r="AN76" s="240">
        <v>0</v>
      </c>
      <c r="AO76" s="240">
        <v>0</v>
      </c>
      <c r="AP76" s="240">
        <v>0</v>
      </c>
      <c r="AQ76" s="240">
        <v>0</v>
      </c>
      <c r="AR76" s="240">
        <v>0</v>
      </c>
      <c r="AS76" s="240">
        <v>0</v>
      </c>
      <c r="AT76" s="240">
        <v>0</v>
      </c>
      <c r="AU76" s="240">
        <v>0</v>
      </c>
      <c r="AV76" s="240">
        <v>0</v>
      </c>
      <c r="AW76" s="240">
        <v>0</v>
      </c>
      <c r="AX76" s="240">
        <v>0</v>
      </c>
      <c r="AY76" s="240">
        <v>0</v>
      </c>
      <c r="AZ76" s="240">
        <v>0</v>
      </c>
      <c r="BA76" s="240">
        <v>0</v>
      </c>
      <c r="BB76" s="240">
        <v>0</v>
      </c>
      <c r="BC76" s="240">
        <v>0</v>
      </c>
      <c r="BD76" s="240">
        <v>0</v>
      </c>
      <c r="BE76" s="240">
        <v>0</v>
      </c>
      <c r="BF76" s="240">
        <v>0</v>
      </c>
      <c r="BG76" s="240">
        <v>0</v>
      </c>
      <c r="BH76" s="240">
        <v>0</v>
      </c>
      <c r="BI76" s="240">
        <v>0</v>
      </c>
      <c r="BJ76" s="240">
        <v>0</v>
      </c>
      <c r="BK76" s="240">
        <v>0</v>
      </c>
      <c r="BL76" s="240">
        <v>0</v>
      </c>
      <c r="BM76" s="240">
        <v>0</v>
      </c>
      <c r="BN76" s="240">
        <v>0</v>
      </c>
      <c r="BO76" s="240">
        <v>0</v>
      </c>
      <c r="BP76" s="240">
        <v>0</v>
      </c>
      <c r="BQ76" s="240">
        <v>0</v>
      </c>
      <c r="BR76" s="240">
        <v>0</v>
      </c>
      <c r="BS76" s="240">
        <v>0</v>
      </c>
      <c r="BT76" s="240">
        <v>0</v>
      </c>
      <c r="BU76" s="240">
        <v>0</v>
      </c>
      <c r="BV76" s="240">
        <v>0</v>
      </c>
      <c r="BW76" s="240">
        <v>0</v>
      </c>
      <c r="BX76" s="240">
        <v>0</v>
      </c>
      <c r="BY76" s="240">
        <v>0</v>
      </c>
      <c r="BZ76" s="240">
        <v>0</v>
      </c>
      <c r="CA76" s="240">
        <v>0</v>
      </c>
      <c r="CB76" s="240">
        <v>0</v>
      </c>
      <c r="CC76" s="240">
        <v>0</v>
      </c>
      <c r="CD76" s="240">
        <v>0</v>
      </c>
      <c r="CE76" s="28">
        <v>0</v>
      </c>
    </row>
    <row r="77" spans="1:83" x14ac:dyDescent="0.25">
      <c r="A77" s="29" t="s">
        <v>277</v>
      </c>
      <c r="B77" s="30"/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0">
        <v>0</v>
      </c>
      <c r="W77" s="240">
        <v>0</v>
      </c>
      <c r="X77" s="240">
        <v>0</v>
      </c>
      <c r="Y77" s="240">
        <v>0</v>
      </c>
      <c r="Z77" s="240">
        <v>0</v>
      </c>
      <c r="AA77" s="240">
        <v>0</v>
      </c>
      <c r="AB77" s="240">
        <v>0</v>
      </c>
      <c r="AC77" s="240">
        <v>0</v>
      </c>
      <c r="AD77" s="240">
        <v>0</v>
      </c>
      <c r="AE77" s="240">
        <v>0</v>
      </c>
      <c r="AF77" s="240">
        <v>0</v>
      </c>
      <c r="AG77" s="240">
        <v>0</v>
      </c>
      <c r="AH77" s="240">
        <v>0</v>
      </c>
      <c r="AI77" s="240">
        <v>0</v>
      </c>
      <c r="AJ77" s="240">
        <v>0</v>
      </c>
      <c r="AK77" s="240">
        <v>0</v>
      </c>
      <c r="AL77" s="240">
        <v>0</v>
      </c>
      <c r="AM77" s="240">
        <v>0</v>
      </c>
      <c r="AN77" s="240">
        <v>0</v>
      </c>
      <c r="AO77" s="240">
        <v>0</v>
      </c>
      <c r="AP77" s="240">
        <v>0</v>
      </c>
      <c r="AQ77" s="240">
        <v>0</v>
      </c>
      <c r="AR77" s="240">
        <v>0</v>
      </c>
      <c r="AS77" s="240">
        <v>0</v>
      </c>
      <c r="AT77" s="240">
        <v>0</v>
      </c>
      <c r="AU77" s="240">
        <v>0</v>
      </c>
      <c r="AV77" s="240">
        <v>0</v>
      </c>
      <c r="AW77" s="240">
        <v>0</v>
      </c>
      <c r="AX77" s="240">
        <v>0</v>
      </c>
      <c r="AY77" s="240">
        <v>0</v>
      </c>
      <c r="AZ77" s="240">
        <v>0</v>
      </c>
      <c r="BA77" s="240">
        <v>0</v>
      </c>
      <c r="BB77" s="240">
        <v>0</v>
      </c>
      <c r="BC77" s="240">
        <v>0</v>
      </c>
      <c r="BD77" s="240">
        <v>0</v>
      </c>
      <c r="BE77" s="240">
        <v>0</v>
      </c>
      <c r="BF77" s="240">
        <v>0</v>
      </c>
      <c r="BG77" s="240">
        <v>0</v>
      </c>
      <c r="BH77" s="240">
        <v>0</v>
      </c>
      <c r="BI77" s="240">
        <v>0</v>
      </c>
      <c r="BJ77" s="240">
        <v>0</v>
      </c>
      <c r="BK77" s="240">
        <v>0</v>
      </c>
      <c r="BL77" s="240">
        <v>0</v>
      </c>
      <c r="BM77" s="240">
        <v>0</v>
      </c>
      <c r="BN77" s="240">
        <v>0</v>
      </c>
      <c r="BO77" s="240">
        <v>0</v>
      </c>
      <c r="BP77" s="240">
        <v>0</v>
      </c>
      <c r="BQ77" s="240">
        <v>0</v>
      </c>
      <c r="BR77" s="240">
        <v>0</v>
      </c>
      <c r="BS77" s="240">
        <v>0</v>
      </c>
      <c r="BT77" s="240">
        <v>0</v>
      </c>
      <c r="BU77" s="240">
        <v>0</v>
      </c>
      <c r="BV77" s="240">
        <v>0</v>
      </c>
      <c r="BW77" s="240">
        <v>0</v>
      </c>
      <c r="BX77" s="240">
        <v>0</v>
      </c>
      <c r="BY77" s="240">
        <v>0</v>
      </c>
      <c r="BZ77" s="240">
        <v>0</v>
      </c>
      <c r="CA77" s="240">
        <v>0</v>
      </c>
      <c r="CB77" s="240">
        <v>0</v>
      </c>
      <c r="CC77" s="240">
        <v>0</v>
      </c>
      <c r="CD77" s="240">
        <v>0</v>
      </c>
      <c r="CE77" s="28">
        <v>0</v>
      </c>
    </row>
    <row r="78" spans="1:83" x14ac:dyDescent="0.25">
      <c r="A78" s="29" t="s">
        <v>278</v>
      </c>
      <c r="B78" s="16"/>
      <c r="C78" s="240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40">
        <v>0</v>
      </c>
      <c r="BS78" s="240">
        <v>0</v>
      </c>
      <c r="BT78" s="240">
        <v>0</v>
      </c>
      <c r="BU78" s="240">
        <v>0</v>
      </c>
      <c r="BV78" s="240">
        <v>0</v>
      </c>
      <c r="BW78" s="240">
        <v>0</v>
      </c>
      <c r="BX78" s="240">
        <v>0</v>
      </c>
      <c r="BY78" s="240">
        <v>0</v>
      </c>
      <c r="BZ78" s="240">
        <v>0</v>
      </c>
      <c r="CA78" s="240">
        <v>0</v>
      </c>
      <c r="CB78" s="240">
        <v>0</v>
      </c>
      <c r="CC78" s="240">
        <v>0</v>
      </c>
      <c r="CD78" s="240">
        <v>0</v>
      </c>
      <c r="CE78" s="28">
        <v>0</v>
      </c>
    </row>
    <row r="79" spans="1:83" x14ac:dyDescent="0.25">
      <c r="A79" s="29" t="s">
        <v>279</v>
      </c>
      <c r="B79" s="16"/>
      <c r="C79" s="240">
        <v>0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0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0">
        <v>0</v>
      </c>
      <c r="AE79" s="240">
        <v>0</v>
      </c>
      <c r="AF79" s="240">
        <v>0</v>
      </c>
      <c r="AG79" s="240">
        <v>0</v>
      </c>
      <c r="AH79" s="240">
        <v>0</v>
      </c>
      <c r="AI79" s="240">
        <v>0</v>
      </c>
      <c r="AJ79" s="240">
        <v>0</v>
      </c>
      <c r="AK79" s="240">
        <v>0</v>
      </c>
      <c r="AL79" s="240">
        <v>0</v>
      </c>
      <c r="AM79" s="240">
        <v>0</v>
      </c>
      <c r="AN79" s="240">
        <v>0</v>
      </c>
      <c r="AO79" s="240">
        <v>0</v>
      </c>
      <c r="AP79" s="240">
        <v>0</v>
      </c>
      <c r="AQ79" s="240">
        <v>0</v>
      </c>
      <c r="AR79" s="240">
        <v>0</v>
      </c>
      <c r="AS79" s="240">
        <v>0</v>
      </c>
      <c r="AT79" s="240">
        <v>0</v>
      </c>
      <c r="AU79" s="240">
        <v>0</v>
      </c>
      <c r="AV79" s="240">
        <v>0</v>
      </c>
      <c r="AW79" s="240">
        <v>0</v>
      </c>
      <c r="AX79" s="240">
        <v>0</v>
      </c>
      <c r="AY79" s="240">
        <v>0</v>
      </c>
      <c r="AZ79" s="240">
        <v>0</v>
      </c>
      <c r="BA79" s="240">
        <v>0</v>
      </c>
      <c r="BB79" s="240">
        <v>0</v>
      </c>
      <c r="BC79" s="240">
        <v>0</v>
      </c>
      <c r="BD79" s="240">
        <v>0</v>
      </c>
      <c r="BE79" s="240">
        <v>0</v>
      </c>
      <c r="BF79" s="240">
        <v>0</v>
      </c>
      <c r="BG79" s="240">
        <v>0</v>
      </c>
      <c r="BH79" s="240">
        <v>0</v>
      </c>
      <c r="BI79" s="240">
        <v>0</v>
      </c>
      <c r="BJ79" s="240">
        <v>0</v>
      </c>
      <c r="BK79" s="240">
        <v>0</v>
      </c>
      <c r="BL79" s="240">
        <v>0</v>
      </c>
      <c r="BM79" s="240">
        <v>0</v>
      </c>
      <c r="BN79" s="240">
        <v>0</v>
      </c>
      <c r="BO79" s="240">
        <v>0</v>
      </c>
      <c r="BP79" s="240">
        <v>0</v>
      </c>
      <c r="BQ79" s="240">
        <v>0</v>
      </c>
      <c r="BR79" s="240">
        <v>0</v>
      </c>
      <c r="BS79" s="240">
        <v>0</v>
      </c>
      <c r="BT79" s="240">
        <v>0</v>
      </c>
      <c r="BU79" s="240">
        <v>0</v>
      </c>
      <c r="BV79" s="240">
        <v>0</v>
      </c>
      <c r="BW79" s="240">
        <v>0</v>
      </c>
      <c r="BX79" s="240">
        <v>0</v>
      </c>
      <c r="BY79" s="240">
        <v>0</v>
      </c>
      <c r="BZ79" s="240">
        <v>0</v>
      </c>
      <c r="CA79" s="240">
        <v>0</v>
      </c>
      <c r="CB79" s="240">
        <v>0</v>
      </c>
      <c r="CC79" s="240">
        <v>0</v>
      </c>
      <c r="CD79" s="240">
        <v>0</v>
      </c>
      <c r="CE79" s="28">
        <v>0</v>
      </c>
    </row>
    <row r="80" spans="1:83" x14ac:dyDescent="0.25">
      <c r="A80" s="29" t="s">
        <v>280</v>
      </c>
      <c r="B80" s="16"/>
      <c r="C80" s="240">
        <v>0</v>
      </c>
      <c r="D80" s="240">
        <v>0</v>
      </c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0</v>
      </c>
      <c r="Q80" s="240">
        <v>0</v>
      </c>
      <c r="R80" s="240">
        <v>0</v>
      </c>
      <c r="S80" s="240">
        <v>0</v>
      </c>
      <c r="T80" s="240">
        <v>0</v>
      </c>
      <c r="U80" s="240">
        <v>0</v>
      </c>
      <c r="V80" s="240">
        <v>0</v>
      </c>
      <c r="W80" s="240">
        <v>0</v>
      </c>
      <c r="X80" s="240">
        <v>0</v>
      </c>
      <c r="Y80" s="240">
        <v>0</v>
      </c>
      <c r="Z80" s="240">
        <v>0</v>
      </c>
      <c r="AA80" s="240">
        <v>0</v>
      </c>
      <c r="AB80" s="240">
        <v>0</v>
      </c>
      <c r="AC80" s="240">
        <v>0</v>
      </c>
      <c r="AD80" s="240">
        <v>0</v>
      </c>
      <c r="AE80" s="240">
        <v>0</v>
      </c>
      <c r="AF80" s="240">
        <v>0</v>
      </c>
      <c r="AG80" s="240">
        <v>0</v>
      </c>
      <c r="AH80" s="240">
        <v>0</v>
      </c>
      <c r="AI80" s="240">
        <v>0</v>
      </c>
      <c r="AJ80" s="240">
        <v>0</v>
      </c>
      <c r="AK80" s="240">
        <v>0</v>
      </c>
      <c r="AL80" s="240">
        <v>0</v>
      </c>
      <c r="AM80" s="240">
        <v>0</v>
      </c>
      <c r="AN80" s="240">
        <v>0</v>
      </c>
      <c r="AO80" s="240">
        <v>0</v>
      </c>
      <c r="AP80" s="240">
        <v>0</v>
      </c>
      <c r="AQ80" s="240">
        <v>0</v>
      </c>
      <c r="AR80" s="240">
        <v>0</v>
      </c>
      <c r="AS80" s="240">
        <v>0</v>
      </c>
      <c r="AT80" s="240">
        <v>0</v>
      </c>
      <c r="AU80" s="240">
        <v>0</v>
      </c>
      <c r="AV80" s="240">
        <v>0</v>
      </c>
      <c r="AW80" s="240">
        <v>0</v>
      </c>
      <c r="AX80" s="240">
        <v>0</v>
      </c>
      <c r="AY80" s="240">
        <v>0</v>
      </c>
      <c r="AZ80" s="240">
        <v>0</v>
      </c>
      <c r="BA80" s="240">
        <v>0</v>
      </c>
      <c r="BB80" s="240">
        <v>0</v>
      </c>
      <c r="BC80" s="240">
        <v>0</v>
      </c>
      <c r="BD80" s="240">
        <v>0</v>
      </c>
      <c r="BE80" s="240">
        <v>0</v>
      </c>
      <c r="BF80" s="240">
        <v>0</v>
      </c>
      <c r="BG80" s="240">
        <v>0</v>
      </c>
      <c r="BH80" s="240">
        <v>0</v>
      </c>
      <c r="BI80" s="240">
        <v>0</v>
      </c>
      <c r="BJ80" s="240">
        <v>0</v>
      </c>
      <c r="BK80" s="240">
        <v>0</v>
      </c>
      <c r="BL80" s="240">
        <v>0</v>
      </c>
      <c r="BM80" s="240">
        <v>0</v>
      </c>
      <c r="BN80" s="240">
        <v>0</v>
      </c>
      <c r="BO80" s="240">
        <v>0</v>
      </c>
      <c r="BP80" s="240">
        <v>0</v>
      </c>
      <c r="BQ80" s="240">
        <v>0</v>
      </c>
      <c r="BR80" s="240">
        <v>0</v>
      </c>
      <c r="BS80" s="240">
        <v>0</v>
      </c>
      <c r="BT80" s="240">
        <v>0</v>
      </c>
      <c r="BU80" s="240">
        <v>0</v>
      </c>
      <c r="BV80" s="240">
        <v>0</v>
      </c>
      <c r="BW80" s="240">
        <v>0</v>
      </c>
      <c r="BX80" s="240">
        <v>0</v>
      </c>
      <c r="BY80" s="240">
        <v>0</v>
      </c>
      <c r="BZ80" s="240">
        <v>0</v>
      </c>
      <c r="CA80" s="240">
        <v>0</v>
      </c>
      <c r="CB80" s="240">
        <v>0</v>
      </c>
      <c r="CC80" s="240">
        <v>0</v>
      </c>
      <c r="CD80" s="240">
        <v>0</v>
      </c>
      <c r="CE80" s="28">
        <v>0</v>
      </c>
    </row>
    <row r="81" spans="1:84" x14ac:dyDescent="0.25">
      <c r="A81" s="29" t="s">
        <v>281</v>
      </c>
      <c r="B81" s="16"/>
      <c r="C81" s="240">
        <v>0</v>
      </c>
      <c r="D81" s="240">
        <v>0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0">
        <v>0</v>
      </c>
      <c r="P81" s="240">
        <v>0</v>
      </c>
      <c r="Q81" s="240">
        <v>0</v>
      </c>
      <c r="R81" s="240">
        <v>0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</v>
      </c>
      <c r="AD81" s="240">
        <v>0</v>
      </c>
      <c r="AE81" s="240">
        <v>0</v>
      </c>
      <c r="AF81" s="240">
        <v>0</v>
      </c>
      <c r="AG81" s="240">
        <v>0</v>
      </c>
      <c r="AH81" s="240">
        <v>0</v>
      </c>
      <c r="AI81" s="240">
        <v>0</v>
      </c>
      <c r="AJ81" s="240">
        <v>0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240">
        <v>0</v>
      </c>
      <c r="AX81" s="240">
        <v>0</v>
      </c>
      <c r="AY81" s="240">
        <v>0</v>
      </c>
      <c r="AZ81" s="240">
        <v>0</v>
      </c>
      <c r="BA81" s="240">
        <v>0</v>
      </c>
      <c r="BB81" s="240">
        <v>0</v>
      </c>
      <c r="BC81" s="240">
        <v>0</v>
      </c>
      <c r="BD81" s="240">
        <v>0</v>
      </c>
      <c r="BE81" s="240">
        <v>0</v>
      </c>
      <c r="BF81" s="240">
        <v>0</v>
      </c>
      <c r="BG81" s="240">
        <v>0</v>
      </c>
      <c r="BH81" s="240">
        <v>0</v>
      </c>
      <c r="BI81" s="240">
        <v>0</v>
      </c>
      <c r="BJ81" s="240">
        <v>0</v>
      </c>
      <c r="BK81" s="240">
        <v>0</v>
      </c>
      <c r="BL81" s="240">
        <v>0</v>
      </c>
      <c r="BM81" s="240">
        <v>0</v>
      </c>
      <c r="BN81" s="240">
        <v>0</v>
      </c>
      <c r="BO81" s="240">
        <v>0</v>
      </c>
      <c r="BP81" s="240">
        <v>0</v>
      </c>
      <c r="BQ81" s="240">
        <v>0</v>
      </c>
      <c r="BR81" s="240">
        <v>0</v>
      </c>
      <c r="BS81" s="240">
        <v>0</v>
      </c>
      <c r="BT81" s="240">
        <v>0</v>
      </c>
      <c r="BU81" s="240">
        <v>0</v>
      </c>
      <c r="BV81" s="240">
        <v>0</v>
      </c>
      <c r="BW81" s="240">
        <v>0</v>
      </c>
      <c r="BX81" s="240">
        <v>0</v>
      </c>
      <c r="BY81" s="240">
        <v>0</v>
      </c>
      <c r="BZ81" s="240">
        <v>0</v>
      </c>
      <c r="CA81" s="240">
        <v>0</v>
      </c>
      <c r="CB81" s="240">
        <v>0</v>
      </c>
      <c r="CC81" s="240">
        <v>0</v>
      </c>
      <c r="CD81" s="240">
        <v>0</v>
      </c>
      <c r="CE81" s="28">
        <v>0</v>
      </c>
    </row>
    <row r="82" spans="1:84" x14ac:dyDescent="0.25">
      <c r="A82" s="29" t="s">
        <v>282</v>
      </c>
      <c r="B82" s="16"/>
      <c r="C82" s="240">
        <v>0</v>
      </c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v>0</v>
      </c>
      <c r="R82" s="240">
        <v>0</v>
      </c>
      <c r="S82" s="240">
        <v>0</v>
      </c>
      <c r="T82" s="240">
        <v>0</v>
      </c>
      <c r="U82" s="240">
        <v>0</v>
      </c>
      <c r="V82" s="240">
        <v>0</v>
      </c>
      <c r="W82" s="240">
        <v>0</v>
      </c>
      <c r="X82" s="240">
        <v>0</v>
      </c>
      <c r="Y82" s="240">
        <v>0</v>
      </c>
      <c r="Z82" s="240">
        <v>0</v>
      </c>
      <c r="AA82" s="240">
        <v>0</v>
      </c>
      <c r="AB82" s="240">
        <v>0</v>
      </c>
      <c r="AC82" s="240">
        <v>0</v>
      </c>
      <c r="AD82" s="240">
        <v>0</v>
      </c>
      <c r="AE82" s="240">
        <v>0</v>
      </c>
      <c r="AF82" s="240">
        <v>0</v>
      </c>
      <c r="AG82" s="240">
        <v>0</v>
      </c>
      <c r="AH82" s="240">
        <v>0</v>
      </c>
      <c r="AI82" s="240">
        <v>0</v>
      </c>
      <c r="AJ82" s="240">
        <v>0</v>
      </c>
      <c r="AK82" s="240">
        <v>0</v>
      </c>
      <c r="AL82" s="240">
        <v>0</v>
      </c>
      <c r="AM82" s="240">
        <v>0</v>
      </c>
      <c r="AN82" s="240">
        <v>0</v>
      </c>
      <c r="AO82" s="240">
        <v>0</v>
      </c>
      <c r="AP82" s="240">
        <v>0</v>
      </c>
      <c r="AQ82" s="240">
        <v>0</v>
      </c>
      <c r="AR82" s="240">
        <v>0</v>
      </c>
      <c r="AS82" s="240">
        <v>0</v>
      </c>
      <c r="AT82" s="240">
        <v>0</v>
      </c>
      <c r="AU82" s="240">
        <v>0</v>
      </c>
      <c r="AV82" s="240">
        <v>0</v>
      </c>
      <c r="AW82" s="240">
        <v>0</v>
      </c>
      <c r="AX82" s="240">
        <v>0</v>
      </c>
      <c r="AY82" s="240">
        <v>0</v>
      </c>
      <c r="AZ82" s="240">
        <v>0</v>
      </c>
      <c r="BA82" s="240">
        <v>0</v>
      </c>
      <c r="BB82" s="240">
        <v>0</v>
      </c>
      <c r="BC82" s="240">
        <v>0</v>
      </c>
      <c r="BD82" s="240">
        <v>0</v>
      </c>
      <c r="BE82" s="240">
        <v>0</v>
      </c>
      <c r="BF82" s="240">
        <v>0</v>
      </c>
      <c r="BG82" s="240">
        <v>0</v>
      </c>
      <c r="BH82" s="240">
        <v>0</v>
      </c>
      <c r="BI82" s="240">
        <v>0</v>
      </c>
      <c r="BJ82" s="240">
        <v>0</v>
      </c>
      <c r="BK82" s="240">
        <v>0</v>
      </c>
      <c r="BL82" s="240">
        <v>0</v>
      </c>
      <c r="BM82" s="240">
        <v>0</v>
      </c>
      <c r="BN82" s="240">
        <v>0</v>
      </c>
      <c r="BO82" s="240">
        <v>0</v>
      </c>
      <c r="BP82" s="240">
        <v>0</v>
      </c>
      <c r="BQ82" s="240">
        <v>0</v>
      </c>
      <c r="BR82" s="240">
        <v>0</v>
      </c>
      <c r="BS82" s="240">
        <v>0</v>
      </c>
      <c r="BT82" s="240">
        <v>0</v>
      </c>
      <c r="BU82" s="240">
        <v>0</v>
      </c>
      <c r="BV82" s="240">
        <v>0</v>
      </c>
      <c r="BW82" s="240">
        <v>0</v>
      </c>
      <c r="BX82" s="240">
        <v>0</v>
      </c>
      <c r="BY82" s="240">
        <v>0</v>
      </c>
      <c r="BZ82" s="240">
        <v>0</v>
      </c>
      <c r="CA82" s="240">
        <v>0</v>
      </c>
      <c r="CB82" s="240">
        <v>0</v>
      </c>
      <c r="CC82" s="240">
        <v>0</v>
      </c>
      <c r="CD82" s="240">
        <v>0</v>
      </c>
      <c r="CE82" s="28">
        <v>0</v>
      </c>
    </row>
    <row r="83" spans="1:84" x14ac:dyDescent="0.25">
      <c r="A83" s="29" t="s">
        <v>283</v>
      </c>
      <c r="B83" s="16"/>
      <c r="C83" s="20">
        <v>0</v>
      </c>
      <c r="D83" s="20">
        <v>0</v>
      </c>
      <c r="E83" s="26">
        <v>0</v>
      </c>
      <c r="F83" s="26">
        <v>0</v>
      </c>
      <c r="G83" s="20">
        <v>0</v>
      </c>
      <c r="H83" s="20">
        <v>433251.24000000005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0</v>
      </c>
      <c r="T83" s="20">
        <v>0</v>
      </c>
      <c r="U83" s="26">
        <v>0</v>
      </c>
      <c r="V83" s="26">
        <v>0</v>
      </c>
      <c r="W83" s="20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2548.59</v>
      </c>
      <c r="AC83" s="26">
        <v>0</v>
      </c>
      <c r="AD83" s="26">
        <v>0</v>
      </c>
      <c r="AE83" s="26">
        <v>0</v>
      </c>
      <c r="AF83" s="26">
        <v>154008.35999999999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418.91</v>
      </c>
      <c r="AV83" s="26">
        <v>117937</v>
      </c>
      <c r="AW83" s="26">
        <v>0</v>
      </c>
      <c r="AX83" s="26">
        <v>0</v>
      </c>
      <c r="AY83" s="26">
        <v>5845.89</v>
      </c>
      <c r="AZ83" s="26">
        <v>0</v>
      </c>
      <c r="BA83" s="26">
        <v>0</v>
      </c>
      <c r="BB83" s="26">
        <v>0</v>
      </c>
      <c r="BC83" s="26">
        <v>0</v>
      </c>
      <c r="BD83" s="26">
        <v>516.83000000000004</v>
      </c>
      <c r="BE83" s="26">
        <v>38902.980000000003</v>
      </c>
      <c r="BF83" s="26">
        <v>49.81</v>
      </c>
      <c r="BG83" s="26">
        <v>0</v>
      </c>
      <c r="BH83" s="27">
        <v>653191.93000000005</v>
      </c>
      <c r="BI83" s="26">
        <v>8068</v>
      </c>
      <c r="BJ83" s="26">
        <v>89255</v>
      </c>
      <c r="BK83" s="26">
        <v>0</v>
      </c>
      <c r="BL83" s="26">
        <v>12.41</v>
      </c>
      <c r="BM83" s="26">
        <v>0</v>
      </c>
      <c r="BN83" s="26">
        <v>1933203.78</v>
      </c>
      <c r="BO83" s="26">
        <v>0</v>
      </c>
      <c r="BP83" s="26">
        <v>50886.36</v>
      </c>
      <c r="BQ83" s="26">
        <v>0</v>
      </c>
      <c r="BR83" s="26">
        <v>170172</v>
      </c>
      <c r="BS83" s="26">
        <v>0</v>
      </c>
      <c r="BT83" s="26">
        <v>21430</v>
      </c>
      <c r="BU83" s="26">
        <v>0</v>
      </c>
      <c r="BV83" s="26">
        <v>116446</v>
      </c>
      <c r="BW83" s="26">
        <v>20376</v>
      </c>
      <c r="BX83" s="26">
        <v>0</v>
      </c>
      <c r="BY83" s="26">
        <v>888</v>
      </c>
      <c r="BZ83" s="26">
        <v>0</v>
      </c>
      <c r="CA83" s="26">
        <v>43602.879999999997</v>
      </c>
      <c r="CB83" s="26">
        <v>0</v>
      </c>
      <c r="CC83" s="26">
        <v>0</v>
      </c>
      <c r="CD83" s="31">
        <v>0</v>
      </c>
      <c r="CE83" s="28">
        <v>3861011.9699999997</v>
      </c>
    </row>
    <row r="84" spans="1:84" x14ac:dyDescent="0.2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25">
      <c r="A85" s="35" t="s">
        <v>285</v>
      </c>
      <c r="B85" s="28"/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3951974.4600000004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66545.77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271264.55000000005</v>
      </c>
      <c r="AC85" s="28">
        <v>0</v>
      </c>
      <c r="AD85" s="28">
        <v>0</v>
      </c>
      <c r="AE85" s="28">
        <v>0</v>
      </c>
      <c r="AF85" s="28">
        <v>7289830.1899999995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16043.2</v>
      </c>
      <c r="AV85" s="28">
        <v>235978.2</v>
      </c>
      <c r="AW85" s="28">
        <v>0</v>
      </c>
      <c r="AX85" s="28">
        <v>0</v>
      </c>
      <c r="AY85" s="28">
        <v>302495.35999999999</v>
      </c>
      <c r="AZ85" s="28">
        <v>0</v>
      </c>
      <c r="BA85" s="28">
        <v>0</v>
      </c>
      <c r="BB85" s="28">
        <v>0</v>
      </c>
      <c r="BC85" s="28">
        <v>0</v>
      </c>
      <c r="BD85" s="28">
        <v>-5306.13</v>
      </c>
      <c r="BE85" s="28">
        <v>203995.02000000002</v>
      </c>
      <c r="BF85" s="28">
        <v>191809.64</v>
      </c>
      <c r="BG85" s="28">
        <v>0</v>
      </c>
      <c r="BH85" s="28">
        <v>768184.62000000011</v>
      </c>
      <c r="BI85" s="28">
        <v>434309.01</v>
      </c>
      <c r="BJ85" s="28">
        <v>89621.43</v>
      </c>
      <c r="BK85" s="28">
        <v>0</v>
      </c>
      <c r="BL85" s="28">
        <v>900.28</v>
      </c>
      <c r="BM85" s="28">
        <v>963421.26</v>
      </c>
      <c r="BN85" s="28">
        <v>2037704.3800000001</v>
      </c>
      <c r="BO85" s="28">
        <v>0</v>
      </c>
      <c r="BP85" s="28">
        <v>50886.36</v>
      </c>
      <c r="BQ85" s="28">
        <v>0</v>
      </c>
      <c r="BR85" s="28">
        <v>170172</v>
      </c>
      <c r="BS85" s="28">
        <v>0</v>
      </c>
      <c r="BT85" s="28">
        <v>21430</v>
      </c>
      <c r="BU85" s="28">
        <v>0</v>
      </c>
      <c r="BV85" s="28">
        <v>181150.9</v>
      </c>
      <c r="BW85" s="28">
        <v>20376</v>
      </c>
      <c r="BX85" s="28">
        <v>0</v>
      </c>
      <c r="BY85" s="28">
        <v>271314.07999999996</v>
      </c>
      <c r="BZ85" s="28">
        <v>0</v>
      </c>
      <c r="CA85" s="28">
        <v>43602.879999999997</v>
      </c>
      <c r="CB85" s="28">
        <v>0</v>
      </c>
      <c r="CC85" s="28">
        <v>0</v>
      </c>
      <c r="CD85" s="28">
        <v>0</v>
      </c>
      <c r="CE85" s="28">
        <v>17577703.45999999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12603299.630000001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313295.62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433541.89</v>
      </c>
      <c r="AC87" s="20">
        <v>0</v>
      </c>
      <c r="AD87" s="20">
        <v>0</v>
      </c>
      <c r="AE87" s="20">
        <v>0</v>
      </c>
      <c r="AF87" s="20">
        <v>237.95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13350375.09</v>
      </c>
    </row>
    <row r="88" spans="1:84" x14ac:dyDescent="0.25">
      <c r="A88" s="2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1164114.1200000001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16837.349999999999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151331</v>
      </c>
      <c r="AC88" s="20">
        <v>0</v>
      </c>
      <c r="AD88" s="20">
        <v>0</v>
      </c>
      <c r="AE88" s="20">
        <v>0</v>
      </c>
      <c r="AF88" s="20">
        <v>19334578.329999998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227980.04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20894840.839999996</v>
      </c>
    </row>
    <row r="89" spans="1:84" x14ac:dyDescent="0.25">
      <c r="A89" s="22" t="s">
        <v>289</v>
      </c>
      <c r="B89" s="16"/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13767413.75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330132.96999999997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584872.89</v>
      </c>
      <c r="AC89" s="28">
        <v>0</v>
      </c>
      <c r="AD89" s="28">
        <v>0</v>
      </c>
      <c r="AE89" s="28">
        <v>0</v>
      </c>
      <c r="AF89" s="28">
        <v>19334816.279999997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227980.04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34245215.93</v>
      </c>
    </row>
    <row r="90" spans="1:84" x14ac:dyDescent="0.25">
      <c r="A90" s="35" t="s">
        <v>290</v>
      </c>
      <c r="B90" s="28"/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19508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9866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1784</v>
      </c>
      <c r="AZ90" s="20">
        <v>0</v>
      </c>
      <c r="BA90" s="20">
        <v>0</v>
      </c>
      <c r="BB90" s="20">
        <v>0</v>
      </c>
      <c r="BC90" s="20">
        <v>0</v>
      </c>
      <c r="BD90" s="20">
        <v>0</v>
      </c>
      <c r="BE90" s="20">
        <v>8963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7928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721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35" t="s">
        <v>248</v>
      </c>
      <c r="CE90" s="28">
        <v>48770</v>
      </c>
      <c r="CF90" s="28">
        <v>0</v>
      </c>
    </row>
    <row r="91" spans="1:84" x14ac:dyDescent="0.2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2" t="s">
        <v>248</v>
      </c>
      <c r="AY91" s="252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25">
      <c r="A92" s="22" t="s">
        <v>292</v>
      </c>
      <c r="B92" s="16"/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2" t="s">
        <v>248</v>
      </c>
      <c r="AY92" s="252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0</v>
      </c>
      <c r="CF92" s="16"/>
    </row>
    <row r="93" spans="1:84" x14ac:dyDescent="0.2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2" t="s">
        <v>248</v>
      </c>
      <c r="AY93" s="252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25">
      <c r="A94" s="22" t="s">
        <v>294</v>
      </c>
      <c r="B94" s="16"/>
      <c r="C94" s="246">
        <v>0</v>
      </c>
      <c r="D94" s="246">
        <v>0</v>
      </c>
      <c r="E94" s="246">
        <v>0</v>
      </c>
      <c r="F94" s="246">
        <v>0</v>
      </c>
      <c r="G94" s="246">
        <v>0</v>
      </c>
      <c r="H94" s="246">
        <v>25.4</v>
      </c>
      <c r="I94" s="246">
        <v>0</v>
      </c>
      <c r="J94" s="246">
        <v>0</v>
      </c>
      <c r="K94" s="246">
        <v>0</v>
      </c>
      <c r="L94" s="246">
        <v>0</v>
      </c>
      <c r="M94" s="246">
        <v>0</v>
      </c>
      <c r="N94" s="246">
        <v>0</v>
      </c>
      <c r="O94" s="246">
        <v>0</v>
      </c>
      <c r="P94" s="247">
        <v>0</v>
      </c>
      <c r="Q94" s="247">
        <v>0</v>
      </c>
      <c r="R94" s="247">
        <v>0</v>
      </c>
      <c r="S94" s="248">
        <v>0</v>
      </c>
      <c r="T94" s="248">
        <v>0</v>
      </c>
      <c r="U94" s="249">
        <v>0</v>
      </c>
      <c r="V94" s="247">
        <v>0</v>
      </c>
      <c r="W94" s="247">
        <v>0</v>
      </c>
      <c r="X94" s="247">
        <v>0</v>
      </c>
      <c r="Y94" s="247">
        <v>0</v>
      </c>
      <c r="Z94" s="247">
        <v>0</v>
      </c>
      <c r="AA94" s="247">
        <v>0</v>
      </c>
      <c r="AB94" s="248">
        <v>0</v>
      </c>
      <c r="AC94" s="247">
        <v>0</v>
      </c>
      <c r="AD94" s="247">
        <v>0</v>
      </c>
      <c r="AE94" s="247">
        <v>0</v>
      </c>
      <c r="AF94" s="247">
        <v>0</v>
      </c>
      <c r="AG94" s="247">
        <v>0</v>
      </c>
      <c r="AH94" s="247">
        <v>0</v>
      </c>
      <c r="AI94" s="247">
        <v>0</v>
      </c>
      <c r="AJ94" s="247">
        <v>0</v>
      </c>
      <c r="AK94" s="247">
        <v>0</v>
      </c>
      <c r="AL94" s="247">
        <v>0</v>
      </c>
      <c r="AM94" s="247">
        <v>0</v>
      </c>
      <c r="AN94" s="247">
        <v>0</v>
      </c>
      <c r="AO94" s="247">
        <v>0</v>
      </c>
      <c r="AP94" s="247">
        <v>0</v>
      </c>
      <c r="AQ94" s="247">
        <v>0</v>
      </c>
      <c r="AR94" s="247">
        <v>0</v>
      </c>
      <c r="AS94" s="247">
        <v>0</v>
      </c>
      <c r="AT94" s="247">
        <v>0</v>
      </c>
      <c r="AU94" s="247">
        <v>0</v>
      </c>
      <c r="AV94" s="248">
        <v>0</v>
      </c>
      <c r="AW94" s="252" t="s">
        <v>248</v>
      </c>
      <c r="AX94" s="252" t="s">
        <v>248</v>
      </c>
      <c r="AY94" s="252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3"/>
      <c r="BV94" s="253"/>
      <c r="BW94" s="253"/>
      <c r="BX94" s="253"/>
      <c r="BY94" s="253"/>
      <c r="BZ94" s="253"/>
      <c r="CA94" s="253"/>
      <c r="CB94" s="253"/>
      <c r="CC94" s="25" t="s">
        <v>248</v>
      </c>
      <c r="CD94" s="25" t="s">
        <v>248</v>
      </c>
      <c r="CE94" s="237">
        <v>25.4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54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55">
        <v>915</v>
      </c>
      <c r="D97" s="38"/>
      <c r="E97" s="39"/>
      <c r="F97" s="12"/>
    </row>
    <row r="98" spans="1:6" x14ac:dyDescent="0.25">
      <c r="A98" s="28" t="s">
        <v>300</v>
      </c>
      <c r="B98" s="36" t="s">
        <v>299</v>
      </c>
      <c r="C98" s="37" t="s">
        <v>301</v>
      </c>
      <c r="D98" s="38"/>
      <c r="E98" s="39"/>
      <c r="F98" s="12"/>
    </row>
    <row r="99" spans="1:6" x14ac:dyDescent="0.25">
      <c r="A99" s="28" t="s">
        <v>302</v>
      </c>
      <c r="B99" s="36" t="s">
        <v>299</v>
      </c>
      <c r="C99" s="261" t="s">
        <v>303</v>
      </c>
      <c r="D99" s="38"/>
      <c r="E99" s="39"/>
      <c r="F99" s="12"/>
    </row>
    <row r="100" spans="1:6" x14ac:dyDescent="0.25">
      <c r="A100" s="28" t="s">
        <v>304</v>
      </c>
      <c r="B100" s="36" t="s">
        <v>299</v>
      </c>
      <c r="C100" s="37" t="s">
        <v>305</v>
      </c>
      <c r="D100" s="38"/>
      <c r="E100" s="39"/>
      <c r="F100" s="12"/>
    </row>
    <row r="101" spans="1:6" x14ac:dyDescent="0.25">
      <c r="A101" s="28" t="s">
        <v>306</v>
      </c>
      <c r="B101" s="36" t="s">
        <v>299</v>
      </c>
      <c r="C101" s="37" t="s">
        <v>307</v>
      </c>
      <c r="D101" s="38"/>
      <c r="E101" s="39"/>
      <c r="F101" s="12"/>
    </row>
    <row r="102" spans="1:6" x14ac:dyDescent="0.25">
      <c r="A102" s="28" t="s">
        <v>308</v>
      </c>
      <c r="B102" s="36" t="s">
        <v>299</v>
      </c>
      <c r="C102" s="256">
        <v>99352</v>
      </c>
      <c r="D102" s="38"/>
      <c r="E102" s="39"/>
      <c r="F102" s="12"/>
    </row>
    <row r="103" spans="1:6" x14ac:dyDescent="0.25">
      <c r="A103" s="28" t="s">
        <v>309</v>
      </c>
      <c r="B103" s="36" t="s">
        <v>299</v>
      </c>
      <c r="C103" s="37" t="s">
        <v>310</v>
      </c>
      <c r="D103" s="38"/>
      <c r="E103" s="39"/>
      <c r="F103" s="12"/>
    </row>
    <row r="104" spans="1:6" x14ac:dyDescent="0.25">
      <c r="A104" s="28" t="s">
        <v>311</v>
      </c>
      <c r="B104" s="36" t="s">
        <v>299</v>
      </c>
      <c r="C104" s="257" t="s">
        <v>312</v>
      </c>
      <c r="D104" s="38"/>
      <c r="E104" s="39"/>
      <c r="F104" s="12"/>
    </row>
    <row r="105" spans="1:6" x14ac:dyDescent="0.25">
      <c r="A105" s="28" t="s">
        <v>313</v>
      </c>
      <c r="B105" s="36" t="s">
        <v>299</v>
      </c>
      <c r="C105" s="257" t="s">
        <v>314</v>
      </c>
      <c r="D105" s="38"/>
      <c r="E105" s="39"/>
      <c r="F105" s="12"/>
    </row>
    <row r="106" spans="1:6" x14ac:dyDescent="0.25">
      <c r="A106" s="28" t="s">
        <v>315</v>
      </c>
      <c r="B106" s="36" t="s">
        <v>299</v>
      </c>
      <c r="C106" s="37"/>
      <c r="D106" s="38"/>
      <c r="E106" s="39"/>
      <c r="F106" s="12"/>
    </row>
    <row r="107" spans="1:6" x14ac:dyDescent="0.25">
      <c r="A107" s="28" t="s">
        <v>316</v>
      </c>
      <c r="B107" s="36" t="s">
        <v>299</v>
      </c>
      <c r="C107" s="260" t="s">
        <v>317</v>
      </c>
      <c r="D107" s="38"/>
      <c r="E107" s="39"/>
      <c r="F107" s="12"/>
    </row>
    <row r="108" spans="1:6" x14ac:dyDescent="0.25">
      <c r="A108" s="28" t="s">
        <v>318</v>
      </c>
      <c r="B108" s="36" t="s">
        <v>299</v>
      </c>
      <c r="C108" s="260" t="s">
        <v>319</v>
      </c>
      <c r="D108" s="38"/>
      <c r="E108" s="39"/>
      <c r="F108" s="12"/>
    </row>
    <row r="109" spans="1:6" x14ac:dyDescent="0.25">
      <c r="A109" s="40" t="s">
        <v>320</v>
      </c>
      <c r="B109" s="36" t="s">
        <v>299</v>
      </c>
      <c r="C109" s="37"/>
      <c r="D109" s="38"/>
      <c r="E109" s="39"/>
      <c r="F109" s="12"/>
    </row>
    <row r="110" spans="1:6" x14ac:dyDescent="0.25">
      <c r="A110" s="40" t="s">
        <v>321</v>
      </c>
      <c r="B110" s="36" t="s">
        <v>299</v>
      </c>
      <c r="C110" s="262" t="s">
        <v>322</v>
      </c>
      <c r="D110" s="38"/>
      <c r="E110" s="39"/>
      <c r="F110" s="12"/>
    </row>
    <row r="111" spans="1:6" x14ac:dyDescent="0.25">
      <c r="A111" s="34" t="s">
        <v>323</v>
      </c>
      <c r="B111" s="34"/>
      <c r="C111" s="34"/>
      <c r="D111" s="34"/>
      <c r="E111" s="34"/>
    </row>
    <row r="112" spans="1:6" x14ac:dyDescent="0.25">
      <c r="A112" s="41" t="s">
        <v>324</v>
      </c>
      <c r="B112" s="41"/>
      <c r="C112" s="41"/>
      <c r="D112" s="41"/>
      <c r="E112" s="41"/>
    </row>
    <row r="113" spans="1:5" x14ac:dyDescent="0.25">
      <c r="A113" s="16" t="s">
        <v>306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309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325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326</v>
      </c>
      <c r="B116" s="41"/>
      <c r="C116" s="41"/>
      <c r="D116" s="41"/>
      <c r="E116" s="41"/>
    </row>
    <row r="117" spans="1:5" x14ac:dyDescent="0.25">
      <c r="A117" s="16" t="s">
        <v>327</v>
      </c>
      <c r="B117" s="42" t="s">
        <v>299</v>
      </c>
      <c r="C117" s="207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4">
        <v>0</v>
      </c>
      <c r="D118" s="16"/>
      <c r="E118" s="16"/>
    </row>
    <row r="119" spans="1:5" x14ac:dyDescent="0.25">
      <c r="A119" s="41" t="s">
        <v>328</v>
      </c>
      <c r="B119" s="41"/>
      <c r="C119" s="41"/>
      <c r="D119" s="41"/>
      <c r="E119" s="41"/>
    </row>
    <row r="120" spans="1:5" x14ac:dyDescent="0.25">
      <c r="A120" s="16" t="s">
        <v>329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330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331</v>
      </c>
      <c r="B122" s="42" t="s">
        <v>299</v>
      </c>
      <c r="C122" s="207" t="s">
        <v>332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333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25">
      <c r="A127" s="16" t="s">
        <v>336</v>
      </c>
      <c r="B127" s="42" t="s">
        <v>299</v>
      </c>
      <c r="C127" s="43">
        <v>238</v>
      </c>
      <c r="D127" s="46">
        <v>3515</v>
      </c>
      <c r="E127" s="16"/>
    </row>
    <row r="128" spans="1:5" x14ac:dyDescent="0.25">
      <c r="A128" s="16" t="s">
        <v>337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338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339</v>
      </c>
      <c r="B130" s="42" t="s">
        <v>299</v>
      </c>
      <c r="C130" s="43">
        <v>0</v>
      </c>
      <c r="D130" s="46">
        <v>0</v>
      </c>
      <c r="E130" s="16"/>
    </row>
    <row r="131" spans="1:5" x14ac:dyDescent="0.25">
      <c r="A131" s="22" t="s">
        <v>340</v>
      </c>
      <c r="B131" s="16"/>
      <c r="C131" s="17" t="s">
        <v>194</v>
      </c>
      <c r="D131" s="16"/>
      <c r="E131" s="16"/>
    </row>
    <row r="132" spans="1:5" x14ac:dyDescent="0.25">
      <c r="A132" s="16" t="s">
        <v>341</v>
      </c>
      <c r="B132" s="42" t="s">
        <v>299</v>
      </c>
      <c r="C132" s="43">
        <v>0</v>
      </c>
      <c r="D132" s="16"/>
      <c r="E132" s="16"/>
    </row>
    <row r="133" spans="1:5" x14ac:dyDescent="0.25">
      <c r="A133" s="16" t="s">
        <v>342</v>
      </c>
      <c r="B133" s="42" t="s">
        <v>299</v>
      </c>
      <c r="C133" s="43">
        <v>0</v>
      </c>
      <c r="D133" s="16"/>
      <c r="E133" s="16"/>
    </row>
    <row r="134" spans="1:5" x14ac:dyDescent="0.25">
      <c r="A134" s="16" t="s">
        <v>343</v>
      </c>
      <c r="B134" s="42" t="s">
        <v>299</v>
      </c>
      <c r="C134" s="43">
        <v>0</v>
      </c>
      <c r="D134" s="16"/>
      <c r="E134" s="16"/>
    </row>
    <row r="135" spans="1:5" x14ac:dyDescent="0.25">
      <c r="A135" s="16" t="s">
        <v>344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345</v>
      </c>
      <c r="B136" s="42" t="s">
        <v>299</v>
      </c>
      <c r="C136" s="43">
        <v>0</v>
      </c>
      <c r="D136" s="16"/>
      <c r="E136" s="16"/>
    </row>
    <row r="137" spans="1:5" x14ac:dyDescent="0.25">
      <c r="A137" s="16" t="s">
        <v>346</v>
      </c>
      <c r="B137" s="42" t="s">
        <v>299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20</v>
      </c>
      <c r="D138" s="16"/>
      <c r="E138" s="16"/>
    </row>
    <row r="139" spans="1:5" x14ac:dyDescent="0.25">
      <c r="A139" s="16" t="s">
        <v>347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348</v>
      </c>
      <c r="B140" s="42"/>
      <c r="C140" s="43">
        <v>0</v>
      </c>
      <c r="D140" s="16"/>
      <c r="E140" s="16"/>
    </row>
    <row r="141" spans="1:5" x14ac:dyDescent="0.25">
      <c r="A141" s="16" t="s">
        <v>338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349</v>
      </c>
      <c r="B142" s="42" t="s">
        <v>299</v>
      </c>
      <c r="C142" s="43">
        <v>0</v>
      </c>
      <c r="D142" s="16"/>
      <c r="E142" s="16"/>
    </row>
    <row r="143" spans="1:5" x14ac:dyDescent="0.25">
      <c r="A143" s="16" t="s">
        <v>350</v>
      </c>
      <c r="B143" s="16"/>
      <c r="C143" s="23"/>
      <c r="D143" s="16"/>
      <c r="E143" s="28">
        <v>20</v>
      </c>
    </row>
    <row r="144" spans="1:5" x14ac:dyDescent="0.25">
      <c r="A144" s="16" t="s">
        <v>351</v>
      </c>
      <c r="B144" s="42" t="s">
        <v>299</v>
      </c>
      <c r="C144" s="43">
        <v>32</v>
      </c>
      <c r="D144" s="16"/>
      <c r="E144" s="16"/>
    </row>
    <row r="145" spans="1:6" x14ac:dyDescent="0.25">
      <c r="A145" s="16" t="s">
        <v>352</v>
      </c>
      <c r="B145" s="42" t="s">
        <v>299</v>
      </c>
      <c r="C145" s="43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353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354</v>
      </c>
      <c r="B152" s="45"/>
      <c r="C152" s="45"/>
      <c r="D152" s="45"/>
      <c r="E152" s="45"/>
    </row>
    <row r="153" spans="1:6" x14ac:dyDescent="0.2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25">
      <c r="A154" s="16" t="s">
        <v>335</v>
      </c>
      <c r="B154" s="46">
        <v>52</v>
      </c>
      <c r="C154" s="46">
        <v>1</v>
      </c>
      <c r="D154" s="46">
        <v>185</v>
      </c>
      <c r="E154" s="28">
        <v>238</v>
      </c>
    </row>
    <row r="155" spans="1:6" x14ac:dyDescent="0.25">
      <c r="A155" s="16" t="s">
        <v>242</v>
      </c>
      <c r="B155" s="46">
        <v>954</v>
      </c>
      <c r="C155" s="46">
        <v>7</v>
      </c>
      <c r="D155" s="46">
        <v>2554</v>
      </c>
      <c r="E155" s="28">
        <v>3515</v>
      </c>
    </row>
    <row r="156" spans="1:6" x14ac:dyDescent="0.25">
      <c r="A156" s="16" t="s">
        <v>358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25">
      <c r="A157" s="16" t="s">
        <v>287</v>
      </c>
      <c r="B157" s="46">
        <v>3380680.48</v>
      </c>
      <c r="C157" s="46">
        <v>19190.34</v>
      </c>
      <c r="D157" s="46">
        <v>9950504.2699999977</v>
      </c>
      <c r="E157" s="28">
        <v>13350375.089999998</v>
      </c>
      <c r="F157" s="14"/>
    </row>
    <row r="158" spans="1:6" x14ac:dyDescent="0.25">
      <c r="A158" s="16" t="s">
        <v>288</v>
      </c>
      <c r="B158" s="46">
        <v>1970797.25</v>
      </c>
      <c r="C158" s="46">
        <v>1077336.3400000001</v>
      </c>
      <c r="D158" s="46">
        <v>17846707.25</v>
      </c>
      <c r="E158" s="28">
        <v>20894840.84</v>
      </c>
      <c r="F158" s="14"/>
    </row>
    <row r="159" spans="1:6" x14ac:dyDescent="0.2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25">
      <c r="A160" s="16" t="s">
        <v>335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25">
      <c r="A162" s="16" t="s">
        <v>358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2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25">
      <c r="A166" s="16" t="s">
        <v>335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25">
      <c r="A168" s="16" t="s">
        <v>358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25">
      <c r="A173" s="21" t="s">
        <v>364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365</v>
      </c>
      <c r="B179" s="34"/>
      <c r="C179" s="34"/>
      <c r="D179" s="34"/>
      <c r="E179" s="34"/>
    </row>
    <row r="180" spans="1:5" x14ac:dyDescent="0.25">
      <c r="A180" s="41" t="s">
        <v>366</v>
      </c>
      <c r="B180" s="41"/>
      <c r="C180" s="41"/>
      <c r="D180" s="41"/>
      <c r="E180" s="41"/>
    </row>
    <row r="181" spans="1:5" x14ac:dyDescent="0.25">
      <c r="A181" s="16" t="s">
        <v>367</v>
      </c>
      <c r="B181" s="42" t="s">
        <v>299</v>
      </c>
      <c r="C181" s="43">
        <v>511744</v>
      </c>
      <c r="D181" s="16"/>
      <c r="E181" s="16"/>
    </row>
    <row r="182" spans="1:5" x14ac:dyDescent="0.25">
      <c r="A182" s="16" t="s">
        <v>368</v>
      </c>
      <c r="B182" s="42" t="s">
        <v>299</v>
      </c>
      <c r="C182" s="43">
        <v>56124</v>
      </c>
      <c r="D182" s="16"/>
      <c r="E182" s="16"/>
    </row>
    <row r="183" spans="1:5" x14ac:dyDescent="0.25">
      <c r="A183" s="21" t="s">
        <v>369</v>
      </c>
      <c r="B183" s="42" t="s">
        <v>299</v>
      </c>
      <c r="C183" s="43">
        <v>140727</v>
      </c>
      <c r="D183" s="16"/>
      <c r="E183" s="16"/>
    </row>
    <row r="184" spans="1:5" x14ac:dyDescent="0.25">
      <c r="A184" s="16" t="s">
        <v>370</v>
      </c>
      <c r="B184" s="42" t="s">
        <v>299</v>
      </c>
      <c r="C184" s="43">
        <v>1118270</v>
      </c>
      <c r="D184" s="16"/>
      <c r="E184" s="16"/>
    </row>
    <row r="185" spans="1:5" x14ac:dyDescent="0.25">
      <c r="A185" s="16" t="s">
        <v>371</v>
      </c>
      <c r="B185" s="42" t="s">
        <v>299</v>
      </c>
      <c r="C185" s="43">
        <v>-39586</v>
      </c>
      <c r="D185" s="16"/>
      <c r="E185" s="16"/>
    </row>
    <row r="186" spans="1:5" x14ac:dyDescent="0.25">
      <c r="A186" s="16" t="s">
        <v>372</v>
      </c>
      <c r="B186" s="42" t="s">
        <v>299</v>
      </c>
      <c r="C186" s="43">
        <v>204445</v>
      </c>
      <c r="D186" s="16"/>
      <c r="E186" s="16"/>
    </row>
    <row r="187" spans="1:5" x14ac:dyDescent="0.25">
      <c r="A187" s="16" t="s">
        <v>373</v>
      </c>
      <c r="B187" s="42" t="s">
        <v>299</v>
      </c>
      <c r="C187" s="43">
        <v>9861</v>
      </c>
      <c r="D187" s="16"/>
      <c r="E187" s="16"/>
    </row>
    <row r="188" spans="1:5" x14ac:dyDescent="0.25">
      <c r="A188" s="16" t="s">
        <v>373</v>
      </c>
      <c r="B188" s="42" t="s">
        <v>299</v>
      </c>
      <c r="C188" s="43">
        <v>0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v>2001585</v>
      </c>
      <c r="E189" s="16"/>
    </row>
    <row r="190" spans="1:5" x14ac:dyDescent="0.25">
      <c r="A190" s="41" t="s">
        <v>374</v>
      </c>
      <c r="B190" s="41"/>
      <c r="C190" s="41"/>
      <c r="D190" s="41"/>
      <c r="E190" s="41"/>
    </row>
    <row r="191" spans="1:5" x14ac:dyDescent="0.25">
      <c r="A191" s="16" t="s">
        <v>375</v>
      </c>
      <c r="B191" s="42" t="s">
        <v>299</v>
      </c>
      <c r="C191" s="43">
        <v>89209</v>
      </c>
      <c r="D191" s="16"/>
      <c r="E191" s="16"/>
    </row>
    <row r="192" spans="1:5" x14ac:dyDescent="0.25">
      <c r="A192" s="16" t="s">
        <v>376</v>
      </c>
      <c r="B192" s="42" t="s">
        <v>299</v>
      </c>
      <c r="C192" s="43">
        <v>0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v>89209</v>
      </c>
      <c r="E193" s="16"/>
    </row>
    <row r="194" spans="1:5" x14ac:dyDescent="0.25">
      <c r="A194" s="41" t="s">
        <v>377</v>
      </c>
      <c r="B194" s="41"/>
      <c r="C194" s="41"/>
      <c r="D194" s="41"/>
      <c r="E194" s="41"/>
    </row>
    <row r="195" spans="1:5" x14ac:dyDescent="0.25">
      <c r="A195" s="16" t="s">
        <v>378</v>
      </c>
      <c r="B195" s="42" t="s">
        <v>299</v>
      </c>
      <c r="C195" s="43">
        <v>14468</v>
      </c>
      <c r="D195" s="16"/>
      <c r="E195" s="16"/>
    </row>
    <row r="196" spans="1:5" x14ac:dyDescent="0.25">
      <c r="A196" s="16" t="s">
        <v>379</v>
      </c>
      <c r="B196" s="42" t="s">
        <v>299</v>
      </c>
      <c r="C196" s="43">
        <v>0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v>14468</v>
      </c>
      <c r="E197" s="16"/>
    </row>
    <row r="198" spans="1:5" x14ac:dyDescent="0.25">
      <c r="A198" s="41" t="s">
        <v>380</v>
      </c>
      <c r="B198" s="41"/>
      <c r="C198" s="41"/>
      <c r="D198" s="41"/>
      <c r="E198" s="41"/>
    </row>
    <row r="199" spans="1:5" x14ac:dyDescent="0.25">
      <c r="A199" s="16" t="s">
        <v>381</v>
      </c>
      <c r="B199" s="42" t="s">
        <v>299</v>
      </c>
      <c r="C199" s="43">
        <v>0</v>
      </c>
      <c r="D199" s="16"/>
      <c r="E199" s="16"/>
    </row>
    <row r="200" spans="1:5" x14ac:dyDescent="0.25">
      <c r="A200" s="16" t="s">
        <v>382</v>
      </c>
      <c r="B200" s="42" t="s">
        <v>299</v>
      </c>
      <c r="C200" s="43">
        <v>761288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v>761288</v>
      </c>
      <c r="E202" s="16"/>
    </row>
    <row r="203" spans="1:5" x14ac:dyDescent="0.25">
      <c r="A203" s="41" t="s">
        <v>383</v>
      </c>
      <c r="B203" s="41"/>
      <c r="C203" s="41"/>
      <c r="D203" s="41"/>
      <c r="E203" s="41"/>
    </row>
    <row r="204" spans="1:5" x14ac:dyDescent="0.25">
      <c r="A204" s="16" t="s">
        <v>384</v>
      </c>
      <c r="B204" s="42" t="s">
        <v>299</v>
      </c>
      <c r="C204" s="43">
        <v>0</v>
      </c>
      <c r="D204" s="16"/>
      <c r="E204" s="16"/>
    </row>
    <row r="205" spans="1:5" x14ac:dyDescent="0.25">
      <c r="A205" s="16" t="s">
        <v>385</v>
      </c>
      <c r="B205" s="42" t="s">
        <v>299</v>
      </c>
      <c r="C205" s="43">
        <v>0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386</v>
      </c>
      <c r="B208" s="34"/>
      <c r="C208" s="34"/>
      <c r="D208" s="34"/>
      <c r="E208" s="34"/>
    </row>
    <row r="209" spans="1:5" x14ac:dyDescent="0.25">
      <c r="A209" s="45" t="s">
        <v>387</v>
      </c>
      <c r="B209" s="34"/>
      <c r="C209" s="34"/>
      <c r="D209" s="34"/>
      <c r="E209" s="34"/>
    </row>
    <row r="210" spans="1:5" x14ac:dyDescent="0.2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25">
      <c r="A211" s="16" t="s">
        <v>392</v>
      </c>
      <c r="B211" s="46">
        <v>58459.64</v>
      </c>
      <c r="C211" s="43">
        <v>0</v>
      </c>
      <c r="D211" s="46">
        <v>0</v>
      </c>
      <c r="E211" s="28">
        <v>58459.64</v>
      </c>
    </row>
    <row r="212" spans="1:5" x14ac:dyDescent="0.25">
      <c r="A212" s="16" t="s">
        <v>393</v>
      </c>
      <c r="B212" s="46">
        <v>0</v>
      </c>
      <c r="C212" s="43">
        <v>0</v>
      </c>
      <c r="D212" s="46">
        <v>0</v>
      </c>
      <c r="E212" s="28">
        <v>0</v>
      </c>
    </row>
    <row r="213" spans="1:5" x14ac:dyDescent="0.25">
      <c r="A213" s="16" t="s">
        <v>394</v>
      </c>
      <c r="B213" s="46">
        <v>165438.17000000001</v>
      </c>
      <c r="C213" s="43">
        <v>238207</v>
      </c>
      <c r="D213" s="46">
        <v>0</v>
      </c>
      <c r="E213" s="28">
        <v>403645.17000000004</v>
      </c>
    </row>
    <row r="214" spans="1:5" x14ac:dyDescent="0.25">
      <c r="A214" s="16" t="s">
        <v>395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25">
      <c r="A215" s="16" t="s">
        <v>396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25">
      <c r="A216" s="16" t="s">
        <v>397</v>
      </c>
      <c r="B216" s="46">
        <v>93082.16</v>
      </c>
      <c r="C216" s="43">
        <v>0</v>
      </c>
      <c r="D216" s="46">
        <v>0</v>
      </c>
      <c r="E216" s="28">
        <v>93082.16</v>
      </c>
    </row>
    <row r="217" spans="1:5" x14ac:dyDescent="0.25">
      <c r="A217" s="16" t="s">
        <v>398</v>
      </c>
      <c r="B217" s="46">
        <v>11478.4</v>
      </c>
      <c r="C217" s="43">
        <v>0</v>
      </c>
      <c r="D217" s="46">
        <v>0</v>
      </c>
      <c r="E217" s="28">
        <v>11478.4</v>
      </c>
    </row>
    <row r="218" spans="1:5" x14ac:dyDescent="0.25">
      <c r="A218" s="16" t="s">
        <v>399</v>
      </c>
      <c r="B218" s="46">
        <v>12000</v>
      </c>
      <c r="C218" s="43">
        <v>0</v>
      </c>
      <c r="D218" s="46">
        <v>0</v>
      </c>
      <c r="E218" s="28">
        <v>12000</v>
      </c>
    </row>
    <row r="219" spans="1:5" x14ac:dyDescent="0.25">
      <c r="A219" s="16" t="s">
        <v>400</v>
      </c>
      <c r="B219" s="46">
        <v>0</v>
      </c>
      <c r="C219" s="43">
        <v>8516318</v>
      </c>
      <c r="D219" s="46">
        <v>2783220</v>
      </c>
      <c r="E219" s="28">
        <v>5733098</v>
      </c>
    </row>
    <row r="220" spans="1:5" x14ac:dyDescent="0.25">
      <c r="A220" s="16" t="s">
        <v>230</v>
      </c>
      <c r="B220" s="28">
        <v>340458.37</v>
      </c>
      <c r="C220" s="236">
        <v>8754525</v>
      </c>
      <c r="D220" s="28">
        <v>2783220</v>
      </c>
      <c r="E220" s="28">
        <v>6311763.3700000001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401</v>
      </c>
      <c r="B222" s="45"/>
      <c r="C222" s="45"/>
      <c r="D222" s="45"/>
      <c r="E222" s="45"/>
    </row>
    <row r="223" spans="1:5" x14ac:dyDescent="0.2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25">
      <c r="A224" s="16" t="s">
        <v>392</v>
      </c>
      <c r="B224" s="51"/>
      <c r="C224" s="50"/>
      <c r="D224" s="51"/>
      <c r="E224" s="16"/>
    </row>
    <row r="225" spans="1:6" x14ac:dyDescent="0.25">
      <c r="A225" s="16" t="s">
        <v>393</v>
      </c>
      <c r="B225" s="46">
        <v>595.80999999999995</v>
      </c>
      <c r="C225" s="43">
        <v>178.74</v>
      </c>
      <c r="D225" s="46">
        <v>0</v>
      </c>
      <c r="E225" s="28">
        <v>774.55</v>
      </c>
    </row>
    <row r="226" spans="1:6" x14ac:dyDescent="0.25">
      <c r="A226" s="16" t="s">
        <v>394</v>
      </c>
      <c r="B226" s="46">
        <v>66721.850000000006</v>
      </c>
      <c r="C226" s="43">
        <v>16694.37999999999</v>
      </c>
      <c r="D226" s="46">
        <v>0</v>
      </c>
      <c r="E226" s="28">
        <v>83416.23</v>
      </c>
    </row>
    <row r="227" spans="1:6" x14ac:dyDescent="0.25">
      <c r="A227" s="16" t="s">
        <v>395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25">
      <c r="A228" s="16" t="s">
        <v>396</v>
      </c>
      <c r="B228" s="46">
        <v>0</v>
      </c>
      <c r="C228" s="43">
        <v>0</v>
      </c>
      <c r="D228" s="46">
        <v>0</v>
      </c>
      <c r="E228" s="28">
        <v>0</v>
      </c>
    </row>
    <row r="229" spans="1:6" x14ac:dyDescent="0.25">
      <c r="A229" s="16" t="s">
        <v>397</v>
      </c>
      <c r="B229" s="46">
        <v>2818.76</v>
      </c>
      <c r="C229" s="43">
        <v>7195.33</v>
      </c>
      <c r="D229" s="46">
        <v>0</v>
      </c>
      <c r="E229" s="28">
        <v>10014.09</v>
      </c>
    </row>
    <row r="230" spans="1:6" x14ac:dyDescent="0.25">
      <c r="A230" s="16" t="s">
        <v>398</v>
      </c>
      <c r="B230" s="46">
        <v>9125.06</v>
      </c>
      <c r="C230" s="43">
        <v>1119.58</v>
      </c>
      <c r="D230" s="46">
        <v>0</v>
      </c>
      <c r="E230" s="28">
        <v>10244.64</v>
      </c>
    </row>
    <row r="231" spans="1:6" x14ac:dyDescent="0.25">
      <c r="A231" s="16" t="s">
        <v>399</v>
      </c>
      <c r="B231" s="46">
        <v>10194.58</v>
      </c>
      <c r="C231" s="43">
        <v>380.30999999999949</v>
      </c>
      <c r="D231" s="46">
        <v>0</v>
      </c>
      <c r="E231" s="28">
        <v>10574.89</v>
      </c>
    </row>
    <row r="232" spans="1:6" x14ac:dyDescent="0.25">
      <c r="A232" s="16" t="s">
        <v>400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25">
      <c r="A233" s="16" t="s">
        <v>230</v>
      </c>
      <c r="B233" s="28">
        <v>89456.06</v>
      </c>
      <c r="C233" s="236">
        <v>25568.339999999989</v>
      </c>
      <c r="D233" s="28">
        <v>0</v>
      </c>
      <c r="E233" s="28">
        <v>115024.4</v>
      </c>
    </row>
    <row r="234" spans="1:6" x14ac:dyDescent="0.25">
      <c r="A234" s="16"/>
      <c r="B234" s="16"/>
      <c r="C234" s="23"/>
      <c r="D234" s="16"/>
      <c r="E234" s="16"/>
      <c r="F234" s="11">
        <v>6196738.9699999997</v>
      </c>
    </row>
    <row r="235" spans="1:6" x14ac:dyDescent="0.25">
      <c r="A235" s="34" t="s">
        <v>402</v>
      </c>
      <c r="B235" s="34"/>
      <c r="C235" s="34"/>
      <c r="D235" s="34"/>
      <c r="E235" s="34"/>
    </row>
    <row r="236" spans="1:6" x14ac:dyDescent="0.25">
      <c r="A236" s="34"/>
      <c r="B236" s="347" t="s">
        <v>403</v>
      </c>
      <c r="C236" s="347"/>
      <c r="D236" s="34"/>
      <c r="E236" s="34"/>
    </row>
    <row r="237" spans="1:6" x14ac:dyDescent="0.25">
      <c r="A237" s="52" t="s">
        <v>403</v>
      </c>
      <c r="B237" s="34"/>
      <c r="C237" s="43">
        <v>2314129</v>
      </c>
      <c r="D237" s="36">
        <v>2314129</v>
      </c>
      <c r="E237" s="34"/>
    </row>
    <row r="238" spans="1:6" x14ac:dyDescent="0.25">
      <c r="A238" s="41" t="s">
        <v>404</v>
      </c>
      <c r="B238" s="41"/>
      <c r="C238" s="41"/>
      <c r="D238" s="41"/>
      <c r="E238" s="41"/>
    </row>
    <row r="239" spans="1:6" x14ac:dyDescent="0.25">
      <c r="A239" s="16" t="s">
        <v>405</v>
      </c>
      <c r="B239" s="42" t="s">
        <v>299</v>
      </c>
      <c r="C239" s="43">
        <v>2224051</v>
      </c>
      <c r="D239" s="16"/>
      <c r="E239" s="16"/>
    </row>
    <row r="240" spans="1:6" x14ac:dyDescent="0.25">
      <c r="A240" s="16" t="s">
        <v>406</v>
      </c>
      <c r="B240" s="42" t="s">
        <v>299</v>
      </c>
      <c r="C240" s="43">
        <v>652782</v>
      </c>
      <c r="D240" s="16"/>
      <c r="E240" s="16"/>
    </row>
    <row r="241" spans="1:5" x14ac:dyDescent="0.25">
      <c r="A241" s="16" t="s">
        <v>407</v>
      </c>
      <c r="B241" s="42" t="s">
        <v>299</v>
      </c>
      <c r="C241" s="43">
        <v>0</v>
      </c>
      <c r="D241" s="16"/>
      <c r="E241" s="16"/>
    </row>
    <row r="242" spans="1:5" x14ac:dyDescent="0.25">
      <c r="A242" s="16" t="s">
        <v>408</v>
      </c>
      <c r="B242" s="42" t="s">
        <v>299</v>
      </c>
      <c r="C242" s="43">
        <v>0</v>
      </c>
      <c r="D242" s="16"/>
      <c r="E242" s="16"/>
    </row>
    <row r="243" spans="1:5" x14ac:dyDescent="0.25">
      <c r="A243" s="16" t="s">
        <v>409</v>
      </c>
      <c r="B243" s="42" t="s">
        <v>299</v>
      </c>
      <c r="C243" s="43">
        <v>21010052</v>
      </c>
      <c r="D243" s="16"/>
      <c r="E243" s="16"/>
    </row>
    <row r="244" spans="1:5" x14ac:dyDescent="0.25">
      <c r="A244" s="16" t="s">
        <v>410</v>
      </c>
      <c r="B244" s="42" t="s">
        <v>299</v>
      </c>
      <c r="C244" s="43">
        <v>-44149</v>
      </c>
      <c r="D244" s="16"/>
      <c r="E244" s="16"/>
    </row>
    <row r="245" spans="1:5" x14ac:dyDescent="0.25">
      <c r="A245" s="16" t="s">
        <v>411</v>
      </c>
      <c r="B245" s="16"/>
      <c r="C245" s="23"/>
      <c r="D245" s="28">
        <v>23842736</v>
      </c>
      <c r="E245" s="16"/>
    </row>
    <row r="246" spans="1:5" x14ac:dyDescent="0.25">
      <c r="A246" s="41" t="s">
        <v>412</v>
      </c>
      <c r="B246" s="41"/>
      <c r="C246" s="41"/>
      <c r="D246" s="41"/>
      <c r="E246" s="41"/>
    </row>
    <row r="247" spans="1:5" x14ac:dyDescent="0.25">
      <c r="A247" s="22" t="s">
        <v>413</v>
      </c>
      <c r="B247" s="42" t="s">
        <v>299</v>
      </c>
      <c r="C247" s="43">
        <v>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414</v>
      </c>
      <c r="B249" s="42" t="s">
        <v>299</v>
      </c>
      <c r="C249" s="43">
        <v>-23058</v>
      </c>
      <c r="D249" s="16"/>
      <c r="E249" s="16"/>
    </row>
    <row r="250" spans="1:5" x14ac:dyDescent="0.25">
      <c r="A250" s="22" t="s">
        <v>415</v>
      </c>
      <c r="B250" s="42" t="s">
        <v>299</v>
      </c>
      <c r="C250" s="43">
        <v>60184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416</v>
      </c>
      <c r="B252" s="16"/>
      <c r="C252" s="23"/>
      <c r="D252" s="28">
        <v>37126</v>
      </c>
      <c r="E252" s="16"/>
    </row>
    <row r="253" spans="1:5" x14ac:dyDescent="0.25">
      <c r="A253" s="41" t="s">
        <v>417</v>
      </c>
      <c r="B253" s="41"/>
      <c r="C253" s="41"/>
      <c r="D253" s="41"/>
      <c r="E253" s="41"/>
    </row>
    <row r="254" spans="1:5" x14ac:dyDescent="0.25">
      <c r="A254" s="16" t="s">
        <v>418</v>
      </c>
      <c r="B254" s="42" t="s">
        <v>299</v>
      </c>
      <c r="C254" s="43">
        <v>0</v>
      </c>
      <c r="D254" s="16"/>
      <c r="E254" s="16"/>
    </row>
    <row r="255" spans="1:5" x14ac:dyDescent="0.25">
      <c r="A255" s="16" t="s">
        <v>417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419</v>
      </c>
      <c r="B256" s="16"/>
      <c r="C256" s="23"/>
      <c r="D256" s="28"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420</v>
      </c>
      <c r="B258" s="16"/>
      <c r="C258" s="23"/>
      <c r="D258" s="28">
        <v>26193991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421</v>
      </c>
      <c r="B264" s="34"/>
      <c r="C264" s="34"/>
      <c r="D264" s="34"/>
      <c r="E264" s="34"/>
    </row>
    <row r="265" spans="1:5" x14ac:dyDescent="0.25">
      <c r="A265" s="41" t="s">
        <v>422</v>
      </c>
      <c r="B265" s="41"/>
      <c r="C265" s="41"/>
      <c r="D265" s="41"/>
      <c r="E265" s="41"/>
    </row>
    <row r="266" spans="1:5" x14ac:dyDescent="0.25">
      <c r="A266" s="16" t="s">
        <v>423</v>
      </c>
      <c r="B266" s="42" t="s">
        <v>299</v>
      </c>
      <c r="C266" s="43">
        <v>254152.7</v>
      </c>
      <c r="D266" s="16"/>
      <c r="E266" s="16"/>
    </row>
    <row r="267" spans="1:5" x14ac:dyDescent="0.25">
      <c r="A267" s="16" t="s">
        <v>424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425</v>
      </c>
      <c r="B268" s="42" t="s">
        <v>299</v>
      </c>
      <c r="C268" s="43">
        <v>4539089.3900000043</v>
      </c>
      <c r="D268" s="16"/>
      <c r="E268" s="16"/>
    </row>
    <row r="269" spans="1:5" x14ac:dyDescent="0.25">
      <c r="A269" s="16" t="s">
        <v>426</v>
      </c>
      <c r="B269" s="42" t="s">
        <v>299</v>
      </c>
      <c r="C269" s="43">
        <v>2436227.83</v>
      </c>
      <c r="D269" s="16"/>
      <c r="E269" s="16"/>
    </row>
    <row r="270" spans="1:5" x14ac:dyDescent="0.25">
      <c r="A270" s="16" t="s">
        <v>427</v>
      </c>
      <c r="B270" s="42" t="s">
        <v>299</v>
      </c>
      <c r="C270" s="43">
        <v>-15000</v>
      </c>
      <c r="D270" s="16"/>
      <c r="E270" s="16"/>
    </row>
    <row r="271" spans="1:5" x14ac:dyDescent="0.25">
      <c r="A271" s="16" t="s">
        <v>428</v>
      </c>
      <c r="B271" s="42" t="s">
        <v>299</v>
      </c>
      <c r="C271" s="43">
        <v>790380.05999999994</v>
      </c>
      <c r="D271" s="16"/>
      <c r="E271" s="16"/>
    </row>
    <row r="272" spans="1:5" x14ac:dyDescent="0.25">
      <c r="A272" s="16" t="s">
        <v>429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430</v>
      </c>
      <c r="B273" s="42" t="s">
        <v>299</v>
      </c>
      <c r="C273" s="43">
        <v>27920.55</v>
      </c>
      <c r="D273" s="16"/>
      <c r="E273" s="16"/>
    </row>
    <row r="274" spans="1:5" x14ac:dyDescent="0.25">
      <c r="A274" s="16" t="s">
        <v>431</v>
      </c>
      <c r="B274" s="42" t="s">
        <v>299</v>
      </c>
      <c r="C274" s="43">
        <v>4377.59</v>
      </c>
      <c r="D274" s="16"/>
      <c r="E274" s="16"/>
    </row>
    <row r="275" spans="1:5" x14ac:dyDescent="0.25">
      <c r="A275" s="16" t="s">
        <v>432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433</v>
      </c>
      <c r="B276" s="16"/>
      <c r="C276" s="23"/>
      <c r="D276" s="28">
        <v>3164692.4600000046</v>
      </c>
      <c r="E276" s="16"/>
    </row>
    <row r="277" spans="1:5" x14ac:dyDescent="0.25">
      <c r="A277" s="41" t="s">
        <v>434</v>
      </c>
      <c r="B277" s="41"/>
      <c r="C277" s="41"/>
      <c r="D277" s="41"/>
      <c r="E277" s="41"/>
    </row>
    <row r="278" spans="1:5" x14ac:dyDescent="0.25">
      <c r="A278" s="16" t="s">
        <v>423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424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435</v>
      </c>
      <c r="B280" s="42" t="s">
        <v>299</v>
      </c>
      <c r="C280" s="43">
        <v>0</v>
      </c>
      <c r="D280" s="16"/>
      <c r="E280" s="16"/>
    </row>
    <row r="281" spans="1:5" x14ac:dyDescent="0.25">
      <c r="A281" s="16" t="s">
        <v>436</v>
      </c>
      <c r="B281" s="16"/>
      <c r="C281" s="23"/>
      <c r="D281" s="28">
        <v>0</v>
      </c>
      <c r="E281" s="16"/>
    </row>
    <row r="282" spans="1:5" x14ac:dyDescent="0.25">
      <c r="A282" s="41" t="s">
        <v>437</v>
      </c>
      <c r="B282" s="41"/>
      <c r="C282" s="41"/>
      <c r="D282" s="41"/>
      <c r="E282" s="41"/>
    </row>
    <row r="283" spans="1:5" x14ac:dyDescent="0.25">
      <c r="A283" s="16" t="s">
        <v>392</v>
      </c>
      <c r="B283" s="42" t="s">
        <v>299</v>
      </c>
      <c r="C283" s="207">
        <v>58459.64</v>
      </c>
      <c r="D283" s="16"/>
      <c r="E283" s="16"/>
    </row>
    <row r="284" spans="1:5" x14ac:dyDescent="0.25">
      <c r="A284" s="16" t="s">
        <v>393</v>
      </c>
      <c r="B284" s="42" t="s">
        <v>299</v>
      </c>
      <c r="C284" s="207">
        <v>0</v>
      </c>
      <c r="D284" s="16"/>
      <c r="E284" s="16"/>
    </row>
    <row r="285" spans="1:5" x14ac:dyDescent="0.25">
      <c r="A285" s="16" t="s">
        <v>394</v>
      </c>
      <c r="B285" s="42" t="s">
        <v>299</v>
      </c>
      <c r="C285" s="207">
        <v>230330.64</v>
      </c>
      <c r="D285" s="16"/>
      <c r="E285" s="16"/>
    </row>
    <row r="286" spans="1:5" x14ac:dyDescent="0.25">
      <c r="A286" s="16" t="s">
        <v>438</v>
      </c>
      <c r="B286" s="42" t="s">
        <v>299</v>
      </c>
      <c r="C286" s="207">
        <v>0</v>
      </c>
      <c r="D286" s="16"/>
      <c r="E286" s="16"/>
    </row>
    <row r="287" spans="1:5" x14ac:dyDescent="0.25">
      <c r="A287" s="16" t="s">
        <v>439</v>
      </c>
      <c r="B287" s="42" t="s">
        <v>299</v>
      </c>
      <c r="C287" s="207">
        <v>0</v>
      </c>
      <c r="D287" s="16"/>
      <c r="E287" s="16"/>
    </row>
    <row r="288" spans="1:5" x14ac:dyDescent="0.25">
      <c r="A288" s="16" t="s">
        <v>440</v>
      </c>
      <c r="B288" s="42" t="s">
        <v>299</v>
      </c>
      <c r="C288" s="207">
        <v>104560.56</v>
      </c>
      <c r="D288" s="16"/>
      <c r="E288" s="16"/>
    </row>
    <row r="289" spans="1:5" x14ac:dyDescent="0.25">
      <c r="A289" s="16" t="s">
        <v>399</v>
      </c>
      <c r="B289" s="42" t="s">
        <v>299</v>
      </c>
      <c r="C289" s="207">
        <v>0</v>
      </c>
      <c r="D289" s="16"/>
      <c r="E289" s="16"/>
    </row>
    <row r="290" spans="1:5" x14ac:dyDescent="0.25">
      <c r="A290" s="16" t="s">
        <v>400</v>
      </c>
      <c r="B290" s="42" t="s">
        <v>299</v>
      </c>
      <c r="C290" s="207">
        <v>0</v>
      </c>
      <c r="D290" s="16"/>
      <c r="E290" s="16"/>
    </row>
    <row r="291" spans="1:5" x14ac:dyDescent="0.25">
      <c r="A291" s="16" t="s">
        <v>441</v>
      </c>
      <c r="B291" s="16"/>
      <c r="C291" s="23"/>
      <c r="D291" s="28">
        <v>393350.84</v>
      </c>
      <c r="E291" s="16"/>
    </row>
    <row r="292" spans="1:5" x14ac:dyDescent="0.25">
      <c r="A292" s="16" t="s">
        <v>442</v>
      </c>
      <c r="B292" s="42" t="s">
        <v>299</v>
      </c>
      <c r="C292" s="207">
        <v>115024</v>
      </c>
      <c r="D292" s="16"/>
      <c r="E292" s="16"/>
    </row>
    <row r="293" spans="1:5" x14ac:dyDescent="0.25">
      <c r="A293" s="16" t="s">
        <v>443</v>
      </c>
      <c r="B293" s="16"/>
      <c r="C293" s="23"/>
      <c r="D293" s="28">
        <v>278326.84000000003</v>
      </c>
      <c r="E293" s="16"/>
    </row>
    <row r="294" spans="1:5" x14ac:dyDescent="0.25">
      <c r="A294" s="41" t="s">
        <v>444</v>
      </c>
      <c r="B294" s="41"/>
      <c r="C294" s="41"/>
      <c r="D294" s="41"/>
      <c r="E294" s="41"/>
    </row>
    <row r="295" spans="1:5" x14ac:dyDescent="0.25">
      <c r="A295" s="16" t="s">
        <v>445</v>
      </c>
      <c r="B295" s="42" t="s">
        <v>299</v>
      </c>
      <c r="C295" s="207">
        <v>0</v>
      </c>
      <c r="D295" s="16"/>
      <c r="E295" s="16"/>
    </row>
    <row r="296" spans="1:5" x14ac:dyDescent="0.25">
      <c r="A296" s="16" t="s">
        <v>446</v>
      </c>
      <c r="B296" s="42" t="s">
        <v>299</v>
      </c>
      <c r="C296" s="207">
        <v>0</v>
      </c>
      <c r="D296" s="16"/>
      <c r="E296" s="16"/>
    </row>
    <row r="297" spans="1:5" x14ac:dyDescent="0.25">
      <c r="A297" s="16" t="s">
        <v>447</v>
      </c>
      <c r="B297" s="42" t="s">
        <v>299</v>
      </c>
      <c r="C297" s="207">
        <v>0</v>
      </c>
      <c r="D297" s="16"/>
      <c r="E297" s="16"/>
    </row>
    <row r="298" spans="1:5" x14ac:dyDescent="0.25">
      <c r="A298" s="16" t="s">
        <v>435</v>
      </c>
      <c r="B298" s="42" t="s">
        <v>299</v>
      </c>
      <c r="C298" s="207">
        <v>0</v>
      </c>
      <c r="D298" s="16"/>
      <c r="E298" s="16"/>
    </row>
    <row r="299" spans="1:5" x14ac:dyDescent="0.25">
      <c r="A299" s="16" t="s">
        <v>448</v>
      </c>
      <c r="B299" s="16"/>
      <c r="C299" s="23"/>
      <c r="D299" s="28">
        <v>0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449</v>
      </c>
      <c r="B301" s="41"/>
      <c r="C301" s="41"/>
      <c r="D301" s="41"/>
      <c r="E301" s="41"/>
    </row>
    <row r="302" spans="1:5" x14ac:dyDescent="0.25">
      <c r="A302" s="16" t="s">
        <v>450</v>
      </c>
      <c r="B302" s="42" t="s">
        <v>299</v>
      </c>
      <c r="C302" s="43">
        <v>0</v>
      </c>
      <c r="D302" s="16"/>
      <c r="E302" s="16"/>
    </row>
    <row r="303" spans="1:5" x14ac:dyDescent="0.25">
      <c r="A303" s="16" t="s">
        <v>451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452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453</v>
      </c>
      <c r="B305" s="42" t="s">
        <v>299</v>
      </c>
      <c r="C305" s="43">
        <v>0</v>
      </c>
      <c r="D305" s="16"/>
      <c r="E305" s="16"/>
    </row>
    <row r="306" spans="1:6" x14ac:dyDescent="0.25">
      <c r="A306" s="16" t="s">
        <v>454</v>
      </c>
      <c r="B306" s="16"/>
      <c r="C306" s="23"/>
      <c r="D306" s="28"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455</v>
      </c>
      <c r="B308" s="16"/>
      <c r="C308" s="23"/>
      <c r="D308" s="28">
        <v>3443019.3000000045</v>
      </c>
      <c r="E308" s="16"/>
    </row>
    <row r="309" spans="1:6" x14ac:dyDescent="0.25">
      <c r="A309" s="16"/>
      <c r="B309" s="16"/>
      <c r="C309" s="23"/>
      <c r="D309" s="16"/>
      <c r="E309" s="16"/>
      <c r="F309" s="11">
        <v>3443019.3000000045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456</v>
      </c>
      <c r="B312" s="34"/>
      <c r="C312" s="34"/>
      <c r="D312" s="34"/>
      <c r="E312" s="34"/>
    </row>
    <row r="313" spans="1:6" x14ac:dyDescent="0.25">
      <c r="A313" s="41" t="s">
        <v>457</v>
      </c>
      <c r="B313" s="41"/>
      <c r="C313" s="41"/>
      <c r="D313" s="41"/>
      <c r="E313" s="41"/>
    </row>
    <row r="314" spans="1:6" x14ac:dyDescent="0.25">
      <c r="A314" s="16" t="s">
        <v>458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459</v>
      </c>
      <c r="B315" s="42" t="s">
        <v>299</v>
      </c>
      <c r="C315" s="43">
        <v>610671.42000000004</v>
      </c>
      <c r="D315" s="16"/>
      <c r="E315" s="16"/>
    </row>
    <row r="316" spans="1:6" x14ac:dyDescent="0.25">
      <c r="A316" s="16" t="s">
        <v>460</v>
      </c>
      <c r="B316" s="42" t="s">
        <v>299</v>
      </c>
      <c r="C316" s="43">
        <v>1407984</v>
      </c>
      <c r="D316" s="16"/>
      <c r="E316" s="16"/>
    </row>
    <row r="317" spans="1:6" x14ac:dyDescent="0.25">
      <c r="A317" s="16" t="s">
        <v>461</v>
      </c>
      <c r="B317" s="42" t="s">
        <v>299</v>
      </c>
      <c r="C317" s="43">
        <v>3597034</v>
      </c>
      <c r="D317" s="16"/>
      <c r="E317" s="16"/>
    </row>
    <row r="318" spans="1:6" x14ac:dyDescent="0.25">
      <c r="A318" s="16" t="s">
        <v>462</v>
      </c>
      <c r="B318" s="42" t="s">
        <v>299</v>
      </c>
      <c r="C318" s="43">
        <v>0</v>
      </c>
      <c r="D318" s="16"/>
      <c r="E318" s="16"/>
    </row>
    <row r="319" spans="1:6" x14ac:dyDescent="0.25">
      <c r="A319" s="16" t="s">
        <v>463</v>
      </c>
      <c r="B319" s="42" t="s">
        <v>299</v>
      </c>
      <c r="C319" s="43">
        <v>344669</v>
      </c>
      <c r="D319" s="16"/>
      <c r="E319" s="16"/>
    </row>
    <row r="320" spans="1:6" x14ac:dyDescent="0.25">
      <c r="A320" s="16" t="s">
        <v>464</v>
      </c>
      <c r="B320" s="42" t="s">
        <v>299</v>
      </c>
      <c r="C320" s="43">
        <v>0</v>
      </c>
      <c r="D320" s="16"/>
      <c r="E320" s="16"/>
    </row>
    <row r="321" spans="1:5" x14ac:dyDescent="0.25">
      <c r="A321" s="16" t="s">
        <v>465</v>
      </c>
      <c r="B321" s="42" t="s">
        <v>299</v>
      </c>
      <c r="C321" s="43">
        <v>0</v>
      </c>
      <c r="D321" s="16"/>
      <c r="E321" s="16"/>
    </row>
    <row r="322" spans="1:5" x14ac:dyDescent="0.25">
      <c r="A322" s="16" t="s">
        <v>466</v>
      </c>
      <c r="B322" s="42" t="s">
        <v>299</v>
      </c>
      <c r="C322" s="43">
        <v>526743.53</v>
      </c>
      <c r="D322" s="16"/>
      <c r="E322" s="16"/>
    </row>
    <row r="323" spans="1:5" x14ac:dyDescent="0.25">
      <c r="A323" s="16" t="s">
        <v>467</v>
      </c>
      <c r="B323" s="42" t="s">
        <v>299</v>
      </c>
      <c r="C323" s="43">
        <v>0</v>
      </c>
      <c r="D323" s="16"/>
      <c r="E323" s="16"/>
    </row>
    <row r="324" spans="1:5" x14ac:dyDescent="0.25">
      <c r="A324" s="16" t="s">
        <v>468</v>
      </c>
      <c r="B324" s="16"/>
      <c r="C324" s="23"/>
      <c r="D324" s="28">
        <v>6487101.9500000002</v>
      </c>
      <c r="E324" s="16"/>
    </row>
    <row r="325" spans="1:5" x14ac:dyDescent="0.25">
      <c r="A325" s="41" t="s">
        <v>469</v>
      </c>
      <c r="B325" s="41"/>
      <c r="C325" s="41"/>
      <c r="D325" s="41"/>
      <c r="E325" s="41"/>
    </row>
    <row r="326" spans="1:5" x14ac:dyDescent="0.25">
      <c r="A326" s="16" t="s">
        <v>470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471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472</v>
      </c>
      <c r="B328" s="42" t="s">
        <v>299</v>
      </c>
      <c r="C328" s="43">
        <v>0</v>
      </c>
      <c r="D328" s="16"/>
      <c r="E328" s="16"/>
    </row>
    <row r="329" spans="1:5" x14ac:dyDescent="0.25">
      <c r="A329" s="16" t="s">
        <v>473</v>
      </c>
      <c r="B329" s="16"/>
      <c r="C329" s="23"/>
      <c r="D329" s="28">
        <v>0</v>
      </c>
      <c r="E329" s="16"/>
    </row>
    <row r="330" spans="1:5" x14ac:dyDescent="0.25">
      <c r="A330" s="41" t="s">
        <v>474</v>
      </c>
      <c r="B330" s="41"/>
      <c r="C330" s="41"/>
      <c r="D330" s="41"/>
      <c r="E330" s="41"/>
    </row>
    <row r="331" spans="1:5" x14ac:dyDescent="0.25">
      <c r="A331" s="16" t="s">
        <v>475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476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477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478</v>
      </c>
      <c r="B334" s="42" t="s">
        <v>299</v>
      </c>
      <c r="C334" s="43">
        <v>4739090</v>
      </c>
      <c r="D334" s="16"/>
      <c r="E334" s="16"/>
    </row>
    <row r="335" spans="1:5" x14ac:dyDescent="0.25">
      <c r="A335" s="16" t="s">
        <v>479</v>
      </c>
      <c r="B335" s="42" t="s">
        <v>299</v>
      </c>
      <c r="C335" s="43">
        <v>1244279</v>
      </c>
      <c r="D335" s="16"/>
      <c r="E335" s="16"/>
    </row>
    <row r="336" spans="1:5" x14ac:dyDescent="0.25">
      <c r="A336" s="22" t="s">
        <v>480</v>
      </c>
      <c r="B336" s="42" t="s">
        <v>299</v>
      </c>
      <c r="C336" s="43">
        <v>-12398814</v>
      </c>
      <c r="D336" s="16"/>
      <c r="E336" s="16"/>
    </row>
    <row r="337" spans="1:5" x14ac:dyDescent="0.25">
      <c r="A337" s="22" t="s">
        <v>481</v>
      </c>
      <c r="B337" s="42" t="s">
        <v>299</v>
      </c>
      <c r="C337" s="283">
        <v>0</v>
      </c>
      <c r="D337" s="16"/>
      <c r="E337" s="16"/>
    </row>
    <row r="338" spans="1:5" x14ac:dyDescent="0.25">
      <c r="A338" s="16" t="s">
        <v>482</v>
      </c>
      <c r="B338" s="42" t="s">
        <v>299</v>
      </c>
      <c r="C338" s="43">
        <v>1809689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v>-4605756</v>
      </c>
      <c r="E339" s="16"/>
    </row>
    <row r="340" spans="1:5" x14ac:dyDescent="0.25">
      <c r="A340" s="16" t="s">
        <v>483</v>
      </c>
      <c r="B340" s="16"/>
      <c r="C340" s="23"/>
      <c r="D340" s="28">
        <v>0</v>
      </c>
      <c r="E340" s="16"/>
    </row>
    <row r="341" spans="1:5" x14ac:dyDescent="0.25">
      <c r="A341" s="16" t="s">
        <v>484</v>
      </c>
      <c r="B341" s="16"/>
      <c r="C341" s="23"/>
      <c r="D341" s="28">
        <v>-4605756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485</v>
      </c>
      <c r="B343" s="42" t="s">
        <v>299</v>
      </c>
      <c r="C343" s="258">
        <v>0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486</v>
      </c>
      <c r="B345" s="42" t="s">
        <v>299</v>
      </c>
      <c r="C345" s="214">
        <v>0</v>
      </c>
      <c r="D345" s="16"/>
      <c r="E345" s="16"/>
    </row>
    <row r="346" spans="1:5" x14ac:dyDescent="0.25">
      <c r="A346" s="16" t="s">
        <v>487</v>
      </c>
      <c r="B346" s="42" t="s">
        <v>299</v>
      </c>
      <c r="C346" s="214">
        <v>0</v>
      </c>
      <c r="D346" s="16"/>
      <c r="E346" s="16"/>
    </row>
    <row r="347" spans="1:5" x14ac:dyDescent="0.25">
      <c r="A347" s="16" t="s">
        <v>488</v>
      </c>
      <c r="B347" s="42" t="s">
        <v>299</v>
      </c>
      <c r="C347" s="214">
        <v>0</v>
      </c>
      <c r="D347" s="16"/>
      <c r="E347" s="16"/>
    </row>
    <row r="348" spans="1:5" x14ac:dyDescent="0.25">
      <c r="A348" s="16" t="s">
        <v>489</v>
      </c>
      <c r="B348" s="42" t="s">
        <v>299</v>
      </c>
      <c r="C348" s="214">
        <v>9278621</v>
      </c>
      <c r="D348" s="16"/>
      <c r="E348" s="16"/>
    </row>
    <row r="349" spans="1:5" x14ac:dyDescent="0.25">
      <c r="A349" s="16" t="s">
        <v>490</v>
      </c>
      <c r="B349" s="42" t="s">
        <v>299</v>
      </c>
      <c r="C349" s="214">
        <v>0</v>
      </c>
      <c r="D349" s="16"/>
      <c r="E349" s="16"/>
    </row>
    <row r="350" spans="1:5" x14ac:dyDescent="0.25">
      <c r="A350" s="16" t="s">
        <v>491</v>
      </c>
      <c r="B350" s="16"/>
      <c r="C350" s="23"/>
      <c r="D350" s="28">
        <v>11159966.949999999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492</v>
      </c>
      <c r="B352" s="16"/>
      <c r="C352" s="23"/>
      <c r="D352" s="28">
        <v>3443019.3000000045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493</v>
      </c>
      <c r="B356" s="34"/>
      <c r="C356" s="34"/>
      <c r="D356" s="34"/>
      <c r="E356" s="34"/>
    </row>
    <row r="357" spans="1:5" x14ac:dyDescent="0.25">
      <c r="A357" s="41" t="s">
        <v>494</v>
      </c>
      <c r="B357" s="41"/>
      <c r="C357" s="41"/>
      <c r="D357" s="41"/>
      <c r="E357" s="41"/>
    </row>
    <row r="358" spans="1:5" x14ac:dyDescent="0.25">
      <c r="A358" s="16" t="s">
        <v>495</v>
      </c>
      <c r="B358" s="42" t="s">
        <v>299</v>
      </c>
      <c r="C358" s="214">
        <v>13350375.089999998</v>
      </c>
      <c r="D358" s="16"/>
      <c r="E358" s="16"/>
    </row>
    <row r="359" spans="1:5" x14ac:dyDescent="0.25">
      <c r="A359" s="16" t="s">
        <v>496</v>
      </c>
      <c r="B359" s="42" t="s">
        <v>299</v>
      </c>
      <c r="C359" s="214">
        <v>20894840.840000004</v>
      </c>
      <c r="D359" s="16"/>
      <c r="E359" s="16"/>
    </row>
    <row r="360" spans="1:5" x14ac:dyDescent="0.25">
      <c r="A360" s="16" t="s">
        <v>497</v>
      </c>
      <c r="B360" s="16"/>
      <c r="C360" s="23"/>
      <c r="D360" s="28">
        <v>34245215.93</v>
      </c>
      <c r="E360" s="16"/>
    </row>
    <row r="361" spans="1:5" x14ac:dyDescent="0.25">
      <c r="A361" s="41" t="s">
        <v>498</v>
      </c>
      <c r="B361" s="41"/>
      <c r="C361" s="41"/>
      <c r="D361" s="41"/>
      <c r="E361" s="41"/>
    </row>
    <row r="362" spans="1:5" x14ac:dyDescent="0.25">
      <c r="A362" s="16" t="s">
        <v>403</v>
      </c>
      <c r="B362" s="41"/>
      <c r="C362" s="43">
        <v>2314128.63</v>
      </c>
      <c r="D362" s="16"/>
      <c r="E362" s="41"/>
    </row>
    <row r="363" spans="1:5" x14ac:dyDescent="0.25">
      <c r="A363" s="16" t="s">
        <v>499</v>
      </c>
      <c r="B363" s="42" t="s">
        <v>299</v>
      </c>
      <c r="C363" s="43">
        <v>23842736</v>
      </c>
      <c r="D363" s="16"/>
      <c r="E363" s="16"/>
    </row>
    <row r="364" spans="1:5" x14ac:dyDescent="0.25">
      <c r="A364" s="16" t="s">
        <v>500</v>
      </c>
      <c r="B364" s="42" t="s">
        <v>299</v>
      </c>
      <c r="C364" s="43">
        <v>37125.29</v>
      </c>
      <c r="D364" s="16"/>
      <c r="E364" s="16"/>
    </row>
    <row r="365" spans="1:5" x14ac:dyDescent="0.25">
      <c r="A365" s="16" t="s">
        <v>501</v>
      </c>
      <c r="B365" s="42" t="s">
        <v>299</v>
      </c>
      <c r="C365" s="43">
        <v>0</v>
      </c>
      <c r="D365" s="16"/>
      <c r="E365" s="16"/>
    </row>
    <row r="366" spans="1:5" x14ac:dyDescent="0.25">
      <c r="A366" s="16" t="s">
        <v>420</v>
      </c>
      <c r="B366" s="16"/>
      <c r="C366" s="23"/>
      <c r="D366" s="28">
        <v>26193989.919999998</v>
      </c>
      <c r="E366" s="16"/>
    </row>
    <row r="367" spans="1:5" x14ac:dyDescent="0.25">
      <c r="A367" s="16" t="s">
        <v>502</v>
      </c>
      <c r="B367" s="16"/>
      <c r="C367" s="23"/>
      <c r="D367" s="28">
        <v>8051226.0100000016</v>
      </c>
      <c r="E367" s="16"/>
    </row>
    <row r="368" spans="1:5" x14ac:dyDescent="0.25">
      <c r="A368" s="54" t="s">
        <v>503</v>
      </c>
      <c r="B368" s="41"/>
      <c r="C368" s="41"/>
      <c r="D368" s="41"/>
      <c r="E368" s="41"/>
    </row>
    <row r="369" spans="1:6" x14ac:dyDescent="0.25">
      <c r="A369" s="28" t="s">
        <v>504</v>
      </c>
      <c r="B369" s="16"/>
      <c r="C369" s="16"/>
      <c r="D369" s="16"/>
      <c r="E369" s="16"/>
    </row>
    <row r="370" spans="1:6" x14ac:dyDescent="0.25">
      <c r="A370" s="55" t="s">
        <v>505</v>
      </c>
      <c r="B370" s="36" t="s">
        <v>299</v>
      </c>
      <c r="C370" s="239">
        <v>0</v>
      </c>
      <c r="D370" s="28">
        <v>0</v>
      </c>
      <c r="E370" s="28"/>
    </row>
    <row r="371" spans="1:6" x14ac:dyDescent="0.25">
      <c r="A371" s="55" t="s">
        <v>506</v>
      </c>
      <c r="B371" s="36" t="s">
        <v>299</v>
      </c>
      <c r="C371" s="239">
        <v>0</v>
      </c>
      <c r="D371" s="28">
        <v>0</v>
      </c>
      <c r="E371" s="28"/>
    </row>
    <row r="372" spans="1:6" x14ac:dyDescent="0.25">
      <c r="A372" s="55" t="s">
        <v>507</v>
      </c>
      <c r="B372" s="36" t="s">
        <v>299</v>
      </c>
      <c r="C372" s="239">
        <v>0</v>
      </c>
      <c r="D372" s="28">
        <v>0</v>
      </c>
      <c r="E372" s="28"/>
    </row>
    <row r="373" spans="1:6" x14ac:dyDescent="0.25">
      <c r="A373" s="55" t="s">
        <v>508</v>
      </c>
      <c r="B373" s="36" t="s">
        <v>299</v>
      </c>
      <c r="C373" s="239">
        <v>0</v>
      </c>
      <c r="D373" s="28">
        <v>0</v>
      </c>
      <c r="E373" s="28"/>
    </row>
    <row r="374" spans="1:6" x14ac:dyDescent="0.25">
      <c r="A374" s="55" t="s">
        <v>509</v>
      </c>
      <c r="B374" s="36" t="s">
        <v>299</v>
      </c>
      <c r="C374" s="239">
        <v>0</v>
      </c>
      <c r="D374" s="28">
        <v>0</v>
      </c>
      <c r="E374" s="28"/>
    </row>
    <row r="375" spans="1:6" x14ac:dyDescent="0.25">
      <c r="A375" s="55" t="s">
        <v>510</v>
      </c>
      <c r="B375" s="36" t="s">
        <v>299</v>
      </c>
      <c r="C375" s="239">
        <v>0</v>
      </c>
      <c r="D375" s="28">
        <v>0</v>
      </c>
      <c r="E375" s="28"/>
    </row>
    <row r="376" spans="1:6" x14ac:dyDescent="0.25">
      <c r="A376" s="55" t="s">
        <v>511</v>
      </c>
      <c r="B376" s="36" t="s">
        <v>299</v>
      </c>
      <c r="C376" s="239">
        <v>0</v>
      </c>
      <c r="D376" s="28">
        <v>0</v>
      </c>
      <c r="E376" s="28"/>
    </row>
    <row r="377" spans="1:6" x14ac:dyDescent="0.25">
      <c r="A377" s="55" t="s">
        <v>512</v>
      </c>
      <c r="B377" s="36" t="s">
        <v>299</v>
      </c>
      <c r="C377" s="239">
        <v>0</v>
      </c>
      <c r="D377" s="28">
        <v>0</v>
      </c>
      <c r="E377" s="28"/>
    </row>
    <row r="378" spans="1:6" x14ac:dyDescent="0.25">
      <c r="A378" s="55" t="s">
        <v>513</v>
      </c>
      <c r="B378" s="36" t="s">
        <v>299</v>
      </c>
      <c r="C378" s="239">
        <v>0</v>
      </c>
      <c r="D378" s="28">
        <v>0</v>
      </c>
      <c r="E378" s="28"/>
    </row>
    <row r="379" spans="1:6" x14ac:dyDescent="0.25">
      <c r="A379" s="55" t="s">
        <v>514</v>
      </c>
      <c r="B379" s="36" t="s">
        <v>299</v>
      </c>
      <c r="C379" s="239">
        <v>0</v>
      </c>
      <c r="D379" s="28">
        <v>0</v>
      </c>
      <c r="E379" s="28"/>
    </row>
    <row r="380" spans="1:6" x14ac:dyDescent="0.25">
      <c r="A380" s="55" t="s">
        <v>515</v>
      </c>
      <c r="B380" s="36" t="s">
        <v>299</v>
      </c>
      <c r="C380" s="215">
        <v>14432443</v>
      </c>
      <c r="D380" s="28">
        <v>0</v>
      </c>
      <c r="E380" s="216" t="s">
        <v>1057</v>
      </c>
      <c r="F380" s="56"/>
    </row>
    <row r="381" spans="1:6" x14ac:dyDescent="0.25">
      <c r="A381" s="57" t="s">
        <v>516</v>
      </c>
      <c r="B381" s="42"/>
      <c r="C381" s="42"/>
      <c r="D381" s="28">
        <v>14432443</v>
      </c>
      <c r="E381" s="28"/>
      <c r="F381" s="56"/>
    </row>
    <row r="382" spans="1:6" x14ac:dyDescent="0.25">
      <c r="A382" s="52" t="s">
        <v>517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518</v>
      </c>
      <c r="B383" s="16"/>
      <c r="C383" s="23"/>
      <c r="D383" s="28">
        <v>14432443</v>
      </c>
      <c r="E383" s="16"/>
    </row>
    <row r="384" spans="1:6" x14ac:dyDescent="0.25">
      <c r="A384" s="16" t="s">
        <v>519</v>
      </c>
      <c r="B384" s="16"/>
      <c r="C384" s="23"/>
      <c r="D384" s="28">
        <v>22483669.010000002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520</v>
      </c>
      <c r="B388" s="41"/>
      <c r="C388" s="41"/>
      <c r="D388" s="41"/>
      <c r="E388" s="41"/>
    </row>
    <row r="389" spans="1:5" x14ac:dyDescent="0.25">
      <c r="A389" s="16" t="s">
        <v>521</v>
      </c>
      <c r="B389" s="42" t="s">
        <v>299</v>
      </c>
      <c r="C389" s="43">
        <v>7776891.8299999963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2001585.05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1260780.55</v>
      </c>
      <c r="D391" s="16"/>
      <c r="E391" s="16"/>
    </row>
    <row r="392" spans="1:5" x14ac:dyDescent="0.25">
      <c r="A392" s="16" t="s">
        <v>522</v>
      </c>
      <c r="B392" s="42" t="s">
        <v>299</v>
      </c>
      <c r="C392" s="43">
        <v>212032.49000000002</v>
      </c>
      <c r="D392" s="16"/>
      <c r="E392" s="16"/>
    </row>
    <row r="393" spans="1:5" x14ac:dyDescent="0.25">
      <c r="A393" s="16" t="s">
        <v>523</v>
      </c>
      <c r="B393" s="42" t="s">
        <v>299</v>
      </c>
      <c r="C393" s="43">
        <v>100038.69000000002</v>
      </c>
      <c r="D393" s="16"/>
      <c r="E393" s="16"/>
    </row>
    <row r="394" spans="1:5" x14ac:dyDescent="0.25">
      <c r="A394" s="16" t="s">
        <v>524</v>
      </c>
      <c r="B394" s="42" t="s">
        <v>299</v>
      </c>
      <c r="C394" s="43">
        <v>2250588.2999999998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25568.339999999997</v>
      </c>
      <c r="D395" s="16"/>
      <c r="E395" s="16"/>
    </row>
    <row r="396" spans="1:5" x14ac:dyDescent="0.25">
      <c r="A396" s="16" t="s">
        <v>525</v>
      </c>
      <c r="B396" s="42" t="s">
        <v>299</v>
      </c>
      <c r="C396" s="43">
        <v>89209.63</v>
      </c>
      <c r="D396" s="16"/>
      <c r="E396" s="16"/>
    </row>
    <row r="397" spans="1:5" x14ac:dyDescent="0.25">
      <c r="A397" s="16" t="s">
        <v>526</v>
      </c>
      <c r="B397" s="42" t="s">
        <v>299</v>
      </c>
      <c r="C397" s="43">
        <v>14468.849999999999</v>
      </c>
      <c r="D397" s="16"/>
      <c r="E397" s="16"/>
    </row>
    <row r="398" spans="1:5" x14ac:dyDescent="0.25">
      <c r="A398" s="16" t="s">
        <v>527</v>
      </c>
      <c r="B398" s="42" t="s">
        <v>299</v>
      </c>
      <c r="C398" s="43">
        <v>761287.77</v>
      </c>
      <c r="D398" s="16"/>
      <c r="E398" s="16"/>
    </row>
    <row r="399" spans="1:5" x14ac:dyDescent="0.25">
      <c r="A399" s="16" t="s">
        <v>528</v>
      </c>
      <c r="B399" s="42" t="s">
        <v>299</v>
      </c>
      <c r="C399" s="43">
        <v>0</v>
      </c>
      <c r="D399" s="16"/>
      <c r="E399" s="16"/>
    </row>
    <row r="400" spans="1:5" x14ac:dyDescent="0.25">
      <c r="A400" s="28" t="s">
        <v>529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39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39">
        <v>0</v>
      </c>
      <c r="D402" s="28">
        <v>0</v>
      </c>
      <c r="E402" s="28"/>
    </row>
    <row r="403" spans="1:9" x14ac:dyDescent="0.25">
      <c r="A403" s="29" t="s">
        <v>530</v>
      </c>
      <c r="B403" s="36" t="s">
        <v>299</v>
      </c>
      <c r="C403" s="239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39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39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39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39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39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39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39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39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39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39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5">
        <v>3085254</v>
      </c>
      <c r="D414" s="28">
        <v>0</v>
      </c>
      <c r="E414" s="216" t="s">
        <v>1057</v>
      </c>
      <c r="F414" s="56"/>
      <c r="G414" s="56"/>
      <c r="H414" s="56"/>
      <c r="I414" s="56"/>
    </row>
    <row r="415" spans="1:9" x14ac:dyDescent="0.25">
      <c r="A415" s="58" t="s">
        <v>531</v>
      </c>
      <c r="B415" s="42"/>
      <c r="C415" s="42"/>
      <c r="D415" s="28">
        <v>3085254</v>
      </c>
      <c r="E415" s="28"/>
      <c r="F415" s="56"/>
      <c r="G415" s="56"/>
      <c r="H415" s="56"/>
      <c r="I415" s="56"/>
    </row>
    <row r="416" spans="1:9" x14ac:dyDescent="0.25">
      <c r="A416" s="28" t="s">
        <v>532</v>
      </c>
      <c r="B416" s="16"/>
      <c r="C416" s="23"/>
      <c r="D416" s="28">
        <v>17577705.499999996</v>
      </c>
      <c r="E416" s="28"/>
    </row>
    <row r="417" spans="1:13" x14ac:dyDescent="0.25">
      <c r="A417" s="28" t="s">
        <v>533</v>
      </c>
      <c r="B417" s="16"/>
      <c r="C417" s="23"/>
      <c r="D417" s="28">
        <v>4905963.5100000054</v>
      </c>
      <c r="E417" s="28"/>
    </row>
    <row r="418" spans="1:13" x14ac:dyDescent="0.25">
      <c r="A418" s="28" t="s">
        <v>534</v>
      </c>
      <c r="B418" s="16"/>
      <c r="C418" s="215">
        <v>0</v>
      </c>
      <c r="D418" s="28">
        <v>0</v>
      </c>
      <c r="E418" s="28"/>
    </row>
    <row r="419" spans="1:13" x14ac:dyDescent="0.25">
      <c r="A419" s="55" t="s">
        <v>535</v>
      </c>
      <c r="B419" s="42" t="s">
        <v>299</v>
      </c>
      <c r="C419" s="239">
        <v>0</v>
      </c>
      <c r="D419" s="28">
        <v>0</v>
      </c>
      <c r="E419" s="28"/>
    </row>
    <row r="420" spans="1:13" x14ac:dyDescent="0.25">
      <c r="A420" s="57" t="s">
        <v>536</v>
      </c>
      <c r="B420" s="16"/>
      <c r="C420" s="16"/>
      <c r="D420" s="28">
        <v>0</v>
      </c>
      <c r="E420" s="28"/>
      <c r="F420" s="11">
        <v>0</v>
      </c>
    </row>
    <row r="421" spans="1:13" x14ac:dyDescent="0.25">
      <c r="A421" s="28" t="s">
        <v>537</v>
      </c>
      <c r="B421" s="16"/>
      <c r="C421" s="23"/>
      <c r="D421" s="28">
        <v>4905963.5100000054</v>
      </c>
      <c r="E421" s="28"/>
      <c r="F421" s="59"/>
    </row>
    <row r="422" spans="1:13" x14ac:dyDescent="0.25">
      <c r="A422" s="28" t="s">
        <v>538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539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540</v>
      </c>
      <c r="B424" s="16"/>
      <c r="C424" s="23"/>
      <c r="D424" s="28">
        <v>4905963.5100000054</v>
      </c>
      <c r="E424" s="16"/>
    </row>
    <row r="425" spans="1:13" x14ac:dyDescent="0.25">
      <c r="A425" s="16" t="s">
        <v>540</v>
      </c>
      <c r="B425" s="16"/>
      <c r="C425" s="23"/>
      <c r="D425" s="28">
        <f>D422+C423-C424</f>
        <v>0</v>
      </c>
      <c r="E425" s="16"/>
    </row>
    <row r="428" spans="1:13" x14ac:dyDescent="0.25">
      <c r="M428" s="60"/>
    </row>
    <row r="429" spans="1:13" x14ac:dyDescent="0.25">
      <c r="M429" s="60"/>
    </row>
    <row r="430" spans="1:13" x14ac:dyDescent="0.25">
      <c r="M430" s="60"/>
    </row>
    <row r="434" spans="2:7" x14ac:dyDescent="0.25">
      <c r="B434" s="61"/>
      <c r="C434" s="61"/>
      <c r="D434" s="61"/>
      <c r="E434" s="61"/>
      <c r="F434" s="61"/>
      <c r="G434" s="61"/>
    </row>
    <row r="575" spans="2:83" x14ac:dyDescent="0.2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2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2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2" customFormat="1" ht="12.6" customHeight="1" x14ac:dyDescent="0.2">
      <c r="A613" s="223"/>
      <c r="C613" s="221" t="s">
        <v>541</v>
      </c>
      <c r="D613" s="228">
        <f>CE91-(BE91+CD91)</f>
        <v>0</v>
      </c>
      <c r="E613" s="230" t="e">
        <f>SUM(C625:D648)+SUM(C669:D714)</f>
        <v>#DIV/0!</v>
      </c>
      <c r="F613" s="230">
        <f>CE65-(AX65+BD65+BE65+BG65+BJ65+BN65+BP65+BQ65+CB65+CC65+CD65)</f>
        <v>17281.699999999997</v>
      </c>
      <c r="G613" s="228">
        <f>CE92-(AX92+AY92+BD92+BE92+BG92+BJ92+BN92+BP92+BQ92+CB92+CC92+CD92)</f>
        <v>0</v>
      </c>
      <c r="H613" s="233">
        <f>CE61-(AX61+AY61+AZ61+BD61+BE61+BG61+BJ61+BN61+BO61+BP61+BQ61+BR61+CB61+CC61+CD61)</f>
        <v>7658094.3900000006</v>
      </c>
      <c r="I613" s="228">
        <f>CE93-(AX93+AY93+AZ93+BD93+BE93+BF93+BG93+BJ93+BN93+BO93+BP93+BQ93+BR93+CB93+CC93+CD93)</f>
        <v>0</v>
      </c>
      <c r="J613" s="228">
        <f>CE94-(AX94+AY94+AZ94+BA94+BD94+BE94+BF94+BG94+BJ94+BN94+BO94+BP94+BQ94+BR94+CB94+CC94+CD94)</f>
        <v>25.4</v>
      </c>
      <c r="K613" s="228">
        <f>CE90-(AW90+AX90+AY90+AZ90+BA90+BB90+BC90+BD90+BE90+BF90+BG90+BH90+BI90+BJ90+BK90+BL90+BM90+BN90+BO90+BP90+BQ90+BR90+BS90+BT90+BU90+BV90+BW90+BX90+CB90+CC90+CD90)</f>
        <v>29374</v>
      </c>
      <c r="L613" s="234">
        <f>CE95-(AW95+AX95+AY95+AZ95+BA95+BB95+BC95+BD95+BE95+BF95+BG95+BH95+BI95+BJ95+BK95+BL95+BM95+BN95+BO95+BP95+BQ95+BR95+BS95+BT95+BU95+BV95+BW95+BX95+BY95+BZ95+CA95+CB95+CC95+CD95)</f>
        <v>0</v>
      </c>
    </row>
    <row r="614" spans="1:14" s="212" customFormat="1" ht="12.6" customHeight="1" x14ac:dyDescent="0.2">
      <c r="A614" s="223"/>
      <c r="C614" s="221" t="s">
        <v>542</v>
      </c>
      <c r="D614" s="229" t="s">
        <v>543</v>
      </c>
      <c r="E614" s="231" t="s">
        <v>544</v>
      </c>
      <c r="F614" s="232" t="s">
        <v>545</v>
      </c>
      <c r="G614" s="229" t="s">
        <v>546</v>
      </c>
      <c r="H614" s="232" t="s">
        <v>547</v>
      </c>
      <c r="I614" s="229" t="s">
        <v>548</v>
      </c>
      <c r="J614" s="229" t="s">
        <v>549</v>
      </c>
      <c r="K614" s="221" t="s">
        <v>550</v>
      </c>
      <c r="L614" s="222" t="s">
        <v>551</v>
      </c>
    </row>
    <row r="615" spans="1:14" s="212" customFormat="1" ht="12.6" customHeight="1" x14ac:dyDescent="0.2">
      <c r="A615" s="223">
        <v>8430</v>
      </c>
      <c r="B615" s="222" t="s">
        <v>167</v>
      </c>
      <c r="C615" s="228" t="str">
        <f>BE86</f>
        <v>x</v>
      </c>
      <c r="D615" s="228"/>
      <c r="E615" s="230"/>
      <c r="F615" s="230"/>
      <c r="G615" s="228"/>
      <c r="H615" s="230"/>
      <c r="I615" s="228"/>
      <c r="J615" s="228"/>
      <c r="N615" s="224" t="s">
        <v>552</v>
      </c>
    </row>
    <row r="616" spans="1:14" s="212" customFormat="1" ht="12.6" customHeight="1" x14ac:dyDescent="0.2">
      <c r="A616" s="223"/>
      <c r="B616" s="222" t="s">
        <v>553</v>
      </c>
      <c r="C616" s="228">
        <f>CD70-CD85</f>
        <v>0</v>
      </c>
      <c r="D616" s="228">
        <f>SUM(C615:C616)</f>
        <v>0</v>
      </c>
      <c r="E616" s="230"/>
      <c r="F616" s="230"/>
      <c r="G616" s="228"/>
      <c r="H616" s="230"/>
      <c r="I616" s="228"/>
      <c r="J616" s="228"/>
      <c r="N616" s="224" t="s">
        <v>554</v>
      </c>
    </row>
    <row r="617" spans="1:14" s="212" customFormat="1" ht="12.6" customHeight="1" x14ac:dyDescent="0.2">
      <c r="A617" s="223">
        <v>8310</v>
      </c>
      <c r="B617" s="227" t="s">
        <v>555</v>
      </c>
      <c r="C617" s="228" t="str">
        <f>AX86</f>
        <v>x</v>
      </c>
      <c r="D617" s="228" t="e">
        <f>(D616/D613)*AX91</f>
        <v>#DIV/0!</v>
      </c>
      <c r="E617" s="230"/>
      <c r="F617" s="230"/>
      <c r="G617" s="228"/>
      <c r="H617" s="230"/>
      <c r="I617" s="228"/>
      <c r="J617" s="228"/>
      <c r="N617" s="224" t="s">
        <v>556</v>
      </c>
    </row>
    <row r="618" spans="1:14" s="212" customFormat="1" ht="12.6" customHeight="1" x14ac:dyDescent="0.2">
      <c r="A618" s="223">
        <v>8510</v>
      </c>
      <c r="B618" s="227" t="s">
        <v>172</v>
      </c>
      <c r="C618" s="228" t="str">
        <f>BJ86</f>
        <v>x</v>
      </c>
      <c r="D618" s="228" t="e">
        <f>(D616/D613)*BJ91</f>
        <v>#DIV/0!</v>
      </c>
      <c r="E618" s="230"/>
      <c r="F618" s="230"/>
      <c r="G618" s="228"/>
      <c r="H618" s="230"/>
      <c r="I618" s="228"/>
      <c r="J618" s="228"/>
      <c r="N618" s="224" t="s">
        <v>557</v>
      </c>
    </row>
    <row r="619" spans="1:14" s="212" customFormat="1" ht="12.6" customHeight="1" x14ac:dyDescent="0.2">
      <c r="A619" s="223">
        <v>8470</v>
      </c>
      <c r="B619" s="227" t="s">
        <v>558</v>
      </c>
      <c r="C619" s="228" t="str">
        <f>BG86</f>
        <v>x</v>
      </c>
      <c r="D619" s="228" t="e">
        <f>(D616/D613)*BG91</f>
        <v>#DIV/0!</v>
      </c>
      <c r="E619" s="230"/>
      <c r="F619" s="230"/>
      <c r="G619" s="228"/>
      <c r="H619" s="230"/>
      <c r="I619" s="228"/>
      <c r="J619" s="228"/>
      <c r="N619" s="224" t="s">
        <v>559</v>
      </c>
    </row>
    <row r="620" spans="1:14" s="212" customFormat="1" ht="12.6" customHeight="1" x14ac:dyDescent="0.2">
      <c r="A620" s="223">
        <v>8610</v>
      </c>
      <c r="B620" s="227" t="s">
        <v>560</v>
      </c>
      <c r="C620" s="228" t="str">
        <f>BN86</f>
        <v>x</v>
      </c>
      <c r="D620" s="228" t="e">
        <f>(D616/D613)*BN91</f>
        <v>#DIV/0!</v>
      </c>
      <c r="E620" s="230"/>
      <c r="F620" s="230"/>
      <c r="G620" s="228"/>
      <c r="H620" s="230"/>
      <c r="I620" s="228"/>
      <c r="J620" s="228"/>
      <c r="N620" s="224" t="s">
        <v>561</v>
      </c>
    </row>
    <row r="621" spans="1:14" s="212" customFormat="1" ht="12.6" customHeight="1" x14ac:dyDescent="0.2">
      <c r="A621" s="223">
        <v>8790</v>
      </c>
      <c r="B621" s="227" t="s">
        <v>562</v>
      </c>
      <c r="C621" s="228" t="str">
        <f>CC86</f>
        <v>x</v>
      </c>
      <c r="D621" s="228" t="e">
        <f>(D616/D613)*CC91</f>
        <v>#DIV/0!</v>
      </c>
      <c r="E621" s="230"/>
      <c r="F621" s="230"/>
      <c r="G621" s="228"/>
      <c r="H621" s="230"/>
      <c r="I621" s="228"/>
      <c r="J621" s="228"/>
      <c r="N621" s="224" t="s">
        <v>563</v>
      </c>
    </row>
    <row r="622" spans="1:14" s="212" customFormat="1" ht="12.6" customHeight="1" x14ac:dyDescent="0.2">
      <c r="A622" s="223">
        <v>8630</v>
      </c>
      <c r="B622" s="227" t="s">
        <v>564</v>
      </c>
      <c r="C622" s="228" t="str">
        <f>BP86</f>
        <v>x</v>
      </c>
      <c r="D622" s="228" t="e">
        <f>(D616/D613)*BP91</f>
        <v>#DIV/0!</v>
      </c>
      <c r="E622" s="230"/>
      <c r="F622" s="230"/>
      <c r="G622" s="228"/>
      <c r="H622" s="230"/>
      <c r="I622" s="228"/>
      <c r="J622" s="228"/>
      <c r="N622" s="224" t="s">
        <v>565</v>
      </c>
    </row>
    <row r="623" spans="1:14" s="212" customFormat="1" ht="12.6" customHeight="1" x14ac:dyDescent="0.2">
      <c r="A623" s="223">
        <v>8770</v>
      </c>
      <c r="B623" s="222" t="s">
        <v>566</v>
      </c>
      <c r="C623" s="228" t="str">
        <f>CB86</f>
        <v>x</v>
      </c>
      <c r="D623" s="228" t="e">
        <f>(D616/D613)*CB91</f>
        <v>#DIV/0!</v>
      </c>
      <c r="E623" s="230"/>
      <c r="F623" s="230"/>
      <c r="G623" s="228"/>
      <c r="H623" s="230"/>
      <c r="I623" s="228"/>
      <c r="J623" s="228"/>
      <c r="N623" s="224" t="s">
        <v>567</v>
      </c>
    </row>
    <row r="624" spans="1:14" s="212" customFormat="1" ht="12.6" customHeight="1" x14ac:dyDescent="0.2">
      <c r="A624" s="223">
        <v>8640</v>
      </c>
      <c r="B624" s="227" t="s">
        <v>568</v>
      </c>
      <c r="C624" s="228" t="str">
        <f>BQ86</f>
        <v>x</v>
      </c>
      <c r="D624" s="228" t="e">
        <f>(D616/D613)*BQ91</f>
        <v>#DIV/0!</v>
      </c>
      <c r="E624" s="230" t="e">
        <f>SUM(C617:D624)</f>
        <v>#DIV/0!</v>
      </c>
      <c r="F624" s="230"/>
      <c r="G624" s="228"/>
      <c r="H624" s="230"/>
      <c r="I624" s="228"/>
      <c r="J624" s="228"/>
      <c r="N624" s="224" t="s">
        <v>569</v>
      </c>
    </row>
    <row r="625" spans="1:14" s="212" customFormat="1" ht="12.6" customHeight="1" x14ac:dyDescent="0.2">
      <c r="A625" s="223">
        <v>8420</v>
      </c>
      <c r="B625" s="227" t="s">
        <v>166</v>
      </c>
      <c r="C625" s="228" t="str">
        <f>BD86</f>
        <v>x</v>
      </c>
      <c r="D625" s="228" t="e">
        <f>(D616/D613)*BD91</f>
        <v>#DIV/0!</v>
      </c>
      <c r="E625" s="230" t="e">
        <f>(E624/E613)*SUM(C625:D625)</f>
        <v>#DIV/0!</v>
      </c>
      <c r="F625" s="230" t="e">
        <f>SUM(C625:E625)</f>
        <v>#DIV/0!</v>
      </c>
      <c r="G625" s="228"/>
      <c r="H625" s="230"/>
      <c r="I625" s="228"/>
      <c r="J625" s="228"/>
      <c r="N625" s="224" t="s">
        <v>570</v>
      </c>
    </row>
    <row r="626" spans="1:14" s="212" customFormat="1" ht="12.6" customHeight="1" x14ac:dyDescent="0.2">
      <c r="A626" s="223">
        <v>8320</v>
      </c>
      <c r="B626" s="227" t="s">
        <v>162</v>
      </c>
      <c r="C626" s="228" t="str">
        <f>AY86</f>
        <v>x</v>
      </c>
      <c r="D626" s="228" t="e">
        <f>(D616/D613)*AY91</f>
        <v>#DIV/0!</v>
      </c>
      <c r="E626" s="230" t="e">
        <f>(E624/E613)*SUM(C626:D626)</f>
        <v>#DIV/0!</v>
      </c>
      <c r="F626" s="230" t="e">
        <f>(F625/F613)*AY65</f>
        <v>#DIV/0!</v>
      </c>
      <c r="G626" s="228" t="e">
        <f>SUM(C626:F626)</f>
        <v>#DIV/0!</v>
      </c>
      <c r="H626" s="230"/>
      <c r="I626" s="228"/>
      <c r="J626" s="228"/>
      <c r="N626" s="224" t="s">
        <v>571</v>
      </c>
    </row>
    <row r="627" spans="1:14" s="212" customFormat="1" ht="12.6" customHeight="1" x14ac:dyDescent="0.2">
      <c r="A627" s="223">
        <v>8650</v>
      </c>
      <c r="B627" s="227" t="s">
        <v>179</v>
      </c>
      <c r="C627" s="228" t="str">
        <f>BR86</f>
        <v>x</v>
      </c>
      <c r="D627" s="228" t="e">
        <f>(D616/D613)*BR91</f>
        <v>#DIV/0!</v>
      </c>
      <c r="E627" s="230" t="e">
        <f>(E624/E613)*SUM(C627:D627)</f>
        <v>#DIV/0!</v>
      </c>
      <c r="F627" s="230" t="e">
        <f>(F625/F613)*BR65</f>
        <v>#DIV/0!</v>
      </c>
      <c r="G627" s="228" t="e">
        <f>(G626/G613)*BR92</f>
        <v>#DIV/0!</v>
      </c>
      <c r="H627" s="230"/>
      <c r="I627" s="228"/>
      <c r="J627" s="228"/>
      <c r="N627" s="224" t="s">
        <v>572</v>
      </c>
    </row>
    <row r="628" spans="1:14" s="212" customFormat="1" ht="12.6" customHeight="1" x14ac:dyDescent="0.2">
      <c r="A628" s="223">
        <v>8620</v>
      </c>
      <c r="B628" s="222" t="s">
        <v>573</v>
      </c>
      <c r="C628" s="228" t="str">
        <f>BO86</f>
        <v>x</v>
      </c>
      <c r="D628" s="228" t="e">
        <f>(D616/D613)*BO91</f>
        <v>#DIV/0!</v>
      </c>
      <c r="E628" s="230" t="e">
        <f>(E624/E613)*SUM(C628:D628)</f>
        <v>#DIV/0!</v>
      </c>
      <c r="F628" s="230" t="e">
        <f>(F625/F613)*BO65</f>
        <v>#DIV/0!</v>
      </c>
      <c r="G628" s="228" t="e">
        <f>(G626/G613)*BO92</f>
        <v>#DIV/0!</v>
      </c>
      <c r="H628" s="230"/>
      <c r="I628" s="228"/>
      <c r="J628" s="228"/>
      <c r="N628" s="224" t="s">
        <v>574</v>
      </c>
    </row>
    <row r="629" spans="1:14" s="212" customFormat="1" ht="12.6" customHeight="1" x14ac:dyDescent="0.2">
      <c r="A629" s="223">
        <v>8330</v>
      </c>
      <c r="B629" s="227" t="s">
        <v>163</v>
      </c>
      <c r="C629" s="228" t="str">
        <f>AZ86</f>
        <v>x</v>
      </c>
      <c r="D629" s="228" t="e">
        <f>(D616/D613)*AZ91</f>
        <v>#DIV/0!</v>
      </c>
      <c r="E629" s="230" t="e">
        <f>(E624/E613)*SUM(C629:D629)</f>
        <v>#DIV/0!</v>
      </c>
      <c r="F629" s="230" t="e">
        <f>(F625/F613)*AZ65</f>
        <v>#DIV/0!</v>
      </c>
      <c r="G629" s="228" t="e">
        <f>(G626/G613)*AZ92</f>
        <v>#DIV/0!</v>
      </c>
      <c r="H629" s="230" t="e">
        <f>SUM(C627:G629)</f>
        <v>#DIV/0!</v>
      </c>
      <c r="I629" s="228"/>
      <c r="J629" s="228"/>
      <c r="N629" s="224" t="s">
        <v>575</v>
      </c>
    </row>
    <row r="630" spans="1:14" s="212" customFormat="1" ht="12.6" customHeight="1" x14ac:dyDescent="0.2">
      <c r="A630" s="223">
        <v>8460</v>
      </c>
      <c r="B630" s="227" t="s">
        <v>168</v>
      </c>
      <c r="C630" s="228" t="str">
        <f>BF86</f>
        <v>x</v>
      </c>
      <c r="D630" s="228" t="e">
        <f>(D616/D613)*BF91</f>
        <v>#DIV/0!</v>
      </c>
      <c r="E630" s="230" t="e">
        <f>(E624/E613)*SUM(C630:D630)</f>
        <v>#DIV/0!</v>
      </c>
      <c r="F630" s="230" t="e">
        <f>(F625/F613)*BF65</f>
        <v>#DIV/0!</v>
      </c>
      <c r="G630" s="228" t="e">
        <f>(G626/G613)*BF92</f>
        <v>#DIV/0!</v>
      </c>
      <c r="H630" s="230" t="e">
        <f>(H629/H613)*BF61</f>
        <v>#DIV/0!</v>
      </c>
      <c r="I630" s="228" t="e">
        <f>SUM(C630:H630)</f>
        <v>#DIV/0!</v>
      </c>
      <c r="J630" s="228"/>
      <c r="N630" s="224" t="s">
        <v>576</v>
      </c>
    </row>
    <row r="631" spans="1:14" s="212" customFormat="1" ht="12.6" customHeight="1" x14ac:dyDescent="0.2">
      <c r="A631" s="223">
        <v>8350</v>
      </c>
      <c r="B631" s="227" t="s">
        <v>577</v>
      </c>
      <c r="C631" s="228" t="str">
        <f>BA86</f>
        <v>x</v>
      </c>
      <c r="D631" s="228" t="e">
        <f>(D616/D613)*BA91</f>
        <v>#DIV/0!</v>
      </c>
      <c r="E631" s="230" t="e">
        <f>(E624/E613)*SUM(C631:D631)</f>
        <v>#DIV/0!</v>
      </c>
      <c r="F631" s="230" t="e">
        <f>(F625/F613)*BA65</f>
        <v>#DIV/0!</v>
      </c>
      <c r="G631" s="228" t="e">
        <f>(G626/G613)*BA92</f>
        <v>#DIV/0!</v>
      </c>
      <c r="H631" s="230" t="e">
        <f>(H629/H613)*BA61</f>
        <v>#DIV/0!</v>
      </c>
      <c r="I631" s="228" t="e">
        <f>(I630/I613)*BA93</f>
        <v>#DIV/0!</v>
      </c>
      <c r="J631" s="228" t="e">
        <f>SUM(C631:I631)</f>
        <v>#DIV/0!</v>
      </c>
      <c r="N631" s="224" t="s">
        <v>578</v>
      </c>
    </row>
    <row r="632" spans="1:14" s="212" customFormat="1" ht="12.6" customHeight="1" x14ac:dyDescent="0.2">
      <c r="A632" s="223">
        <v>8200</v>
      </c>
      <c r="B632" s="227" t="s">
        <v>579</v>
      </c>
      <c r="C632" s="228" t="str">
        <f>AW86</f>
        <v>x</v>
      </c>
      <c r="D632" s="228" t="e">
        <f>(D616/D613)*AW91</f>
        <v>#DIV/0!</v>
      </c>
      <c r="E632" s="230" t="e">
        <f>(E624/E613)*SUM(C632:D632)</f>
        <v>#DIV/0!</v>
      </c>
      <c r="F632" s="230" t="e">
        <f>(F625/F613)*AW65</f>
        <v>#DIV/0!</v>
      </c>
      <c r="G632" s="228" t="e">
        <f>(G626/G613)*AW92</f>
        <v>#DIV/0!</v>
      </c>
      <c r="H632" s="230" t="e">
        <f>(H629/H613)*AW61</f>
        <v>#DIV/0!</v>
      </c>
      <c r="I632" s="228" t="e">
        <f>(I630/I613)*AW93</f>
        <v>#DIV/0!</v>
      </c>
      <c r="J632" s="228" t="e">
        <f>(J631/J613)*AW94</f>
        <v>#DIV/0!</v>
      </c>
      <c r="N632" s="224" t="s">
        <v>580</v>
      </c>
    </row>
    <row r="633" spans="1:14" s="212" customFormat="1" ht="12.6" customHeight="1" x14ac:dyDescent="0.2">
      <c r="A633" s="223">
        <v>8360</v>
      </c>
      <c r="B633" s="227" t="s">
        <v>581</v>
      </c>
      <c r="C633" s="228" t="str">
        <f>BB86</f>
        <v>x</v>
      </c>
      <c r="D633" s="228" t="e">
        <f>(D616/D613)*BB91</f>
        <v>#DIV/0!</v>
      </c>
      <c r="E633" s="230" t="e">
        <f>(E624/E613)*SUM(C633:D633)</f>
        <v>#DIV/0!</v>
      </c>
      <c r="F633" s="230" t="e">
        <f>(F625/F613)*BB65</f>
        <v>#DIV/0!</v>
      </c>
      <c r="G633" s="228" t="e">
        <f>(G626/G613)*BB92</f>
        <v>#DIV/0!</v>
      </c>
      <c r="H633" s="230" t="e">
        <f>(H629/H613)*BB61</f>
        <v>#DIV/0!</v>
      </c>
      <c r="I633" s="228" t="e">
        <f>(I630/I613)*BB93</f>
        <v>#DIV/0!</v>
      </c>
      <c r="J633" s="228" t="e">
        <f>(J631/J613)*BB94</f>
        <v>#DIV/0!</v>
      </c>
      <c r="N633" s="224" t="s">
        <v>582</v>
      </c>
    </row>
    <row r="634" spans="1:14" s="212" customFormat="1" ht="12.6" customHeight="1" x14ac:dyDescent="0.2">
      <c r="A634" s="223">
        <v>8370</v>
      </c>
      <c r="B634" s="227" t="s">
        <v>583</v>
      </c>
      <c r="C634" s="228" t="str">
        <f>BC86</f>
        <v>x</v>
      </c>
      <c r="D634" s="228" t="e">
        <f>(D616/D613)*BC91</f>
        <v>#DIV/0!</v>
      </c>
      <c r="E634" s="230" t="e">
        <f>(E624/E613)*SUM(C634:D634)</f>
        <v>#DIV/0!</v>
      </c>
      <c r="F634" s="230" t="e">
        <f>(F625/F613)*BC65</f>
        <v>#DIV/0!</v>
      </c>
      <c r="G634" s="228" t="e">
        <f>(G626/G613)*BC92</f>
        <v>#DIV/0!</v>
      </c>
      <c r="H634" s="230" t="e">
        <f>(H629/H613)*BC61</f>
        <v>#DIV/0!</v>
      </c>
      <c r="I634" s="228" t="e">
        <f>(I630/I613)*BC93</f>
        <v>#DIV/0!</v>
      </c>
      <c r="J634" s="228" t="e">
        <f>(J631/J613)*BC94</f>
        <v>#DIV/0!</v>
      </c>
      <c r="N634" s="224" t="s">
        <v>584</v>
      </c>
    </row>
    <row r="635" spans="1:14" s="212" customFormat="1" ht="12.6" customHeight="1" x14ac:dyDescent="0.2">
      <c r="A635" s="223">
        <v>8490</v>
      </c>
      <c r="B635" s="227" t="s">
        <v>585</v>
      </c>
      <c r="C635" s="228" t="str">
        <f>BI86</f>
        <v>x</v>
      </c>
      <c r="D635" s="228" t="e">
        <f>(D616/D613)*BI91</f>
        <v>#DIV/0!</v>
      </c>
      <c r="E635" s="230" t="e">
        <f>(E624/E613)*SUM(C635:D635)</f>
        <v>#DIV/0!</v>
      </c>
      <c r="F635" s="230" t="e">
        <f>(F625/F613)*BI65</f>
        <v>#DIV/0!</v>
      </c>
      <c r="G635" s="228" t="e">
        <f>(G626/G613)*BI92</f>
        <v>#DIV/0!</v>
      </c>
      <c r="H635" s="230" t="e">
        <f>(H629/H613)*BI61</f>
        <v>#DIV/0!</v>
      </c>
      <c r="I635" s="228" t="e">
        <f>(I630/I613)*BI93</f>
        <v>#DIV/0!</v>
      </c>
      <c r="J635" s="228" t="e">
        <f>(J631/J613)*BI94</f>
        <v>#DIV/0!</v>
      </c>
      <c r="N635" s="224" t="s">
        <v>586</v>
      </c>
    </row>
    <row r="636" spans="1:14" s="212" customFormat="1" ht="12.6" customHeight="1" x14ac:dyDescent="0.2">
      <c r="A636" s="223">
        <v>8530</v>
      </c>
      <c r="B636" s="227" t="s">
        <v>587</v>
      </c>
      <c r="C636" s="228" t="str">
        <f>BK86</f>
        <v>x</v>
      </c>
      <c r="D636" s="228" t="e">
        <f>(D616/D613)*BK91</f>
        <v>#DIV/0!</v>
      </c>
      <c r="E636" s="230" t="e">
        <f>(E624/E613)*SUM(C636:D636)</f>
        <v>#DIV/0!</v>
      </c>
      <c r="F636" s="230" t="e">
        <f>(F625/F613)*BK65</f>
        <v>#DIV/0!</v>
      </c>
      <c r="G636" s="228" t="e">
        <f>(G626/G613)*BK92</f>
        <v>#DIV/0!</v>
      </c>
      <c r="H636" s="230" t="e">
        <f>(H629/H613)*BK61</f>
        <v>#DIV/0!</v>
      </c>
      <c r="I636" s="228" t="e">
        <f>(I630/I613)*BK93</f>
        <v>#DIV/0!</v>
      </c>
      <c r="J636" s="228" t="e">
        <f>(J631/J613)*BK94</f>
        <v>#DIV/0!</v>
      </c>
      <c r="N636" s="224" t="s">
        <v>588</v>
      </c>
    </row>
    <row r="637" spans="1:14" s="212" customFormat="1" ht="12.6" customHeight="1" x14ac:dyDescent="0.2">
      <c r="A637" s="223">
        <v>8480</v>
      </c>
      <c r="B637" s="227" t="s">
        <v>589</v>
      </c>
      <c r="C637" s="228" t="str">
        <f>BH86</f>
        <v>x</v>
      </c>
      <c r="D637" s="228" t="e">
        <f>(D616/D613)*BH91</f>
        <v>#DIV/0!</v>
      </c>
      <c r="E637" s="230" t="e">
        <f>(E624/E613)*SUM(C637:D637)</f>
        <v>#DIV/0!</v>
      </c>
      <c r="F637" s="230" t="e">
        <f>(F625/F613)*BH65</f>
        <v>#DIV/0!</v>
      </c>
      <c r="G637" s="228" t="e">
        <f>(G626/G613)*BH92</f>
        <v>#DIV/0!</v>
      </c>
      <c r="H637" s="230" t="e">
        <f>(H629/H613)*BH61</f>
        <v>#DIV/0!</v>
      </c>
      <c r="I637" s="228" t="e">
        <f>(I630/I613)*BH93</f>
        <v>#DIV/0!</v>
      </c>
      <c r="J637" s="228" t="e">
        <f>(J631/J613)*BH94</f>
        <v>#DIV/0!</v>
      </c>
      <c r="N637" s="224" t="s">
        <v>590</v>
      </c>
    </row>
    <row r="638" spans="1:14" s="212" customFormat="1" ht="12.6" customHeight="1" x14ac:dyDescent="0.2">
      <c r="A638" s="223">
        <v>8560</v>
      </c>
      <c r="B638" s="227" t="s">
        <v>174</v>
      </c>
      <c r="C638" s="228" t="str">
        <f>BL86</f>
        <v>x</v>
      </c>
      <c r="D638" s="228" t="e">
        <f>(D616/D613)*BL91</f>
        <v>#DIV/0!</v>
      </c>
      <c r="E638" s="230" t="e">
        <f>(E624/E613)*SUM(C638:D638)</f>
        <v>#DIV/0!</v>
      </c>
      <c r="F638" s="230" t="e">
        <f>(F625/F613)*BL65</f>
        <v>#DIV/0!</v>
      </c>
      <c r="G638" s="228" t="e">
        <f>(G626/G613)*BL92</f>
        <v>#DIV/0!</v>
      </c>
      <c r="H638" s="230" t="e">
        <f>(H629/H613)*BL61</f>
        <v>#DIV/0!</v>
      </c>
      <c r="I638" s="228" t="e">
        <f>(I630/I613)*BL93</f>
        <v>#DIV/0!</v>
      </c>
      <c r="J638" s="228" t="e">
        <f>(J631/J613)*BL94</f>
        <v>#DIV/0!</v>
      </c>
      <c r="N638" s="224" t="s">
        <v>591</v>
      </c>
    </row>
    <row r="639" spans="1:14" s="212" customFormat="1" ht="12.6" customHeight="1" x14ac:dyDescent="0.2">
      <c r="A639" s="223">
        <v>8590</v>
      </c>
      <c r="B639" s="227" t="s">
        <v>592</v>
      </c>
      <c r="C639" s="228" t="str">
        <f>BM86</f>
        <v>x</v>
      </c>
      <c r="D639" s="228" t="e">
        <f>(D616/D613)*BM91</f>
        <v>#DIV/0!</v>
      </c>
      <c r="E639" s="230" t="e">
        <f>(E624/E613)*SUM(C639:D639)</f>
        <v>#DIV/0!</v>
      </c>
      <c r="F639" s="230" t="e">
        <f>(F625/F613)*BM65</f>
        <v>#DIV/0!</v>
      </c>
      <c r="G639" s="228" t="e">
        <f>(G626/G613)*BM92</f>
        <v>#DIV/0!</v>
      </c>
      <c r="H639" s="230" t="e">
        <f>(H629/H613)*BM61</f>
        <v>#DIV/0!</v>
      </c>
      <c r="I639" s="228" t="e">
        <f>(I630/I613)*BM93</f>
        <v>#DIV/0!</v>
      </c>
      <c r="J639" s="228" t="e">
        <f>(J631/J613)*BM94</f>
        <v>#DIV/0!</v>
      </c>
      <c r="N639" s="224" t="s">
        <v>593</v>
      </c>
    </row>
    <row r="640" spans="1:14" s="212" customFormat="1" ht="12.6" customHeight="1" x14ac:dyDescent="0.2">
      <c r="A640" s="223">
        <v>8660</v>
      </c>
      <c r="B640" s="227" t="s">
        <v>594</v>
      </c>
      <c r="C640" s="228" t="str">
        <f>BS86</f>
        <v>x</v>
      </c>
      <c r="D640" s="228" t="e">
        <f>(D616/D613)*BS91</f>
        <v>#DIV/0!</v>
      </c>
      <c r="E640" s="230" t="e">
        <f>(E624/E613)*SUM(C640:D640)</f>
        <v>#DIV/0!</v>
      </c>
      <c r="F640" s="230" t="e">
        <f>(F625/F613)*BS65</f>
        <v>#DIV/0!</v>
      </c>
      <c r="G640" s="228" t="e">
        <f>(G626/G613)*BS92</f>
        <v>#DIV/0!</v>
      </c>
      <c r="H640" s="230" t="e">
        <f>(H629/H613)*BS61</f>
        <v>#DIV/0!</v>
      </c>
      <c r="I640" s="228" t="e">
        <f>(I630/I613)*BS93</f>
        <v>#DIV/0!</v>
      </c>
      <c r="J640" s="228" t="e">
        <f>(J631/J613)*BS94</f>
        <v>#DIV/0!</v>
      </c>
      <c r="N640" s="224" t="s">
        <v>595</v>
      </c>
    </row>
    <row r="641" spans="1:14" s="212" customFormat="1" ht="12.6" customHeight="1" x14ac:dyDescent="0.2">
      <c r="A641" s="223">
        <v>8670</v>
      </c>
      <c r="B641" s="227" t="s">
        <v>596</v>
      </c>
      <c r="C641" s="228" t="str">
        <f>BT86</f>
        <v>x</v>
      </c>
      <c r="D641" s="228" t="e">
        <f>(D616/D613)*BT91</f>
        <v>#DIV/0!</v>
      </c>
      <c r="E641" s="230" t="e">
        <f>(E624/E613)*SUM(C641:D641)</f>
        <v>#DIV/0!</v>
      </c>
      <c r="F641" s="230" t="e">
        <f>(F625/F613)*BT65</f>
        <v>#DIV/0!</v>
      </c>
      <c r="G641" s="228" t="e">
        <f>(G626/G613)*BT92</f>
        <v>#DIV/0!</v>
      </c>
      <c r="H641" s="230" t="e">
        <f>(H629/H613)*BT61</f>
        <v>#DIV/0!</v>
      </c>
      <c r="I641" s="228" t="e">
        <f>(I630/I613)*BT93</f>
        <v>#DIV/0!</v>
      </c>
      <c r="J641" s="228" t="e">
        <f>(J631/J613)*BT94</f>
        <v>#DIV/0!</v>
      </c>
      <c r="N641" s="224" t="s">
        <v>597</v>
      </c>
    </row>
    <row r="642" spans="1:14" s="212" customFormat="1" ht="12.6" customHeight="1" x14ac:dyDescent="0.2">
      <c r="A642" s="223">
        <v>8680</v>
      </c>
      <c r="B642" s="227" t="s">
        <v>598</v>
      </c>
      <c r="C642" s="228" t="str">
        <f>BU86</f>
        <v>x</v>
      </c>
      <c r="D642" s="228" t="e">
        <f>(D616/D613)*BU91</f>
        <v>#DIV/0!</v>
      </c>
      <c r="E642" s="230" t="e">
        <f>(E624/E613)*SUM(C642:D642)</f>
        <v>#DIV/0!</v>
      </c>
      <c r="F642" s="230" t="e">
        <f>(F625/F613)*BU65</f>
        <v>#DIV/0!</v>
      </c>
      <c r="G642" s="228" t="e">
        <f>(G626/G613)*BU92</f>
        <v>#DIV/0!</v>
      </c>
      <c r="H642" s="230" t="e">
        <f>(H629/H613)*BU61</f>
        <v>#DIV/0!</v>
      </c>
      <c r="I642" s="228" t="e">
        <f>(I630/I613)*BU93</f>
        <v>#DIV/0!</v>
      </c>
      <c r="J642" s="228" t="e">
        <f>(J631/J613)*BU94</f>
        <v>#DIV/0!</v>
      </c>
      <c r="N642" s="224" t="s">
        <v>599</v>
      </c>
    </row>
    <row r="643" spans="1:14" s="212" customFormat="1" ht="12.6" customHeight="1" x14ac:dyDescent="0.2">
      <c r="A643" s="223">
        <v>8690</v>
      </c>
      <c r="B643" s="227" t="s">
        <v>600</v>
      </c>
      <c r="C643" s="228" t="str">
        <f>BV86</f>
        <v>x</v>
      </c>
      <c r="D643" s="228" t="e">
        <f>(D616/D613)*BV91</f>
        <v>#DIV/0!</v>
      </c>
      <c r="E643" s="230" t="e">
        <f>(E624/E613)*SUM(C643:D643)</f>
        <v>#DIV/0!</v>
      </c>
      <c r="F643" s="230" t="e">
        <f>(F625/F613)*BV65</f>
        <v>#DIV/0!</v>
      </c>
      <c r="G643" s="228" t="e">
        <f>(G626/G613)*BV92</f>
        <v>#DIV/0!</v>
      </c>
      <c r="H643" s="230" t="e">
        <f>(H629/H613)*BV61</f>
        <v>#DIV/0!</v>
      </c>
      <c r="I643" s="228" t="e">
        <f>(I630/I613)*BV93</f>
        <v>#DIV/0!</v>
      </c>
      <c r="J643" s="228" t="e">
        <f>(J631/J613)*BV94</f>
        <v>#DIV/0!</v>
      </c>
      <c r="N643" s="224" t="s">
        <v>601</v>
      </c>
    </row>
    <row r="644" spans="1:14" s="212" customFormat="1" ht="12.6" customHeight="1" x14ac:dyDescent="0.2">
      <c r="A644" s="223">
        <v>8700</v>
      </c>
      <c r="B644" s="227" t="s">
        <v>602</v>
      </c>
      <c r="C644" s="228" t="str">
        <f>BW86</f>
        <v>x</v>
      </c>
      <c r="D644" s="228" t="e">
        <f>(D616/D613)*BW91</f>
        <v>#DIV/0!</v>
      </c>
      <c r="E644" s="230" t="e">
        <f>(E624/E613)*SUM(C644:D644)</f>
        <v>#DIV/0!</v>
      </c>
      <c r="F644" s="230" t="e">
        <f>(F625/F613)*BW65</f>
        <v>#DIV/0!</v>
      </c>
      <c r="G644" s="228" t="e">
        <f>(G626/G613)*BW92</f>
        <v>#DIV/0!</v>
      </c>
      <c r="H644" s="230" t="e">
        <f>(H629/H613)*BW61</f>
        <v>#DIV/0!</v>
      </c>
      <c r="I644" s="228" t="e">
        <f>(I630/I613)*BW93</f>
        <v>#DIV/0!</v>
      </c>
      <c r="J644" s="228" t="e">
        <f>(J631/J613)*BW94</f>
        <v>#DIV/0!</v>
      </c>
      <c r="N644" s="224" t="s">
        <v>603</v>
      </c>
    </row>
    <row r="645" spans="1:14" s="212" customFormat="1" ht="12.6" customHeight="1" x14ac:dyDescent="0.2">
      <c r="A645" s="223">
        <v>8710</v>
      </c>
      <c r="B645" s="227" t="s">
        <v>604</v>
      </c>
      <c r="C645" s="228" t="str">
        <f>BX86</f>
        <v>x</v>
      </c>
      <c r="D645" s="228" t="e">
        <f>(D616/D613)*BX91</f>
        <v>#DIV/0!</v>
      </c>
      <c r="E645" s="230" t="e">
        <f>(E624/E613)*SUM(C645:D645)</f>
        <v>#DIV/0!</v>
      </c>
      <c r="F645" s="230" t="e">
        <f>(F625/F613)*BX65</f>
        <v>#DIV/0!</v>
      </c>
      <c r="G645" s="228" t="e">
        <f>(G626/G613)*BX92</f>
        <v>#DIV/0!</v>
      </c>
      <c r="H645" s="230" t="e">
        <f>(H629/H613)*BX61</f>
        <v>#DIV/0!</v>
      </c>
      <c r="I645" s="228" t="e">
        <f>(I630/I613)*BX93</f>
        <v>#DIV/0!</v>
      </c>
      <c r="J645" s="228" t="e">
        <f>(J631/J613)*BX94</f>
        <v>#DIV/0!</v>
      </c>
      <c r="K645" s="230" t="e">
        <f>SUM(C632:J645)</f>
        <v>#DIV/0!</v>
      </c>
      <c r="L645" s="230"/>
      <c r="N645" s="224" t="s">
        <v>605</v>
      </c>
    </row>
    <row r="646" spans="1:14" s="212" customFormat="1" ht="12.6" customHeight="1" x14ac:dyDescent="0.2">
      <c r="A646" s="223">
        <v>8720</v>
      </c>
      <c r="B646" s="227" t="s">
        <v>606</v>
      </c>
      <c r="C646" s="228" t="str">
        <f>BY86</f>
        <v>x</v>
      </c>
      <c r="D646" s="228" t="e">
        <f>(D616/D613)*BY91</f>
        <v>#DIV/0!</v>
      </c>
      <c r="E646" s="230" t="e">
        <f>(E624/E613)*SUM(C646:D646)</f>
        <v>#DIV/0!</v>
      </c>
      <c r="F646" s="230" t="e">
        <f>(F625/F613)*BY65</f>
        <v>#DIV/0!</v>
      </c>
      <c r="G646" s="228" t="e">
        <f>(G626/G613)*BY92</f>
        <v>#DIV/0!</v>
      </c>
      <c r="H646" s="230" t="e">
        <f>(H629/H613)*BY61</f>
        <v>#DIV/0!</v>
      </c>
      <c r="I646" s="228" t="e">
        <f>(I630/I613)*BY93</f>
        <v>#DIV/0!</v>
      </c>
      <c r="J646" s="228" t="e">
        <f>(J631/J613)*BY94</f>
        <v>#DIV/0!</v>
      </c>
      <c r="K646" s="230">
        <v>0</v>
      </c>
      <c r="L646" s="230"/>
      <c r="N646" s="224" t="s">
        <v>607</v>
      </c>
    </row>
    <row r="647" spans="1:14" s="212" customFormat="1" ht="12.6" customHeight="1" x14ac:dyDescent="0.2">
      <c r="A647" s="223">
        <v>8730</v>
      </c>
      <c r="B647" s="227" t="s">
        <v>608</v>
      </c>
      <c r="C647" s="228" t="str">
        <f>BZ86</f>
        <v>x</v>
      </c>
      <c r="D647" s="228" t="e">
        <f>(D616/D613)*BZ91</f>
        <v>#DIV/0!</v>
      </c>
      <c r="E647" s="230" t="e">
        <f>(E624/E613)*SUM(C647:D647)</f>
        <v>#DIV/0!</v>
      </c>
      <c r="F647" s="230" t="e">
        <f>(F625/F613)*BZ65</f>
        <v>#DIV/0!</v>
      </c>
      <c r="G647" s="228" t="e">
        <f>(G626/G613)*BZ92</f>
        <v>#DIV/0!</v>
      </c>
      <c r="H647" s="230" t="e">
        <f>(H629/H613)*BZ61</f>
        <v>#DIV/0!</v>
      </c>
      <c r="I647" s="228" t="e">
        <f>(I630/I613)*BZ93</f>
        <v>#DIV/0!</v>
      </c>
      <c r="J647" s="228" t="e">
        <f>(J631/J613)*BZ94</f>
        <v>#DIV/0!</v>
      </c>
      <c r="K647" s="230">
        <v>0</v>
      </c>
      <c r="L647" s="230"/>
      <c r="N647" s="224" t="s">
        <v>609</v>
      </c>
    </row>
    <row r="648" spans="1:14" s="212" customFormat="1" ht="12.6" customHeight="1" x14ac:dyDescent="0.2">
      <c r="A648" s="223">
        <v>8740</v>
      </c>
      <c r="B648" s="227" t="s">
        <v>610</v>
      </c>
      <c r="C648" s="228" t="str">
        <f>CA86</f>
        <v>x</v>
      </c>
      <c r="D648" s="228" t="e">
        <f>(D616/D613)*CA91</f>
        <v>#DIV/0!</v>
      </c>
      <c r="E648" s="230" t="e">
        <f>(E624/E613)*SUM(C648:D648)</f>
        <v>#DIV/0!</v>
      </c>
      <c r="F648" s="230" t="e">
        <f>(F625/F613)*CA65</f>
        <v>#DIV/0!</v>
      </c>
      <c r="G648" s="228" t="e">
        <f>(G626/G613)*CA92</f>
        <v>#DIV/0!</v>
      </c>
      <c r="H648" s="230" t="e">
        <f>(H629/H613)*CA61</f>
        <v>#DIV/0!</v>
      </c>
      <c r="I648" s="228" t="e">
        <f>(I630/I613)*CA93</f>
        <v>#DIV/0!</v>
      </c>
      <c r="J648" s="228" t="e">
        <f>(J631/J613)*CA94</f>
        <v>#DIV/0!</v>
      </c>
      <c r="K648" s="230">
        <v>0</v>
      </c>
      <c r="L648" s="230" t="e">
        <f>SUM(C646:K648)</f>
        <v>#DIV/0!</v>
      </c>
      <c r="N648" s="224" t="s">
        <v>611</v>
      </c>
    </row>
    <row r="649" spans="1:14" s="212" customFormat="1" ht="12.6" customHeight="1" x14ac:dyDescent="0.2">
      <c r="A649" s="223"/>
      <c r="B649" s="223"/>
      <c r="C649" s="212">
        <f>SUM(C615:C648)</f>
        <v>0</v>
      </c>
      <c r="L649" s="226"/>
    </row>
    <row r="667" spans="1:14" s="212" customFormat="1" ht="12.6" customHeight="1" x14ac:dyDescent="0.2">
      <c r="C667" s="221" t="s">
        <v>612</v>
      </c>
      <c r="M667" s="221" t="s">
        <v>613</v>
      </c>
    </row>
    <row r="668" spans="1:14" s="212" customFormat="1" ht="12.6" customHeight="1" x14ac:dyDescent="0.2">
      <c r="C668" s="221" t="s">
        <v>542</v>
      </c>
      <c r="D668" s="221" t="s">
        <v>543</v>
      </c>
      <c r="E668" s="222" t="s">
        <v>544</v>
      </c>
      <c r="F668" s="221" t="s">
        <v>545</v>
      </c>
      <c r="G668" s="221" t="s">
        <v>546</v>
      </c>
      <c r="H668" s="221" t="s">
        <v>547</v>
      </c>
      <c r="I668" s="221" t="s">
        <v>548</v>
      </c>
      <c r="J668" s="221" t="s">
        <v>549</v>
      </c>
      <c r="K668" s="221" t="s">
        <v>550</v>
      </c>
      <c r="L668" s="222" t="s">
        <v>551</v>
      </c>
      <c r="M668" s="221" t="s">
        <v>614</v>
      </c>
    </row>
    <row r="669" spans="1:14" s="212" customFormat="1" ht="12.6" customHeight="1" x14ac:dyDescent="0.2">
      <c r="A669" s="223">
        <v>6010</v>
      </c>
      <c r="B669" s="222" t="s">
        <v>341</v>
      </c>
      <c r="C669" s="228" t="str">
        <f>C86</f>
        <v>x</v>
      </c>
      <c r="D669" s="228" t="e">
        <f>(D616/D613)*C91</f>
        <v>#DIV/0!</v>
      </c>
      <c r="E669" s="230" t="e">
        <f>(E624/E613)*SUM(C669:D669)</f>
        <v>#DIV/0!</v>
      </c>
      <c r="F669" s="230" t="e">
        <f>(F625/F613)*C65</f>
        <v>#DIV/0!</v>
      </c>
      <c r="G669" s="228" t="e">
        <f>(G626/G613)*C92</f>
        <v>#DIV/0!</v>
      </c>
      <c r="H669" s="230" t="e">
        <f>(H629/H613)*C61</f>
        <v>#DIV/0!</v>
      </c>
      <c r="I669" s="228" t="e">
        <f>(I630/I613)*C93</f>
        <v>#DIV/0!</v>
      </c>
      <c r="J669" s="228" t="e">
        <f>(J631/J613)*C94</f>
        <v>#DIV/0!</v>
      </c>
      <c r="K669" s="228" t="e">
        <f>(K645/K613)*C90</f>
        <v>#DIV/0!</v>
      </c>
      <c r="L669" s="228" t="e">
        <f>(L648/L613)*C95</f>
        <v>#DIV/0!</v>
      </c>
      <c r="M669" s="212" t="e">
        <f t="shared" ref="M669:M714" si="0">ROUND(SUM(D669:L669),0)</f>
        <v>#DIV/0!</v>
      </c>
      <c r="N669" s="222" t="s">
        <v>615</v>
      </c>
    </row>
    <row r="670" spans="1:14" s="212" customFormat="1" ht="12.6" customHeight="1" x14ac:dyDescent="0.2">
      <c r="A670" s="223">
        <v>6030</v>
      </c>
      <c r="B670" s="222" t="s">
        <v>342</v>
      </c>
      <c r="C670" s="228" t="str">
        <f>D86</f>
        <v>x</v>
      </c>
      <c r="D670" s="228" t="e">
        <f>(D616/D613)*D91</f>
        <v>#DIV/0!</v>
      </c>
      <c r="E670" s="230" t="e">
        <f>(E624/E613)*SUM(C670:D670)</f>
        <v>#DIV/0!</v>
      </c>
      <c r="F670" s="230" t="e">
        <f>(F625/F613)*D65</f>
        <v>#DIV/0!</v>
      </c>
      <c r="G670" s="228" t="e">
        <f>(G626/G613)*D92</f>
        <v>#DIV/0!</v>
      </c>
      <c r="H670" s="230" t="e">
        <f>(H629/H613)*D61</f>
        <v>#DIV/0!</v>
      </c>
      <c r="I670" s="228" t="e">
        <f>(I630/I613)*D93</f>
        <v>#DIV/0!</v>
      </c>
      <c r="J670" s="228" t="e">
        <f>(J631/J613)*D94</f>
        <v>#DIV/0!</v>
      </c>
      <c r="K670" s="228" t="e">
        <f>(K645/K613)*D90</f>
        <v>#DIV/0!</v>
      </c>
      <c r="L670" s="228" t="e">
        <f>(L648/L613)*D95</f>
        <v>#DIV/0!</v>
      </c>
      <c r="M670" s="212" t="e">
        <f t="shared" si="0"/>
        <v>#DIV/0!</v>
      </c>
      <c r="N670" s="222" t="s">
        <v>616</v>
      </c>
    </row>
    <row r="671" spans="1:14" s="212" customFormat="1" ht="12.6" customHeight="1" x14ac:dyDescent="0.2">
      <c r="A671" s="223">
        <v>6070</v>
      </c>
      <c r="B671" s="222" t="s">
        <v>617</v>
      </c>
      <c r="C671" s="228" t="str">
        <f>E86</f>
        <v>x</v>
      </c>
      <c r="D671" s="228" t="e">
        <f>(D616/D613)*E91</f>
        <v>#DIV/0!</v>
      </c>
      <c r="E671" s="230" t="e">
        <f>(E624/E613)*SUM(C671:D671)</f>
        <v>#DIV/0!</v>
      </c>
      <c r="F671" s="230" t="e">
        <f>(F625/F613)*E65</f>
        <v>#DIV/0!</v>
      </c>
      <c r="G671" s="228" t="e">
        <f>(G626/G613)*E92</f>
        <v>#DIV/0!</v>
      </c>
      <c r="H671" s="230" t="e">
        <f>(H629/H613)*E61</f>
        <v>#DIV/0!</v>
      </c>
      <c r="I671" s="228" t="e">
        <f>(I630/I613)*E93</f>
        <v>#DIV/0!</v>
      </c>
      <c r="J671" s="228" t="e">
        <f>(J631/J613)*E94</f>
        <v>#DIV/0!</v>
      </c>
      <c r="K671" s="228" t="e">
        <f>(K645/K613)*E90</f>
        <v>#DIV/0!</v>
      </c>
      <c r="L671" s="228" t="e">
        <f>(L648/L613)*E95</f>
        <v>#DIV/0!</v>
      </c>
      <c r="M671" s="212" t="e">
        <f t="shared" si="0"/>
        <v>#DIV/0!</v>
      </c>
      <c r="N671" s="222" t="s">
        <v>618</v>
      </c>
    </row>
    <row r="672" spans="1:14" s="212" customFormat="1" ht="12.6" customHeight="1" x14ac:dyDescent="0.2">
      <c r="A672" s="223">
        <v>6100</v>
      </c>
      <c r="B672" s="222" t="s">
        <v>619</v>
      </c>
      <c r="C672" s="228" t="str">
        <f>F86</f>
        <v>x</v>
      </c>
      <c r="D672" s="228" t="e">
        <f>(D616/D613)*F91</f>
        <v>#DIV/0!</v>
      </c>
      <c r="E672" s="230" t="e">
        <f>(E624/E613)*SUM(C672:D672)</f>
        <v>#DIV/0!</v>
      </c>
      <c r="F672" s="230" t="e">
        <f>(F625/F613)*F65</f>
        <v>#DIV/0!</v>
      </c>
      <c r="G672" s="228" t="e">
        <f>(G626/G613)*F92</f>
        <v>#DIV/0!</v>
      </c>
      <c r="H672" s="230" t="e">
        <f>(H629/H613)*F61</f>
        <v>#DIV/0!</v>
      </c>
      <c r="I672" s="228" t="e">
        <f>(I630/I613)*F93</f>
        <v>#DIV/0!</v>
      </c>
      <c r="J672" s="228" t="e">
        <f>(J631/J613)*F94</f>
        <v>#DIV/0!</v>
      </c>
      <c r="K672" s="228" t="e">
        <f>(K645/K613)*F90</f>
        <v>#DIV/0!</v>
      </c>
      <c r="L672" s="228" t="e">
        <f>(L648/L613)*F95</f>
        <v>#DIV/0!</v>
      </c>
      <c r="M672" s="212" t="e">
        <f t="shared" si="0"/>
        <v>#DIV/0!</v>
      </c>
      <c r="N672" s="222" t="s">
        <v>620</v>
      </c>
    </row>
    <row r="673" spans="1:14" s="212" customFormat="1" ht="12.6" customHeight="1" x14ac:dyDescent="0.2">
      <c r="A673" s="223">
        <v>6120</v>
      </c>
      <c r="B673" s="222" t="s">
        <v>621</v>
      </c>
      <c r="C673" s="228" t="str">
        <f>G86</f>
        <v>x</v>
      </c>
      <c r="D673" s="228" t="e">
        <f>(D616/D613)*G91</f>
        <v>#DIV/0!</v>
      </c>
      <c r="E673" s="230" t="e">
        <f>(E624/E613)*SUM(C673:D673)</f>
        <v>#DIV/0!</v>
      </c>
      <c r="F673" s="230" t="e">
        <f>(F625/F613)*G65</f>
        <v>#DIV/0!</v>
      </c>
      <c r="G673" s="228" t="e">
        <f>(G626/G613)*G92</f>
        <v>#DIV/0!</v>
      </c>
      <c r="H673" s="230" t="e">
        <f>(H629/H613)*G61</f>
        <v>#DIV/0!</v>
      </c>
      <c r="I673" s="228" t="e">
        <f>(I630/I613)*G93</f>
        <v>#DIV/0!</v>
      </c>
      <c r="J673" s="228" t="e">
        <f>(J631/J613)*G94</f>
        <v>#DIV/0!</v>
      </c>
      <c r="K673" s="228" t="e">
        <f>(K645/K613)*G90</f>
        <v>#DIV/0!</v>
      </c>
      <c r="L673" s="228" t="e">
        <f>(L648/L613)*G95</f>
        <v>#DIV/0!</v>
      </c>
      <c r="M673" s="212" t="e">
        <f t="shared" si="0"/>
        <v>#DIV/0!</v>
      </c>
      <c r="N673" s="222" t="s">
        <v>622</v>
      </c>
    </row>
    <row r="674" spans="1:14" s="212" customFormat="1" ht="12.6" customHeight="1" x14ac:dyDescent="0.2">
      <c r="A674" s="223">
        <v>6140</v>
      </c>
      <c r="B674" s="222" t="s">
        <v>623</v>
      </c>
      <c r="C674" s="228" t="str">
        <f>H86</f>
        <v>x</v>
      </c>
      <c r="D674" s="228" t="e">
        <f>(D616/D613)*H91</f>
        <v>#DIV/0!</v>
      </c>
      <c r="E674" s="230" t="e">
        <f>(E624/E613)*SUM(C674:D674)</f>
        <v>#DIV/0!</v>
      </c>
      <c r="F674" s="230" t="e">
        <f>(F625/F613)*H65</f>
        <v>#DIV/0!</v>
      </c>
      <c r="G674" s="228" t="e">
        <f>(G626/G613)*H92</f>
        <v>#DIV/0!</v>
      </c>
      <c r="H674" s="230" t="e">
        <f>(H629/H613)*H61</f>
        <v>#DIV/0!</v>
      </c>
      <c r="I674" s="228" t="e">
        <f>(I630/I613)*H93</f>
        <v>#DIV/0!</v>
      </c>
      <c r="J674" s="228" t="e">
        <f>(J631/J613)*H94</f>
        <v>#DIV/0!</v>
      </c>
      <c r="K674" s="228" t="e">
        <f>(K645/K613)*H90</f>
        <v>#DIV/0!</v>
      </c>
      <c r="L674" s="228" t="e">
        <f>(L648/L613)*H95</f>
        <v>#DIV/0!</v>
      </c>
      <c r="M674" s="212" t="e">
        <f t="shared" si="0"/>
        <v>#DIV/0!</v>
      </c>
      <c r="N674" s="222" t="s">
        <v>624</v>
      </c>
    </row>
    <row r="675" spans="1:14" s="212" customFormat="1" ht="12.6" customHeight="1" x14ac:dyDescent="0.2">
      <c r="A675" s="223">
        <v>6150</v>
      </c>
      <c r="B675" s="222" t="s">
        <v>625</v>
      </c>
      <c r="C675" s="228" t="str">
        <f>I86</f>
        <v>x</v>
      </c>
      <c r="D675" s="228" t="e">
        <f>(D616/D613)*I91</f>
        <v>#DIV/0!</v>
      </c>
      <c r="E675" s="230" t="e">
        <f>(E624/E613)*SUM(C675:D675)</f>
        <v>#DIV/0!</v>
      </c>
      <c r="F675" s="230" t="e">
        <f>(F625/F613)*I65</f>
        <v>#DIV/0!</v>
      </c>
      <c r="G675" s="228" t="e">
        <f>(G626/G613)*I92</f>
        <v>#DIV/0!</v>
      </c>
      <c r="H675" s="230" t="e">
        <f>(H629/H613)*I61</f>
        <v>#DIV/0!</v>
      </c>
      <c r="I675" s="228" t="e">
        <f>(I630/I613)*I93</f>
        <v>#DIV/0!</v>
      </c>
      <c r="J675" s="228" t="e">
        <f>(J631/J613)*I94</f>
        <v>#DIV/0!</v>
      </c>
      <c r="K675" s="228" t="e">
        <f>(K645/K613)*I90</f>
        <v>#DIV/0!</v>
      </c>
      <c r="L675" s="228" t="e">
        <f>(L648/L613)*I95</f>
        <v>#DIV/0!</v>
      </c>
      <c r="M675" s="212" t="e">
        <f t="shared" si="0"/>
        <v>#DIV/0!</v>
      </c>
      <c r="N675" s="222" t="s">
        <v>626</v>
      </c>
    </row>
    <row r="676" spans="1:14" s="212" customFormat="1" ht="12.6" customHeight="1" x14ac:dyDescent="0.2">
      <c r="A676" s="223">
        <v>6170</v>
      </c>
      <c r="B676" s="222" t="s">
        <v>125</v>
      </c>
      <c r="C676" s="228" t="str">
        <f>J86</f>
        <v>x</v>
      </c>
      <c r="D676" s="228" t="e">
        <f>(D616/D613)*J91</f>
        <v>#DIV/0!</v>
      </c>
      <c r="E676" s="230" t="e">
        <f>(E624/E613)*SUM(C676:D676)</f>
        <v>#DIV/0!</v>
      </c>
      <c r="F676" s="230" t="e">
        <f>(F625/F613)*J65</f>
        <v>#DIV/0!</v>
      </c>
      <c r="G676" s="228" t="e">
        <f>(G626/G613)*J92</f>
        <v>#DIV/0!</v>
      </c>
      <c r="H676" s="230" t="e">
        <f>(H629/H613)*J61</f>
        <v>#DIV/0!</v>
      </c>
      <c r="I676" s="228" t="e">
        <f>(I630/I613)*J93</f>
        <v>#DIV/0!</v>
      </c>
      <c r="J676" s="228" t="e">
        <f>(J631/J613)*J94</f>
        <v>#DIV/0!</v>
      </c>
      <c r="K676" s="228" t="e">
        <f>(K645/K613)*J90</f>
        <v>#DIV/0!</v>
      </c>
      <c r="L676" s="228" t="e">
        <f>(L648/L613)*J95</f>
        <v>#DIV/0!</v>
      </c>
      <c r="M676" s="212" t="e">
        <f t="shared" si="0"/>
        <v>#DIV/0!</v>
      </c>
      <c r="N676" s="222" t="s">
        <v>627</v>
      </c>
    </row>
    <row r="677" spans="1:14" s="212" customFormat="1" ht="12.6" customHeight="1" x14ac:dyDescent="0.2">
      <c r="A677" s="223">
        <v>6200</v>
      </c>
      <c r="B677" s="222" t="s">
        <v>347</v>
      </c>
      <c r="C677" s="228" t="str">
        <f>K86</f>
        <v>x</v>
      </c>
      <c r="D677" s="228" t="e">
        <f>(D616/D613)*K91</f>
        <v>#DIV/0!</v>
      </c>
      <c r="E677" s="230" t="e">
        <f>(E624/E613)*SUM(C677:D677)</f>
        <v>#DIV/0!</v>
      </c>
      <c r="F677" s="230" t="e">
        <f>(F625/F613)*K65</f>
        <v>#DIV/0!</v>
      </c>
      <c r="G677" s="228" t="e">
        <f>(G626/G613)*K92</f>
        <v>#DIV/0!</v>
      </c>
      <c r="H677" s="230" t="e">
        <f>(H629/H613)*K61</f>
        <v>#DIV/0!</v>
      </c>
      <c r="I677" s="228" t="e">
        <f>(I630/I613)*K93</f>
        <v>#DIV/0!</v>
      </c>
      <c r="J677" s="228" t="e">
        <f>(J631/J613)*K94</f>
        <v>#DIV/0!</v>
      </c>
      <c r="K677" s="228" t="e">
        <f>(K645/K613)*K90</f>
        <v>#DIV/0!</v>
      </c>
      <c r="L677" s="228" t="e">
        <f>(L648/L613)*K95</f>
        <v>#DIV/0!</v>
      </c>
      <c r="M677" s="212" t="e">
        <f t="shared" si="0"/>
        <v>#DIV/0!</v>
      </c>
      <c r="N677" s="222" t="s">
        <v>628</v>
      </c>
    </row>
    <row r="678" spans="1:14" s="212" customFormat="1" ht="12.6" customHeight="1" x14ac:dyDescent="0.2">
      <c r="A678" s="223">
        <v>6210</v>
      </c>
      <c r="B678" s="222" t="s">
        <v>348</v>
      </c>
      <c r="C678" s="228" t="str">
        <f>L86</f>
        <v>x</v>
      </c>
      <c r="D678" s="228" t="e">
        <f>(D616/D613)*L91</f>
        <v>#DIV/0!</v>
      </c>
      <c r="E678" s="230" t="e">
        <f>(E624/E613)*SUM(C678:D678)</f>
        <v>#DIV/0!</v>
      </c>
      <c r="F678" s="230" t="e">
        <f>(F625/F613)*L65</f>
        <v>#DIV/0!</v>
      </c>
      <c r="G678" s="228" t="e">
        <f>(G626/G613)*L92</f>
        <v>#DIV/0!</v>
      </c>
      <c r="H678" s="230" t="e">
        <f>(H629/H613)*L61</f>
        <v>#DIV/0!</v>
      </c>
      <c r="I678" s="228" t="e">
        <f>(I630/I613)*L93</f>
        <v>#DIV/0!</v>
      </c>
      <c r="J678" s="228" t="e">
        <f>(J631/J613)*L94</f>
        <v>#DIV/0!</v>
      </c>
      <c r="K678" s="228" t="e">
        <f>(K645/K613)*L90</f>
        <v>#DIV/0!</v>
      </c>
      <c r="L678" s="228" t="e">
        <f>(L648/L613)*L95</f>
        <v>#DIV/0!</v>
      </c>
      <c r="M678" s="212" t="e">
        <f t="shared" si="0"/>
        <v>#DIV/0!</v>
      </c>
      <c r="N678" s="222" t="s">
        <v>629</v>
      </c>
    </row>
    <row r="679" spans="1:14" s="212" customFormat="1" ht="12.6" customHeight="1" x14ac:dyDescent="0.2">
      <c r="A679" s="223">
        <v>6330</v>
      </c>
      <c r="B679" s="222" t="s">
        <v>630</v>
      </c>
      <c r="C679" s="228" t="str">
        <f>M86</f>
        <v>x</v>
      </c>
      <c r="D679" s="228" t="e">
        <f>(D616/D613)*M91</f>
        <v>#DIV/0!</v>
      </c>
      <c r="E679" s="230" t="e">
        <f>(E624/E613)*SUM(C679:D679)</f>
        <v>#DIV/0!</v>
      </c>
      <c r="F679" s="230" t="e">
        <f>(F625/F613)*M65</f>
        <v>#DIV/0!</v>
      </c>
      <c r="G679" s="228" t="e">
        <f>(G626/G613)*M92</f>
        <v>#DIV/0!</v>
      </c>
      <c r="H679" s="230" t="e">
        <f>(H629/H613)*M61</f>
        <v>#DIV/0!</v>
      </c>
      <c r="I679" s="228" t="e">
        <f>(I630/I613)*M93</f>
        <v>#DIV/0!</v>
      </c>
      <c r="J679" s="228" t="e">
        <f>(J631/J613)*M94</f>
        <v>#DIV/0!</v>
      </c>
      <c r="K679" s="228" t="e">
        <f>(K645/K613)*M90</f>
        <v>#DIV/0!</v>
      </c>
      <c r="L679" s="228" t="e">
        <f>(L648/L613)*M95</f>
        <v>#DIV/0!</v>
      </c>
      <c r="M679" s="212" t="e">
        <f t="shared" si="0"/>
        <v>#DIV/0!</v>
      </c>
      <c r="N679" s="222" t="s">
        <v>631</v>
      </c>
    </row>
    <row r="680" spans="1:14" s="212" customFormat="1" ht="12.6" customHeight="1" x14ac:dyDescent="0.2">
      <c r="A680" s="223">
        <v>6400</v>
      </c>
      <c r="B680" s="222" t="s">
        <v>632</v>
      </c>
      <c r="C680" s="228" t="str">
        <f>N86</f>
        <v>x</v>
      </c>
      <c r="D680" s="228" t="e">
        <f>(D616/D613)*N91</f>
        <v>#DIV/0!</v>
      </c>
      <c r="E680" s="230" t="e">
        <f>(E624/E613)*SUM(C680:D680)</f>
        <v>#DIV/0!</v>
      </c>
      <c r="F680" s="230" t="e">
        <f>(F625/F613)*N65</f>
        <v>#DIV/0!</v>
      </c>
      <c r="G680" s="228" t="e">
        <f>(G626/G613)*N92</f>
        <v>#DIV/0!</v>
      </c>
      <c r="H680" s="230" t="e">
        <f>(H629/H613)*N61</f>
        <v>#DIV/0!</v>
      </c>
      <c r="I680" s="228" t="e">
        <f>(I630/I613)*N93</f>
        <v>#DIV/0!</v>
      </c>
      <c r="J680" s="228" t="e">
        <f>(J631/J613)*N94</f>
        <v>#DIV/0!</v>
      </c>
      <c r="K680" s="228" t="e">
        <f>(K645/K613)*N90</f>
        <v>#DIV/0!</v>
      </c>
      <c r="L680" s="228" t="e">
        <f>(L648/L613)*N95</f>
        <v>#DIV/0!</v>
      </c>
      <c r="M680" s="212" t="e">
        <f t="shared" si="0"/>
        <v>#DIV/0!</v>
      </c>
      <c r="N680" s="222" t="s">
        <v>633</v>
      </c>
    </row>
    <row r="681" spans="1:14" s="212" customFormat="1" ht="12.6" customHeight="1" x14ac:dyDescent="0.2">
      <c r="A681" s="223">
        <v>7010</v>
      </c>
      <c r="B681" s="222" t="s">
        <v>634</v>
      </c>
      <c r="C681" s="228" t="str">
        <f>O86</f>
        <v>x</v>
      </c>
      <c r="D681" s="228" t="e">
        <f>(D616/D613)*O91</f>
        <v>#DIV/0!</v>
      </c>
      <c r="E681" s="230" t="e">
        <f>(E624/E613)*SUM(C681:D681)</f>
        <v>#DIV/0!</v>
      </c>
      <c r="F681" s="230" t="e">
        <f>(F625/F613)*O65</f>
        <v>#DIV/0!</v>
      </c>
      <c r="G681" s="228" t="e">
        <f>(G626/G613)*O92</f>
        <v>#DIV/0!</v>
      </c>
      <c r="H681" s="230" t="e">
        <f>(H629/H613)*O61</f>
        <v>#DIV/0!</v>
      </c>
      <c r="I681" s="228" t="e">
        <f>(I630/I613)*O93</f>
        <v>#DIV/0!</v>
      </c>
      <c r="J681" s="228" t="e">
        <f>(J631/J613)*O94</f>
        <v>#DIV/0!</v>
      </c>
      <c r="K681" s="228" t="e">
        <f>(K645/K613)*O90</f>
        <v>#DIV/0!</v>
      </c>
      <c r="L681" s="228" t="e">
        <f>(L648/L613)*O95</f>
        <v>#DIV/0!</v>
      </c>
      <c r="M681" s="212" t="e">
        <f t="shared" si="0"/>
        <v>#DIV/0!</v>
      </c>
      <c r="N681" s="222" t="s">
        <v>635</v>
      </c>
    </row>
    <row r="682" spans="1:14" s="212" customFormat="1" ht="12.6" customHeight="1" x14ac:dyDescent="0.2">
      <c r="A682" s="223">
        <v>7020</v>
      </c>
      <c r="B682" s="222" t="s">
        <v>636</v>
      </c>
      <c r="C682" s="228" t="str">
        <f>P86</f>
        <v>x</v>
      </c>
      <c r="D682" s="228" t="e">
        <f>(D616/D613)*P91</f>
        <v>#DIV/0!</v>
      </c>
      <c r="E682" s="230" t="e">
        <f>(E624/E613)*SUM(C682:D682)</f>
        <v>#DIV/0!</v>
      </c>
      <c r="F682" s="230" t="e">
        <f>(F625/F613)*P65</f>
        <v>#DIV/0!</v>
      </c>
      <c r="G682" s="228" t="e">
        <f>(G626/G613)*P92</f>
        <v>#DIV/0!</v>
      </c>
      <c r="H682" s="230" t="e">
        <f>(H629/H613)*P61</f>
        <v>#DIV/0!</v>
      </c>
      <c r="I682" s="228" t="e">
        <f>(I630/I613)*P93</f>
        <v>#DIV/0!</v>
      </c>
      <c r="J682" s="228" t="e">
        <f>(J631/J613)*P94</f>
        <v>#DIV/0!</v>
      </c>
      <c r="K682" s="228" t="e">
        <f>(K645/K613)*P90</f>
        <v>#DIV/0!</v>
      </c>
      <c r="L682" s="228" t="e">
        <f>(L648/L613)*P95</f>
        <v>#DIV/0!</v>
      </c>
      <c r="M682" s="212" t="e">
        <f t="shared" si="0"/>
        <v>#DIV/0!</v>
      </c>
      <c r="N682" s="222" t="s">
        <v>637</v>
      </c>
    </row>
    <row r="683" spans="1:14" s="212" customFormat="1" ht="12.6" customHeight="1" x14ac:dyDescent="0.2">
      <c r="A683" s="223">
        <v>7030</v>
      </c>
      <c r="B683" s="222" t="s">
        <v>638</v>
      </c>
      <c r="C683" s="228" t="str">
        <f>Q86</f>
        <v>x</v>
      </c>
      <c r="D683" s="228" t="e">
        <f>(D616/D613)*Q91</f>
        <v>#DIV/0!</v>
      </c>
      <c r="E683" s="230" t="e">
        <f>(E624/E613)*SUM(C683:D683)</f>
        <v>#DIV/0!</v>
      </c>
      <c r="F683" s="230" t="e">
        <f>(F625/F613)*Q65</f>
        <v>#DIV/0!</v>
      </c>
      <c r="G683" s="228" t="e">
        <f>(G626/G613)*Q92</f>
        <v>#DIV/0!</v>
      </c>
      <c r="H683" s="230" t="e">
        <f>(H629/H613)*Q61</f>
        <v>#DIV/0!</v>
      </c>
      <c r="I683" s="228" t="e">
        <f>(I630/I613)*Q93</f>
        <v>#DIV/0!</v>
      </c>
      <c r="J683" s="228" t="e">
        <f>(J631/J613)*Q94</f>
        <v>#DIV/0!</v>
      </c>
      <c r="K683" s="228" t="e">
        <f>(K645/K613)*Q90</f>
        <v>#DIV/0!</v>
      </c>
      <c r="L683" s="228" t="e">
        <f>(L648/L613)*Q95</f>
        <v>#DIV/0!</v>
      </c>
      <c r="M683" s="212" t="e">
        <f t="shared" si="0"/>
        <v>#DIV/0!</v>
      </c>
      <c r="N683" s="222" t="s">
        <v>639</v>
      </c>
    </row>
    <row r="684" spans="1:14" s="212" customFormat="1" ht="12.6" customHeight="1" x14ac:dyDescent="0.2">
      <c r="A684" s="223">
        <v>7040</v>
      </c>
      <c r="B684" s="222" t="s">
        <v>133</v>
      </c>
      <c r="C684" s="228" t="str">
        <f>R86</f>
        <v>x</v>
      </c>
      <c r="D684" s="228" t="e">
        <f>(D616/D613)*R91</f>
        <v>#DIV/0!</v>
      </c>
      <c r="E684" s="230" t="e">
        <f>(E624/E613)*SUM(C684:D684)</f>
        <v>#DIV/0!</v>
      </c>
      <c r="F684" s="230" t="e">
        <f>(F625/F613)*R65</f>
        <v>#DIV/0!</v>
      </c>
      <c r="G684" s="228" t="e">
        <f>(G626/G613)*R92</f>
        <v>#DIV/0!</v>
      </c>
      <c r="H684" s="230" t="e">
        <f>(H629/H613)*R61</f>
        <v>#DIV/0!</v>
      </c>
      <c r="I684" s="228" t="e">
        <f>(I630/I613)*R93</f>
        <v>#DIV/0!</v>
      </c>
      <c r="J684" s="228" t="e">
        <f>(J631/J613)*R94</f>
        <v>#DIV/0!</v>
      </c>
      <c r="K684" s="228" t="e">
        <f>(K645/K613)*R90</f>
        <v>#DIV/0!</v>
      </c>
      <c r="L684" s="228" t="e">
        <f>(L648/L613)*R95</f>
        <v>#DIV/0!</v>
      </c>
      <c r="M684" s="212" t="e">
        <f t="shared" si="0"/>
        <v>#DIV/0!</v>
      </c>
      <c r="N684" s="222" t="s">
        <v>640</v>
      </c>
    </row>
    <row r="685" spans="1:14" s="212" customFormat="1" ht="12.6" customHeight="1" x14ac:dyDescent="0.2">
      <c r="A685" s="223">
        <v>7050</v>
      </c>
      <c r="B685" s="222" t="s">
        <v>641</v>
      </c>
      <c r="C685" s="228" t="str">
        <f>S86</f>
        <v>x</v>
      </c>
      <c r="D685" s="228" t="e">
        <f>(D616/D613)*S91</f>
        <v>#DIV/0!</v>
      </c>
      <c r="E685" s="230" t="e">
        <f>(E624/E613)*SUM(C685:D685)</f>
        <v>#DIV/0!</v>
      </c>
      <c r="F685" s="230" t="e">
        <f>(F625/F613)*S65</f>
        <v>#DIV/0!</v>
      </c>
      <c r="G685" s="228" t="e">
        <f>(G626/G613)*S92</f>
        <v>#DIV/0!</v>
      </c>
      <c r="H685" s="230" t="e">
        <f>(H629/H613)*S61</f>
        <v>#DIV/0!</v>
      </c>
      <c r="I685" s="228" t="e">
        <f>(I630/I613)*S93</f>
        <v>#DIV/0!</v>
      </c>
      <c r="J685" s="228" t="e">
        <f>(J631/J613)*S94</f>
        <v>#DIV/0!</v>
      </c>
      <c r="K685" s="228" t="e">
        <f>(K645/K613)*S90</f>
        <v>#DIV/0!</v>
      </c>
      <c r="L685" s="228" t="e">
        <f>(L648/L613)*S95</f>
        <v>#DIV/0!</v>
      </c>
      <c r="M685" s="212" t="e">
        <f t="shared" si="0"/>
        <v>#DIV/0!</v>
      </c>
      <c r="N685" s="222" t="s">
        <v>642</v>
      </c>
    </row>
    <row r="686" spans="1:14" s="212" customFormat="1" ht="12.6" customHeight="1" x14ac:dyDescent="0.2">
      <c r="A686" s="223">
        <v>7060</v>
      </c>
      <c r="B686" s="222" t="s">
        <v>643</v>
      </c>
      <c r="C686" s="228" t="str">
        <f>T86</f>
        <v>x</v>
      </c>
      <c r="D686" s="228" t="e">
        <f>(D616/D613)*T91</f>
        <v>#DIV/0!</v>
      </c>
      <c r="E686" s="230" t="e">
        <f>(E624/E613)*SUM(C686:D686)</f>
        <v>#DIV/0!</v>
      </c>
      <c r="F686" s="230" t="e">
        <f>(F625/F613)*T65</f>
        <v>#DIV/0!</v>
      </c>
      <c r="G686" s="228" t="e">
        <f>(G626/G613)*T92</f>
        <v>#DIV/0!</v>
      </c>
      <c r="H686" s="230" t="e">
        <f>(H629/H613)*T61</f>
        <v>#DIV/0!</v>
      </c>
      <c r="I686" s="228" t="e">
        <f>(I630/I613)*T93</f>
        <v>#DIV/0!</v>
      </c>
      <c r="J686" s="228" t="e">
        <f>(J631/J613)*T94</f>
        <v>#DIV/0!</v>
      </c>
      <c r="K686" s="228" t="e">
        <f>(K645/K613)*T90</f>
        <v>#DIV/0!</v>
      </c>
      <c r="L686" s="228" t="e">
        <f>(L648/L613)*T95</f>
        <v>#DIV/0!</v>
      </c>
      <c r="M686" s="212" t="e">
        <f t="shared" si="0"/>
        <v>#DIV/0!</v>
      </c>
      <c r="N686" s="222" t="s">
        <v>644</v>
      </c>
    </row>
    <row r="687" spans="1:14" s="212" customFormat="1" ht="12.6" customHeight="1" x14ac:dyDescent="0.2">
      <c r="A687" s="223">
        <v>7070</v>
      </c>
      <c r="B687" s="222" t="s">
        <v>136</v>
      </c>
      <c r="C687" s="228" t="str">
        <f>U86</f>
        <v>x</v>
      </c>
      <c r="D687" s="228" t="e">
        <f>(D616/D613)*U91</f>
        <v>#DIV/0!</v>
      </c>
      <c r="E687" s="230" t="e">
        <f>(E624/E613)*SUM(C687:D687)</f>
        <v>#DIV/0!</v>
      </c>
      <c r="F687" s="230" t="e">
        <f>(F625/F613)*U65</f>
        <v>#DIV/0!</v>
      </c>
      <c r="G687" s="228" t="e">
        <f>(G626/G613)*U92</f>
        <v>#DIV/0!</v>
      </c>
      <c r="H687" s="230" t="e">
        <f>(H629/H613)*U61</f>
        <v>#DIV/0!</v>
      </c>
      <c r="I687" s="228" t="e">
        <f>(I630/I613)*U93</f>
        <v>#DIV/0!</v>
      </c>
      <c r="J687" s="228" t="e">
        <f>(J631/J613)*U94</f>
        <v>#DIV/0!</v>
      </c>
      <c r="K687" s="228" t="e">
        <f>(K645/K613)*U90</f>
        <v>#DIV/0!</v>
      </c>
      <c r="L687" s="228" t="e">
        <f>(L648/L613)*U95</f>
        <v>#DIV/0!</v>
      </c>
      <c r="M687" s="212" t="e">
        <f t="shared" si="0"/>
        <v>#DIV/0!</v>
      </c>
      <c r="N687" s="222" t="s">
        <v>645</v>
      </c>
    </row>
    <row r="688" spans="1:14" s="212" customFormat="1" ht="12.6" customHeight="1" x14ac:dyDescent="0.2">
      <c r="A688" s="223">
        <v>7110</v>
      </c>
      <c r="B688" s="222" t="s">
        <v>646</v>
      </c>
      <c r="C688" s="228" t="str">
        <f>V86</f>
        <v>x</v>
      </c>
      <c r="D688" s="228" t="e">
        <f>(D616/D613)*V91</f>
        <v>#DIV/0!</v>
      </c>
      <c r="E688" s="230" t="e">
        <f>(E624/E613)*SUM(C688:D688)</f>
        <v>#DIV/0!</v>
      </c>
      <c r="F688" s="230" t="e">
        <f>(F625/F613)*V65</f>
        <v>#DIV/0!</v>
      </c>
      <c r="G688" s="228" t="e">
        <f>(G626/G613)*V92</f>
        <v>#DIV/0!</v>
      </c>
      <c r="H688" s="230" t="e">
        <f>(H629/H613)*V61</f>
        <v>#DIV/0!</v>
      </c>
      <c r="I688" s="228" t="e">
        <f>(I630/I613)*V93</f>
        <v>#DIV/0!</v>
      </c>
      <c r="J688" s="228" t="e">
        <f>(J631/J613)*V94</f>
        <v>#DIV/0!</v>
      </c>
      <c r="K688" s="228" t="e">
        <f>(K645/K613)*V90</f>
        <v>#DIV/0!</v>
      </c>
      <c r="L688" s="228" t="e">
        <f>(L648/L613)*V95</f>
        <v>#DIV/0!</v>
      </c>
      <c r="M688" s="212" t="e">
        <f t="shared" si="0"/>
        <v>#DIV/0!</v>
      </c>
      <c r="N688" s="222" t="s">
        <v>647</v>
      </c>
    </row>
    <row r="689" spans="1:14" s="212" customFormat="1" ht="12.6" customHeight="1" x14ac:dyDescent="0.2">
      <c r="A689" s="223">
        <v>7120</v>
      </c>
      <c r="B689" s="222" t="s">
        <v>648</v>
      </c>
      <c r="C689" s="228" t="str">
        <f>W86</f>
        <v>x</v>
      </c>
      <c r="D689" s="228" t="e">
        <f>(D616/D613)*W91</f>
        <v>#DIV/0!</v>
      </c>
      <c r="E689" s="230" t="e">
        <f>(E624/E613)*SUM(C689:D689)</f>
        <v>#DIV/0!</v>
      </c>
      <c r="F689" s="230" t="e">
        <f>(F625/F613)*W65</f>
        <v>#DIV/0!</v>
      </c>
      <c r="G689" s="228" t="e">
        <f>(G626/G613)*W92</f>
        <v>#DIV/0!</v>
      </c>
      <c r="H689" s="230" t="e">
        <f>(H629/H613)*W61</f>
        <v>#DIV/0!</v>
      </c>
      <c r="I689" s="228" t="e">
        <f>(I630/I613)*W93</f>
        <v>#DIV/0!</v>
      </c>
      <c r="J689" s="228" t="e">
        <f>(J631/J613)*W94</f>
        <v>#DIV/0!</v>
      </c>
      <c r="K689" s="228" t="e">
        <f>(K645/K613)*W90</f>
        <v>#DIV/0!</v>
      </c>
      <c r="L689" s="228" t="e">
        <f>(L648/L613)*W95</f>
        <v>#DIV/0!</v>
      </c>
      <c r="M689" s="212" t="e">
        <f t="shared" si="0"/>
        <v>#DIV/0!</v>
      </c>
      <c r="N689" s="222" t="s">
        <v>649</v>
      </c>
    </row>
    <row r="690" spans="1:14" s="212" customFormat="1" ht="12.6" customHeight="1" x14ac:dyDescent="0.2">
      <c r="A690" s="223">
        <v>7130</v>
      </c>
      <c r="B690" s="222" t="s">
        <v>650</v>
      </c>
      <c r="C690" s="228" t="str">
        <f>X86</f>
        <v>x</v>
      </c>
      <c r="D690" s="228" t="e">
        <f>(D616/D613)*X91</f>
        <v>#DIV/0!</v>
      </c>
      <c r="E690" s="230" t="e">
        <f>(E624/E613)*SUM(C690:D690)</f>
        <v>#DIV/0!</v>
      </c>
      <c r="F690" s="230" t="e">
        <f>(F625/F613)*X65</f>
        <v>#DIV/0!</v>
      </c>
      <c r="G690" s="228" t="e">
        <f>(G626/G613)*X92</f>
        <v>#DIV/0!</v>
      </c>
      <c r="H690" s="230" t="e">
        <f>(H629/H613)*X61</f>
        <v>#DIV/0!</v>
      </c>
      <c r="I690" s="228" t="e">
        <f>(I630/I613)*X93</f>
        <v>#DIV/0!</v>
      </c>
      <c r="J690" s="228" t="e">
        <f>(J631/J613)*X94</f>
        <v>#DIV/0!</v>
      </c>
      <c r="K690" s="228" t="e">
        <f>(K645/K613)*X90</f>
        <v>#DIV/0!</v>
      </c>
      <c r="L690" s="228" t="e">
        <f>(L648/L613)*X95</f>
        <v>#DIV/0!</v>
      </c>
      <c r="M690" s="212" t="e">
        <f t="shared" si="0"/>
        <v>#DIV/0!</v>
      </c>
      <c r="N690" s="222" t="s">
        <v>651</v>
      </c>
    </row>
    <row r="691" spans="1:14" s="212" customFormat="1" ht="12.6" customHeight="1" x14ac:dyDescent="0.2">
      <c r="A691" s="223">
        <v>7140</v>
      </c>
      <c r="B691" s="222" t="s">
        <v>652</v>
      </c>
      <c r="C691" s="228" t="str">
        <f>Y86</f>
        <v>x</v>
      </c>
      <c r="D691" s="228" t="e">
        <f>(D616/D613)*Y91</f>
        <v>#DIV/0!</v>
      </c>
      <c r="E691" s="230" t="e">
        <f>(E624/E613)*SUM(C691:D691)</f>
        <v>#DIV/0!</v>
      </c>
      <c r="F691" s="230" t="e">
        <f>(F625/F613)*Y65</f>
        <v>#DIV/0!</v>
      </c>
      <c r="G691" s="228" t="e">
        <f>(G626/G613)*Y92</f>
        <v>#DIV/0!</v>
      </c>
      <c r="H691" s="230" t="e">
        <f>(H629/H613)*Y61</f>
        <v>#DIV/0!</v>
      </c>
      <c r="I691" s="228" t="e">
        <f>(I630/I613)*Y93</f>
        <v>#DIV/0!</v>
      </c>
      <c r="J691" s="228" t="e">
        <f>(J631/J613)*Y94</f>
        <v>#DIV/0!</v>
      </c>
      <c r="K691" s="228" t="e">
        <f>(K645/K613)*Y90</f>
        <v>#DIV/0!</v>
      </c>
      <c r="L691" s="228" t="e">
        <f>(L648/L613)*Y95</f>
        <v>#DIV/0!</v>
      </c>
      <c r="M691" s="212" t="e">
        <f t="shared" si="0"/>
        <v>#DIV/0!</v>
      </c>
      <c r="N691" s="222" t="s">
        <v>653</v>
      </c>
    </row>
    <row r="692" spans="1:14" s="212" customFormat="1" ht="12.6" customHeight="1" x14ac:dyDescent="0.2">
      <c r="A692" s="223">
        <v>7150</v>
      </c>
      <c r="B692" s="222" t="s">
        <v>654</v>
      </c>
      <c r="C692" s="228" t="str">
        <f>Z86</f>
        <v>x</v>
      </c>
      <c r="D692" s="228" t="e">
        <f>(D616/D613)*Z91</f>
        <v>#DIV/0!</v>
      </c>
      <c r="E692" s="230" t="e">
        <f>(E624/E613)*SUM(C692:D692)</f>
        <v>#DIV/0!</v>
      </c>
      <c r="F692" s="230" t="e">
        <f>(F625/F613)*Z65</f>
        <v>#DIV/0!</v>
      </c>
      <c r="G692" s="228" t="e">
        <f>(G626/G613)*Z92</f>
        <v>#DIV/0!</v>
      </c>
      <c r="H692" s="230" t="e">
        <f>(H629/H613)*Z61</f>
        <v>#DIV/0!</v>
      </c>
      <c r="I692" s="228" t="e">
        <f>(I630/I613)*Z93</f>
        <v>#DIV/0!</v>
      </c>
      <c r="J692" s="228" t="e">
        <f>(J631/J613)*Z94</f>
        <v>#DIV/0!</v>
      </c>
      <c r="K692" s="228" t="e">
        <f>(K645/K613)*Z90</f>
        <v>#DIV/0!</v>
      </c>
      <c r="L692" s="228" t="e">
        <f>(L648/L613)*Z95</f>
        <v>#DIV/0!</v>
      </c>
      <c r="M692" s="212" t="e">
        <f t="shared" si="0"/>
        <v>#DIV/0!</v>
      </c>
      <c r="N692" s="222" t="s">
        <v>655</v>
      </c>
    </row>
    <row r="693" spans="1:14" s="212" customFormat="1" ht="12.6" customHeight="1" x14ac:dyDescent="0.2">
      <c r="A693" s="223">
        <v>7160</v>
      </c>
      <c r="B693" s="222" t="s">
        <v>656</v>
      </c>
      <c r="C693" s="228" t="str">
        <f>AA86</f>
        <v>x</v>
      </c>
      <c r="D693" s="228" t="e">
        <f>(D616/D613)*AA91</f>
        <v>#DIV/0!</v>
      </c>
      <c r="E693" s="230" t="e">
        <f>(E624/E613)*SUM(C693:D693)</f>
        <v>#DIV/0!</v>
      </c>
      <c r="F693" s="230" t="e">
        <f>(F625/F613)*AA65</f>
        <v>#DIV/0!</v>
      </c>
      <c r="G693" s="228" t="e">
        <f>(G626/G613)*AA92</f>
        <v>#DIV/0!</v>
      </c>
      <c r="H693" s="230" t="e">
        <f>(H629/H613)*AA61</f>
        <v>#DIV/0!</v>
      </c>
      <c r="I693" s="228" t="e">
        <f>(I630/I613)*AA93</f>
        <v>#DIV/0!</v>
      </c>
      <c r="J693" s="228" t="e">
        <f>(J631/J613)*AA94</f>
        <v>#DIV/0!</v>
      </c>
      <c r="K693" s="228" t="e">
        <f>(K645/K613)*AA90</f>
        <v>#DIV/0!</v>
      </c>
      <c r="L693" s="228" t="e">
        <f>(L648/L613)*AA95</f>
        <v>#DIV/0!</v>
      </c>
      <c r="M693" s="212" t="e">
        <f t="shared" si="0"/>
        <v>#DIV/0!</v>
      </c>
      <c r="N693" s="222" t="s">
        <v>657</v>
      </c>
    </row>
    <row r="694" spans="1:14" s="212" customFormat="1" ht="12.6" customHeight="1" x14ac:dyDescent="0.2">
      <c r="A694" s="223">
        <v>7170</v>
      </c>
      <c r="B694" s="222" t="s">
        <v>142</v>
      </c>
      <c r="C694" s="228" t="str">
        <f>AB86</f>
        <v>x</v>
      </c>
      <c r="D694" s="228" t="e">
        <f>(D616/D613)*AB91</f>
        <v>#DIV/0!</v>
      </c>
      <c r="E694" s="230" t="e">
        <f>(E624/E613)*SUM(C694:D694)</f>
        <v>#DIV/0!</v>
      </c>
      <c r="F694" s="230" t="e">
        <f>(F625/F613)*AB65</f>
        <v>#DIV/0!</v>
      </c>
      <c r="G694" s="228" t="e">
        <f>(G626/G613)*AB92</f>
        <v>#DIV/0!</v>
      </c>
      <c r="H694" s="230" t="e">
        <f>(H629/H613)*AB61</f>
        <v>#DIV/0!</v>
      </c>
      <c r="I694" s="228" t="e">
        <f>(I630/I613)*AB93</f>
        <v>#DIV/0!</v>
      </c>
      <c r="J694" s="228" t="e">
        <f>(J631/J613)*AB94</f>
        <v>#DIV/0!</v>
      </c>
      <c r="K694" s="228" t="e">
        <f>(K645/K613)*AB90</f>
        <v>#DIV/0!</v>
      </c>
      <c r="L694" s="228" t="e">
        <f>(L648/L613)*AB95</f>
        <v>#DIV/0!</v>
      </c>
      <c r="M694" s="212" t="e">
        <f t="shared" si="0"/>
        <v>#DIV/0!</v>
      </c>
      <c r="N694" s="222" t="s">
        <v>658</v>
      </c>
    </row>
    <row r="695" spans="1:14" s="212" customFormat="1" ht="12.6" customHeight="1" x14ac:dyDescent="0.2">
      <c r="A695" s="223">
        <v>7180</v>
      </c>
      <c r="B695" s="222" t="s">
        <v>659</v>
      </c>
      <c r="C695" s="228" t="str">
        <f>AC86</f>
        <v>x</v>
      </c>
      <c r="D695" s="228" t="e">
        <f>(D616/D613)*AC91</f>
        <v>#DIV/0!</v>
      </c>
      <c r="E695" s="230" t="e">
        <f>(E624/E613)*SUM(C695:D695)</f>
        <v>#DIV/0!</v>
      </c>
      <c r="F695" s="230" t="e">
        <f>(F625/F613)*AC65</f>
        <v>#DIV/0!</v>
      </c>
      <c r="G695" s="228" t="e">
        <f>(G626/G613)*AC92</f>
        <v>#DIV/0!</v>
      </c>
      <c r="H695" s="230" t="e">
        <f>(H629/H613)*AC61</f>
        <v>#DIV/0!</v>
      </c>
      <c r="I695" s="228" t="e">
        <f>(I630/I613)*AC93</f>
        <v>#DIV/0!</v>
      </c>
      <c r="J695" s="228" t="e">
        <f>(J631/J613)*AC94</f>
        <v>#DIV/0!</v>
      </c>
      <c r="K695" s="228" t="e">
        <f>(K645/K613)*AC90</f>
        <v>#DIV/0!</v>
      </c>
      <c r="L695" s="228" t="e">
        <f>(L648/L613)*AC95</f>
        <v>#DIV/0!</v>
      </c>
      <c r="M695" s="212" t="e">
        <f t="shared" si="0"/>
        <v>#DIV/0!</v>
      </c>
      <c r="N695" s="222" t="s">
        <v>660</v>
      </c>
    </row>
    <row r="696" spans="1:14" s="212" customFormat="1" ht="12.6" customHeight="1" x14ac:dyDescent="0.2">
      <c r="A696" s="223">
        <v>7190</v>
      </c>
      <c r="B696" s="222" t="s">
        <v>144</v>
      </c>
      <c r="C696" s="228" t="str">
        <f>AD86</f>
        <v>x</v>
      </c>
      <c r="D696" s="228" t="e">
        <f>(D616/D613)*AD91</f>
        <v>#DIV/0!</v>
      </c>
      <c r="E696" s="230" t="e">
        <f>(E624/E613)*SUM(C696:D696)</f>
        <v>#DIV/0!</v>
      </c>
      <c r="F696" s="230" t="e">
        <f>(F625/F613)*AD65</f>
        <v>#DIV/0!</v>
      </c>
      <c r="G696" s="228" t="e">
        <f>(G626/G613)*AD92</f>
        <v>#DIV/0!</v>
      </c>
      <c r="H696" s="230" t="e">
        <f>(H629/H613)*AD61</f>
        <v>#DIV/0!</v>
      </c>
      <c r="I696" s="228" t="e">
        <f>(I630/I613)*AD93</f>
        <v>#DIV/0!</v>
      </c>
      <c r="J696" s="228" t="e">
        <f>(J631/J613)*AD94</f>
        <v>#DIV/0!</v>
      </c>
      <c r="K696" s="228" t="e">
        <f>(K645/K613)*AD90</f>
        <v>#DIV/0!</v>
      </c>
      <c r="L696" s="228" t="e">
        <f>(L648/L613)*AD95</f>
        <v>#DIV/0!</v>
      </c>
      <c r="M696" s="212" t="e">
        <f t="shared" si="0"/>
        <v>#DIV/0!</v>
      </c>
      <c r="N696" s="222" t="s">
        <v>661</v>
      </c>
    </row>
    <row r="697" spans="1:14" s="212" customFormat="1" ht="12.6" customHeight="1" x14ac:dyDescent="0.2">
      <c r="A697" s="223">
        <v>7200</v>
      </c>
      <c r="B697" s="222" t="s">
        <v>662</v>
      </c>
      <c r="C697" s="228" t="str">
        <f>AE86</f>
        <v>x</v>
      </c>
      <c r="D697" s="228" t="e">
        <f>(D616/D613)*AE91</f>
        <v>#DIV/0!</v>
      </c>
      <c r="E697" s="230" t="e">
        <f>(E624/E613)*SUM(C697:D697)</f>
        <v>#DIV/0!</v>
      </c>
      <c r="F697" s="230" t="e">
        <f>(F625/F613)*AE65</f>
        <v>#DIV/0!</v>
      </c>
      <c r="G697" s="228" t="e">
        <f>(G626/G613)*AE92</f>
        <v>#DIV/0!</v>
      </c>
      <c r="H697" s="230" t="e">
        <f>(H629/H613)*AE61</f>
        <v>#DIV/0!</v>
      </c>
      <c r="I697" s="228" t="e">
        <f>(I630/I613)*AE93</f>
        <v>#DIV/0!</v>
      </c>
      <c r="J697" s="228" t="e">
        <f>(J631/J613)*AE94</f>
        <v>#DIV/0!</v>
      </c>
      <c r="K697" s="228" t="e">
        <f>(K645/K613)*AE90</f>
        <v>#DIV/0!</v>
      </c>
      <c r="L697" s="228" t="e">
        <f>(L648/L613)*AE95</f>
        <v>#DIV/0!</v>
      </c>
      <c r="M697" s="212" t="e">
        <f t="shared" si="0"/>
        <v>#DIV/0!</v>
      </c>
      <c r="N697" s="222" t="s">
        <v>663</v>
      </c>
    </row>
    <row r="698" spans="1:14" s="212" customFormat="1" ht="12.6" customHeight="1" x14ac:dyDescent="0.2">
      <c r="A698" s="223">
        <v>7220</v>
      </c>
      <c r="B698" s="222" t="s">
        <v>664</v>
      </c>
      <c r="C698" s="228" t="str">
        <f>AF86</f>
        <v>x</v>
      </c>
      <c r="D698" s="228" t="e">
        <f>(D616/D613)*AF91</f>
        <v>#DIV/0!</v>
      </c>
      <c r="E698" s="230" t="e">
        <f>(E624/E613)*SUM(C698:D698)</f>
        <v>#DIV/0!</v>
      </c>
      <c r="F698" s="230" t="e">
        <f>(F625/F613)*AF65</f>
        <v>#DIV/0!</v>
      </c>
      <c r="G698" s="228" t="e">
        <f>(G626/G613)*AF92</f>
        <v>#DIV/0!</v>
      </c>
      <c r="H698" s="230" t="e">
        <f>(H629/H613)*AF61</f>
        <v>#DIV/0!</v>
      </c>
      <c r="I698" s="228" t="e">
        <f>(I630/I613)*AF93</f>
        <v>#DIV/0!</v>
      </c>
      <c r="J698" s="228" t="e">
        <f>(J631/J613)*AF94</f>
        <v>#DIV/0!</v>
      </c>
      <c r="K698" s="228" t="e">
        <f>(K645/K613)*AF90</f>
        <v>#DIV/0!</v>
      </c>
      <c r="L698" s="228" t="e">
        <f>(L648/L613)*AF95</f>
        <v>#DIV/0!</v>
      </c>
      <c r="M698" s="212" t="e">
        <f t="shared" si="0"/>
        <v>#DIV/0!</v>
      </c>
      <c r="N698" s="222" t="s">
        <v>665</v>
      </c>
    </row>
    <row r="699" spans="1:14" s="212" customFormat="1" ht="12.6" customHeight="1" x14ac:dyDescent="0.2">
      <c r="A699" s="223">
        <v>7230</v>
      </c>
      <c r="B699" s="222" t="s">
        <v>666</v>
      </c>
      <c r="C699" s="228" t="str">
        <f>AG86</f>
        <v>x</v>
      </c>
      <c r="D699" s="228" t="e">
        <f>(D616/D613)*AG91</f>
        <v>#DIV/0!</v>
      </c>
      <c r="E699" s="230" t="e">
        <f>(E624/E613)*SUM(C699:D699)</f>
        <v>#DIV/0!</v>
      </c>
      <c r="F699" s="230" t="e">
        <f>(F625/F613)*AG65</f>
        <v>#DIV/0!</v>
      </c>
      <c r="G699" s="228" t="e">
        <f>(G626/G613)*AG92</f>
        <v>#DIV/0!</v>
      </c>
      <c r="H699" s="230" t="e">
        <f>(H629/H613)*AG61</f>
        <v>#DIV/0!</v>
      </c>
      <c r="I699" s="228" t="e">
        <f>(I630/I613)*AG93</f>
        <v>#DIV/0!</v>
      </c>
      <c r="J699" s="228" t="e">
        <f>(J631/J613)*AG94</f>
        <v>#DIV/0!</v>
      </c>
      <c r="K699" s="228" t="e">
        <f>(K645/K613)*AG90</f>
        <v>#DIV/0!</v>
      </c>
      <c r="L699" s="228" t="e">
        <f>(L648/L613)*AG95</f>
        <v>#DIV/0!</v>
      </c>
      <c r="M699" s="212" t="e">
        <f t="shared" si="0"/>
        <v>#DIV/0!</v>
      </c>
      <c r="N699" s="222" t="s">
        <v>667</v>
      </c>
    </row>
    <row r="700" spans="1:14" s="212" customFormat="1" ht="12.6" customHeight="1" x14ac:dyDescent="0.2">
      <c r="A700" s="223">
        <v>7240</v>
      </c>
      <c r="B700" s="222" t="s">
        <v>146</v>
      </c>
      <c r="C700" s="228" t="str">
        <f>AH86</f>
        <v>x</v>
      </c>
      <c r="D700" s="228" t="e">
        <f>(D616/D613)*AH91</f>
        <v>#DIV/0!</v>
      </c>
      <c r="E700" s="230" t="e">
        <f>(E624/E613)*SUM(C700:D700)</f>
        <v>#DIV/0!</v>
      </c>
      <c r="F700" s="230" t="e">
        <f>(F625/F613)*AH65</f>
        <v>#DIV/0!</v>
      </c>
      <c r="G700" s="228" t="e">
        <f>(G626/G613)*AH92</f>
        <v>#DIV/0!</v>
      </c>
      <c r="H700" s="230" t="e">
        <f>(H629/H613)*AH61</f>
        <v>#DIV/0!</v>
      </c>
      <c r="I700" s="228" t="e">
        <f>(I630/I613)*AH93</f>
        <v>#DIV/0!</v>
      </c>
      <c r="J700" s="228" t="e">
        <f>(J631/J613)*AH94</f>
        <v>#DIV/0!</v>
      </c>
      <c r="K700" s="228" t="e">
        <f>(K645/K613)*AH90</f>
        <v>#DIV/0!</v>
      </c>
      <c r="L700" s="228" t="e">
        <f>(L648/L613)*AH95</f>
        <v>#DIV/0!</v>
      </c>
      <c r="M700" s="212" t="e">
        <f t="shared" si="0"/>
        <v>#DIV/0!</v>
      </c>
      <c r="N700" s="222" t="s">
        <v>668</v>
      </c>
    </row>
    <row r="701" spans="1:14" s="212" customFormat="1" ht="12.6" customHeight="1" x14ac:dyDescent="0.2">
      <c r="A701" s="223">
        <v>7250</v>
      </c>
      <c r="B701" s="222" t="s">
        <v>669</v>
      </c>
      <c r="C701" s="228" t="str">
        <f>AI86</f>
        <v>x</v>
      </c>
      <c r="D701" s="228" t="e">
        <f>(D616/D613)*AI91</f>
        <v>#DIV/0!</v>
      </c>
      <c r="E701" s="230" t="e">
        <f>(E624/E613)*SUM(C701:D701)</f>
        <v>#DIV/0!</v>
      </c>
      <c r="F701" s="230" t="e">
        <f>(F625/F613)*AI65</f>
        <v>#DIV/0!</v>
      </c>
      <c r="G701" s="228" t="e">
        <f>(G626/G613)*AI92</f>
        <v>#DIV/0!</v>
      </c>
      <c r="H701" s="230" t="e">
        <f>(H629/H613)*AI61</f>
        <v>#DIV/0!</v>
      </c>
      <c r="I701" s="228" t="e">
        <f>(I630/I613)*AI93</f>
        <v>#DIV/0!</v>
      </c>
      <c r="J701" s="228" t="e">
        <f>(J631/J613)*AI94</f>
        <v>#DIV/0!</v>
      </c>
      <c r="K701" s="228" t="e">
        <f>(K645/K613)*AI90</f>
        <v>#DIV/0!</v>
      </c>
      <c r="L701" s="228" t="e">
        <f>(L648/L613)*AI95</f>
        <v>#DIV/0!</v>
      </c>
      <c r="M701" s="212" t="e">
        <f t="shared" si="0"/>
        <v>#DIV/0!</v>
      </c>
      <c r="N701" s="222" t="s">
        <v>670</v>
      </c>
    </row>
    <row r="702" spans="1:14" s="212" customFormat="1" ht="12.6" customHeight="1" x14ac:dyDescent="0.2">
      <c r="A702" s="223">
        <v>7260</v>
      </c>
      <c r="B702" s="222" t="s">
        <v>148</v>
      </c>
      <c r="C702" s="228" t="str">
        <f>AJ86</f>
        <v>x</v>
      </c>
      <c r="D702" s="228" t="e">
        <f>(D616/D613)*AJ91</f>
        <v>#DIV/0!</v>
      </c>
      <c r="E702" s="230" t="e">
        <f>(E624/E613)*SUM(C702:D702)</f>
        <v>#DIV/0!</v>
      </c>
      <c r="F702" s="230" t="e">
        <f>(F625/F613)*AJ65</f>
        <v>#DIV/0!</v>
      </c>
      <c r="G702" s="228" t="e">
        <f>(G626/G613)*AJ92</f>
        <v>#DIV/0!</v>
      </c>
      <c r="H702" s="230" t="e">
        <f>(H629/H613)*AJ61</f>
        <v>#DIV/0!</v>
      </c>
      <c r="I702" s="228" t="e">
        <f>(I630/I613)*AJ93</f>
        <v>#DIV/0!</v>
      </c>
      <c r="J702" s="228" t="e">
        <f>(J631/J613)*AJ94</f>
        <v>#DIV/0!</v>
      </c>
      <c r="K702" s="228" t="e">
        <f>(K645/K613)*AJ90</f>
        <v>#DIV/0!</v>
      </c>
      <c r="L702" s="228" t="e">
        <f>(L648/L613)*AJ95</f>
        <v>#DIV/0!</v>
      </c>
      <c r="M702" s="212" t="e">
        <f t="shared" si="0"/>
        <v>#DIV/0!</v>
      </c>
      <c r="N702" s="222" t="s">
        <v>671</v>
      </c>
    </row>
    <row r="703" spans="1:14" s="212" customFormat="1" ht="12.6" customHeight="1" x14ac:dyDescent="0.2">
      <c r="A703" s="223">
        <v>7310</v>
      </c>
      <c r="B703" s="222" t="s">
        <v>672</v>
      </c>
      <c r="C703" s="228" t="str">
        <f>AK86</f>
        <v>x</v>
      </c>
      <c r="D703" s="228" t="e">
        <f>(D616/D613)*AK91</f>
        <v>#DIV/0!</v>
      </c>
      <c r="E703" s="230" t="e">
        <f>(E624/E613)*SUM(C703:D703)</f>
        <v>#DIV/0!</v>
      </c>
      <c r="F703" s="230" t="e">
        <f>(F625/F613)*AK65</f>
        <v>#DIV/0!</v>
      </c>
      <c r="G703" s="228" t="e">
        <f>(G626/G613)*AK92</f>
        <v>#DIV/0!</v>
      </c>
      <c r="H703" s="230" t="e">
        <f>(H629/H613)*AK61</f>
        <v>#DIV/0!</v>
      </c>
      <c r="I703" s="228" t="e">
        <f>(I630/I613)*AK93</f>
        <v>#DIV/0!</v>
      </c>
      <c r="J703" s="228" t="e">
        <f>(J631/J613)*AK94</f>
        <v>#DIV/0!</v>
      </c>
      <c r="K703" s="228" t="e">
        <f>(K645/K613)*AK90</f>
        <v>#DIV/0!</v>
      </c>
      <c r="L703" s="228" t="e">
        <f>(L648/L613)*AK95</f>
        <v>#DIV/0!</v>
      </c>
      <c r="M703" s="212" t="e">
        <f t="shared" si="0"/>
        <v>#DIV/0!</v>
      </c>
      <c r="N703" s="222" t="s">
        <v>673</v>
      </c>
    </row>
    <row r="704" spans="1:14" s="212" customFormat="1" ht="12.6" customHeight="1" x14ac:dyDescent="0.2">
      <c r="A704" s="223">
        <v>7320</v>
      </c>
      <c r="B704" s="222" t="s">
        <v>674</v>
      </c>
      <c r="C704" s="228" t="str">
        <f>AL86</f>
        <v>x</v>
      </c>
      <c r="D704" s="228" t="e">
        <f>(D616/D613)*AL91</f>
        <v>#DIV/0!</v>
      </c>
      <c r="E704" s="230" t="e">
        <f>(E624/E613)*SUM(C704:D704)</f>
        <v>#DIV/0!</v>
      </c>
      <c r="F704" s="230" t="e">
        <f>(F625/F613)*AL65</f>
        <v>#DIV/0!</v>
      </c>
      <c r="G704" s="228" t="e">
        <f>(G626/G613)*AL92</f>
        <v>#DIV/0!</v>
      </c>
      <c r="H704" s="230" t="e">
        <f>(H629/H613)*AL61</f>
        <v>#DIV/0!</v>
      </c>
      <c r="I704" s="228" t="e">
        <f>(I630/I613)*AL93</f>
        <v>#DIV/0!</v>
      </c>
      <c r="J704" s="228" t="e">
        <f>(J631/J613)*AL94</f>
        <v>#DIV/0!</v>
      </c>
      <c r="K704" s="228" t="e">
        <f>(K645/K613)*AL90</f>
        <v>#DIV/0!</v>
      </c>
      <c r="L704" s="228" t="e">
        <f>(L648/L613)*AL95</f>
        <v>#DIV/0!</v>
      </c>
      <c r="M704" s="212" t="e">
        <f t="shared" si="0"/>
        <v>#DIV/0!</v>
      </c>
      <c r="N704" s="222" t="s">
        <v>675</v>
      </c>
    </row>
    <row r="705" spans="1:14" s="212" customFormat="1" ht="12.6" customHeight="1" x14ac:dyDescent="0.2">
      <c r="A705" s="223">
        <v>7330</v>
      </c>
      <c r="B705" s="222" t="s">
        <v>676</v>
      </c>
      <c r="C705" s="228" t="str">
        <f>AM86</f>
        <v>x</v>
      </c>
      <c r="D705" s="228" t="e">
        <f>(D616/D613)*AM91</f>
        <v>#DIV/0!</v>
      </c>
      <c r="E705" s="230" t="e">
        <f>(E624/E613)*SUM(C705:D705)</f>
        <v>#DIV/0!</v>
      </c>
      <c r="F705" s="230" t="e">
        <f>(F625/F613)*AM65</f>
        <v>#DIV/0!</v>
      </c>
      <c r="G705" s="228" t="e">
        <f>(G626/G613)*AM92</f>
        <v>#DIV/0!</v>
      </c>
      <c r="H705" s="230" t="e">
        <f>(H629/H613)*AM61</f>
        <v>#DIV/0!</v>
      </c>
      <c r="I705" s="228" t="e">
        <f>(I630/I613)*AM93</f>
        <v>#DIV/0!</v>
      </c>
      <c r="J705" s="228" t="e">
        <f>(J631/J613)*AM94</f>
        <v>#DIV/0!</v>
      </c>
      <c r="K705" s="228" t="e">
        <f>(K645/K613)*AM90</f>
        <v>#DIV/0!</v>
      </c>
      <c r="L705" s="228" t="e">
        <f>(L648/L613)*AM95</f>
        <v>#DIV/0!</v>
      </c>
      <c r="M705" s="212" t="e">
        <f t="shared" si="0"/>
        <v>#DIV/0!</v>
      </c>
      <c r="N705" s="222" t="s">
        <v>677</v>
      </c>
    </row>
    <row r="706" spans="1:14" s="212" customFormat="1" ht="12.6" customHeight="1" x14ac:dyDescent="0.2">
      <c r="A706" s="223">
        <v>7340</v>
      </c>
      <c r="B706" s="222" t="s">
        <v>678</v>
      </c>
      <c r="C706" s="228" t="str">
        <f>AN86</f>
        <v>x</v>
      </c>
      <c r="D706" s="228" t="e">
        <f>(D616/D613)*AN91</f>
        <v>#DIV/0!</v>
      </c>
      <c r="E706" s="230" t="e">
        <f>(E624/E613)*SUM(C706:D706)</f>
        <v>#DIV/0!</v>
      </c>
      <c r="F706" s="230" t="e">
        <f>(F625/F613)*AN65</f>
        <v>#DIV/0!</v>
      </c>
      <c r="G706" s="228" t="e">
        <f>(G626/G613)*AN92</f>
        <v>#DIV/0!</v>
      </c>
      <c r="H706" s="230" t="e">
        <f>(H629/H613)*AN61</f>
        <v>#DIV/0!</v>
      </c>
      <c r="I706" s="228" t="e">
        <f>(I630/I613)*AN93</f>
        <v>#DIV/0!</v>
      </c>
      <c r="J706" s="228" t="e">
        <f>(J631/J613)*AN94</f>
        <v>#DIV/0!</v>
      </c>
      <c r="K706" s="228" t="e">
        <f>(K645/K613)*AN90</f>
        <v>#DIV/0!</v>
      </c>
      <c r="L706" s="228" t="e">
        <f>(L648/L613)*AN95</f>
        <v>#DIV/0!</v>
      </c>
      <c r="M706" s="212" t="e">
        <f t="shared" si="0"/>
        <v>#DIV/0!</v>
      </c>
      <c r="N706" s="222" t="s">
        <v>679</v>
      </c>
    </row>
    <row r="707" spans="1:14" s="212" customFormat="1" ht="12.6" customHeight="1" x14ac:dyDescent="0.2">
      <c r="A707" s="223">
        <v>7350</v>
      </c>
      <c r="B707" s="222" t="s">
        <v>680</v>
      </c>
      <c r="C707" s="228" t="str">
        <f>AO86</f>
        <v>x</v>
      </c>
      <c r="D707" s="228" t="e">
        <f>(D616/D613)*AO91</f>
        <v>#DIV/0!</v>
      </c>
      <c r="E707" s="230" t="e">
        <f>(E624/E613)*SUM(C707:D707)</f>
        <v>#DIV/0!</v>
      </c>
      <c r="F707" s="230" t="e">
        <f>(F625/F613)*AO65</f>
        <v>#DIV/0!</v>
      </c>
      <c r="G707" s="228" t="e">
        <f>(G626/G613)*AO92</f>
        <v>#DIV/0!</v>
      </c>
      <c r="H707" s="230" t="e">
        <f>(H629/H613)*AO61</f>
        <v>#DIV/0!</v>
      </c>
      <c r="I707" s="228" t="e">
        <f>(I630/I613)*AO93</f>
        <v>#DIV/0!</v>
      </c>
      <c r="J707" s="228" t="e">
        <f>(J631/J613)*AO94</f>
        <v>#DIV/0!</v>
      </c>
      <c r="K707" s="228" t="e">
        <f>(K645/K613)*AO90</f>
        <v>#DIV/0!</v>
      </c>
      <c r="L707" s="228" t="e">
        <f>(L648/L613)*AO95</f>
        <v>#DIV/0!</v>
      </c>
      <c r="M707" s="212" t="e">
        <f t="shared" si="0"/>
        <v>#DIV/0!</v>
      </c>
      <c r="N707" s="222" t="s">
        <v>681</v>
      </c>
    </row>
    <row r="708" spans="1:14" s="212" customFormat="1" ht="12.6" customHeight="1" x14ac:dyDescent="0.2">
      <c r="A708" s="223">
        <v>7380</v>
      </c>
      <c r="B708" s="222" t="s">
        <v>682</v>
      </c>
      <c r="C708" s="228" t="str">
        <f>AP86</f>
        <v>x</v>
      </c>
      <c r="D708" s="228" t="e">
        <f>(D616/D613)*AP91</f>
        <v>#DIV/0!</v>
      </c>
      <c r="E708" s="230" t="e">
        <f>(E624/E613)*SUM(C708:D708)</f>
        <v>#DIV/0!</v>
      </c>
      <c r="F708" s="230" t="e">
        <f>(F625/F613)*AP65</f>
        <v>#DIV/0!</v>
      </c>
      <c r="G708" s="228" t="e">
        <f>(G626/G613)*AP92</f>
        <v>#DIV/0!</v>
      </c>
      <c r="H708" s="230" t="e">
        <f>(H629/H613)*AP61</f>
        <v>#DIV/0!</v>
      </c>
      <c r="I708" s="228" t="e">
        <f>(I630/I613)*AP93</f>
        <v>#DIV/0!</v>
      </c>
      <c r="J708" s="228" t="e">
        <f>(J631/J613)*AP94</f>
        <v>#DIV/0!</v>
      </c>
      <c r="K708" s="228" t="e">
        <f>(K645/K613)*AP90</f>
        <v>#DIV/0!</v>
      </c>
      <c r="L708" s="228" t="e">
        <f>(L648/L613)*AP95</f>
        <v>#DIV/0!</v>
      </c>
      <c r="M708" s="212" t="e">
        <f t="shared" si="0"/>
        <v>#DIV/0!</v>
      </c>
      <c r="N708" s="222" t="s">
        <v>683</v>
      </c>
    </row>
    <row r="709" spans="1:14" s="212" customFormat="1" ht="12.6" customHeight="1" x14ac:dyDescent="0.2">
      <c r="A709" s="223">
        <v>7390</v>
      </c>
      <c r="B709" s="222" t="s">
        <v>684</v>
      </c>
      <c r="C709" s="228" t="str">
        <f>AQ86</f>
        <v>x</v>
      </c>
      <c r="D709" s="228" t="e">
        <f>(D616/D613)*AQ91</f>
        <v>#DIV/0!</v>
      </c>
      <c r="E709" s="230" t="e">
        <f>(E624/E613)*SUM(C709:D709)</f>
        <v>#DIV/0!</v>
      </c>
      <c r="F709" s="230" t="e">
        <f>(F625/F613)*AQ65</f>
        <v>#DIV/0!</v>
      </c>
      <c r="G709" s="228" t="e">
        <f>(G626/G613)*AQ92</f>
        <v>#DIV/0!</v>
      </c>
      <c r="H709" s="230" t="e">
        <f>(H629/H613)*AQ61</f>
        <v>#DIV/0!</v>
      </c>
      <c r="I709" s="228" t="e">
        <f>(I630/I613)*AQ93</f>
        <v>#DIV/0!</v>
      </c>
      <c r="J709" s="228" t="e">
        <f>(J631/J613)*AQ94</f>
        <v>#DIV/0!</v>
      </c>
      <c r="K709" s="228" t="e">
        <f>(K645/K613)*AQ90</f>
        <v>#DIV/0!</v>
      </c>
      <c r="L709" s="228" t="e">
        <f>(L648/L613)*AQ95</f>
        <v>#DIV/0!</v>
      </c>
      <c r="M709" s="212" t="e">
        <f t="shared" si="0"/>
        <v>#DIV/0!</v>
      </c>
      <c r="N709" s="222" t="s">
        <v>685</v>
      </c>
    </row>
    <row r="710" spans="1:14" s="212" customFormat="1" ht="12.6" customHeight="1" x14ac:dyDescent="0.2">
      <c r="A710" s="223">
        <v>7400</v>
      </c>
      <c r="B710" s="222" t="s">
        <v>686</v>
      </c>
      <c r="C710" s="228" t="str">
        <f>AR86</f>
        <v>x</v>
      </c>
      <c r="D710" s="228" t="e">
        <f>(D616/D613)*AR91</f>
        <v>#DIV/0!</v>
      </c>
      <c r="E710" s="230" t="e">
        <f>(E624/E613)*SUM(C710:D710)</f>
        <v>#DIV/0!</v>
      </c>
      <c r="F710" s="230" t="e">
        <f>(F625/F613)*AR65</f>
        <v>#DIV/0!</v>
      </c>
      <c r="G710" s="228" t="e">
        <f>(G626/G613)*AR92</f>
        <v>#DIV/0!</v>
      </c>
      <c r="H710" s="230" t="e">
        <f>(H629/H613)*AR61</f>
        <v>#DIV/0!</v>
      </c>
      <c r="I710" s="228" t="e">
        <f>(I630/I613)*AR93</f>
        <v>#DIV/0!</v>
      </c>
      <c r="J710" s="228" t="e">
        <f>(J631/J613)*AR94</f>
        <v>#DIV/0!</v>
      </c>
      <c r="K710" s="228" t="e">
        <f>(K645/K613)*AR90</f>
        <v>#DIV/0!</v>
      </c>
      <c r="L710" s="228" t="e">
        <f>(L648/L613)*AR95</f>
        <v>#DIV/0!</v>
      </c>
      <c r="M710" s="212" t="e">
        <f t="shared" si="0"/>
        <v>#DIV/0!</v>
      </c>
      <c r="N710" s="222" t="s">
        <v>687</v>
      </c>
    </row>
    <row r="711" spans="1:14" s="212" customFormat="1" ht="12.6" customHeight="1" x14ac:dyDescent="0.2">
      <c r="A711" s="223">
        <v>7410</v>
      </c>
      <c r="B711" s="222" t="s">
        <v>156</v>
      </c>
      <c r="C711" s="228" t="str">
        <f>AS86</f>
        <v>x</v>
      </c>
      <c r="D711" s="228" t="e">
        <f>(D616/D613)*AS91</f>
        <v>#DIV/0!</v>
      </c>
      <c r="E711" s="230" t="e">
        <f>(E624/E613)*SUM(C711:D711)</f>
        <v>#DIV/0!</v>
      </c>
      <c r="F711" s="230" t="e">
        <f>(F625/F613)*AS65</f>
        <v>#DIV/0!</v>
      </c>
      <c r="G711" s="228" t="e">
        <f>(G626/G613)*AS92</f>
        <v>#DIV/0!</v>
      </c>
      <c r="H711" s="230" t="e">
        <f>(H629/H613)*AS61</f>
        <v>#DIV/0!</v>
      </c>
      <c r="I711" s="228" t="e">
        <f>(I630/I613)*AS93</f>
        <v>#DIV/0!</v>
      </c>
      <c r="J711" s="228" t="e">
        <f>(J631/J613)*AS94</f>
        <v>#DIV/0!</v>
      </c>
      <c r="K711" s="228" t="e">
        <f>(K645/K613)*AS90</f>
        <v>#DIV/0!</v>
      </c>
      <c r="L711" s="228" t="e">
        <f>(L648/L613)*AS95</f>
        <v>#DIV/0!</v>
      </c>
      <c r="M711" s="212" t="e">
        <f t="shared" si="0"/>
        <v>#DIV/0!</v>
      </c>
      <c r="N711" s="222" t="s">
        <v>688</v>
      </c>
    </row>
    <row r="712" spans="1:14" s="212" customFormat="1" ht="12.6" customHeight="1" x14ac:dyDescent="0.2">
      <c r="A712" s="223">
        <v>7420</v>
      </c>
      <c r="B712" s="222" t="s">
        <v>689</v>
      </c>
      <c r="C712" s="228" t="str">
        <f>AT86</f>
        <v>x</v>
      </c>
      <c r="D712" s="228" t="e">
        <f>(D616/D613)*AT91</f>
        <v>#DIV/0!</v>
      </c>
      <c r="E712" s="230" t="e">
        <f>(E624/E613)*SUM(C712:D712)</f>
        <v>#DIV/0!</v>
      </c>
      <c r="F712" s="230" t="e">
        <f>(F625/F613)*AT65</f>
        <v>#DIV/0!</v>
      </c>
      <c r="G712" s="228" t="e">
        <f>(G626/G613)*AT92</f>
        <v>#DIV/0!</v>
      </c>
      <c r="H712" s="230" t="e">
        <f>(H629/H613)*AT61</f>
        <v>#DIV/0!</v>
      </c>
      <c r="I712" s="228" t="e">
        <f>(I630/I613)*AT93</f>
        <v>#DIV/0!</v>
      </c>
      <c r="J712" s="228" t="e">
        <f>(J631/J613)*AT94</f>
        <v>#DIV/0!</v>
      </c>
      <c r="K712" s="228" t="e">
        <f>(K645/K613)*AT90</f>
        <v>#DIV/0!</v>
      </c>
      <c r="L712" s="228" t="e">
        <f>(L648/L613)*AT95</f>
        <v>#DIV/0!</v>
      </c>
      <c r="M712" s="212" t="e">
        <f t="shared" si="0"/>
        <v>#DIV/0!</v>
      </c>
      <c r="N712" s="222" t="s">
        <v>690</v>
      </c>
    </row>
    <row r="713" spans="1:14" s="212" customFormat="1" ht="12.6" customHeight="1" x14ac:dyDescent="0.2">
      <c r="A713" s="223">
        <v>7430</v>
      </c>
      <c r="B713" s="222" t="s">
        <v>691</v>
      </c>
      <c r="C713" s="228" t="str">
        <f>AU86</f>
        <v>x</v>
      </c>
      <c r="D713" s="228" t="e">
        <f>(D616/D613)*AU91</f>
        <v>#DIV/0!</v>
      </c>
      <c r="E713" s="230" t="e">
        <f>(E624/E613)*SUM(C713:D713)</f>
        <v>#DIV/0!</v>
      </c>
      <c r="F713" s="230" t="e">
        <f>(F625/F613)*AU65</f>
        <v>#DIV/0!</v>
      </c>
      <c r="G713" s="228" t="e">
        <f>(G626/G613)*AU92</f>
        <v>#DIV/0!</v>
      </c>
      <c r="H713" s="230" t="e">
        <f>(H629/H613)*AU61</f>
        <v>#DIV/0!</v>
      </c>
      <c r="I713" s="228" t="e">
        <f>(I630/I613)*AU93</f>
        <v>#DIV/0!</v>
      </c>
      <c r="J713" s="228" t="e">
        <f>(J631/J613)*AU94</f>
        <v>#DIV/0!</v>
      </c>
      <c r="K713" s="228" t="e">
        <f>(K645/K613)*AU90</f>
        <v>#DIV/0!</v>
      </c>
      <c r="L713" s="228" t="e">
        <f>(L648/L613)*AU95</f>
        <v>#DIV/0!</v>
      </c>
      <c r="M713" s="212" t="e">
        <f t="shared" si="0"/>
        <v>#DIV/0!</v>
      </c>
      <c r="N713" s="222" t="s">
        <v>692</v>
      </c>
    </row>
    <row r="714" spans="1:14" s="212" customFormat="1" ht="12.6" customHeight="1" x14ac:dyDescent="0.2">
      <c r="A714" s="223">
        <v>7490</v>
      </c>
      <c r="B714" s="222" t="s">
        <v>693</v>
      </c>
      <c r="C714" s="228" t="str">
        <f>AV86</f>
        <v>x</v>
      </c>
      <c r="D714" s="228" t="e">
        <f>(D616/D613)*AV91</f>
        <v>#DIV/0!</v>
      </c>
      <c r="E714" s="230" t="e">
        <f>(E624/E613)*SUM(C714:D714)</f>
        <v>#DIV/0!</v>
      </c>
      <c r="F714" s="230" t="e">
        <f>(F625/F613)*AV65</f>
        <v>#DIV/0!</v>
      </c>
      <c r="G714" s="228" t="e">
        <f>(G626/G613)*AV92</f>
        <v>#DIV/0!</v>
      </c>
      <c r="H714" s="230" t="e">
        <f>(H629/H613)*AV61</f>
        <v>#DIV/0!</v>
      </c>
      <c r="I714" s="228" t="e">
        <f>(I630/I613)*AV93</f>
        <v>#DIV/0!</v>
      </c>
      <c r="J714" s="228" t="e">
        <f>(J631/J613)*AV94</f>
        <v>#DIV/0!</v>
      </c>
      <c r="K714" s="228" t="e">
        <f>(K645/K613)*AV90</f>
        <v>#DIV/0!</v>
      </c>
      <c r="L714" s="228" t="e">
        <f>(L648/L613)*AV95</f>
        <v>#DIV/0!</v>
      </c>
      <c r="M714" s="212" t="e">
        <f t="shared" si="0"/>
        <v>#DIV/0!</v>
      </c>
      <c r="N714" s="224" t="s">
        <v>694</v>
      </c>
    </row>
    <row r="715" spans="1:14" s="212" customFormat="1" ht="12.6" customHeight="1" x14ac:dyDescent="0.2"/>
    <row r="716" spans="1:14" s="212" customFormat="1" ht="12.6" customHeight="1" x14ac:dyDescent="0.2">
      <c r="C716" s="225">
        <f>SUM(C615:C648)+SUM(C669:C714)</f>
        <v>0</v>
      </c>
      <c r="D716" s="212" t="e">
        <f>SUM(D617:D648)+SUM(D669:D714)</f>
        <v>#DIV/0!</v>
      </c>
      <c r="E716" s="212" t="e">
        <f>SUM(E625:E648)+SUM(E669:E714)</f>
        <v>#DIV/0!</v>
      </c>
      <c r="F716" s="212" t="e">
        <f>SUM(F626:F649)+SUM(F669:F714)</f>
        <v>#DIV/0!</v>
      </c>
      <c r="G716" s="212" t="e">
        <f>SUM(G627:G648)+SUM(G669:G714)</f>
        <v>#DIV/0!</v>
      </c>
      <c r="H716" s="212" t="e">
        <f>SUM(H630:H648)+SUM(H669:H714)</f>
        <v>#DIV/0!</v>
      </c>
      <c r="I716" s="212" t="e">
        <f>SUM(I631:I648)+SUM(I669:I714)</f>
        <v>#DIV/0!</v>
      </c>
      <c r="J716" s="212" t="e">
        <f>SUM(J632:J648)+SUM(J669:J714)</f>
        <v>#DIV/0!</v>
      </c>
      <c r="K716" s="212" t="e">
        <f>SUM(K669:K714)</f>
        <v>#DIV/0!</v>
      </c>
      <c r="L716" s="212" t="e">
        <f>SUM(L669:L714)</f>
        <v>#DIV/0!</v>
      </c>
      <c r="M716" s="212" t="e">
        <f>SUM(M669:M714)</f>
        <v>#DIV/0!</v>
      </c>
      <c r="N716" s="222" t="s">
        <v>695</v>
      </c>
    </row>
    <row r="717" spans="1:14" s="212" customFormat="1" ht="12.6" customHeight="1" x14ac:dyDescent="0.2">
      <c r="C717" s="225">
        <f>CE86</f>
        <v>0</v>
      </c>
      <c r="D717" s="212">
        <f>D616</f>
        <v>0</v>
      </c>
      <c r="E717" s="212" t="e">
        <f>E624</f>
        <v>#DIV/0!</v>
      </c>
      <c r="F717" s="212" t="e">
        <f>F625</f>
        <v>#DIV/0!</v>
      </c>
      <c r="G717" s="212" t="e">
        <f>G626</f>
        <v>#DIV/0!</v>
      </c>
      <c r="H717" s="212" t="e">
        <f>H629</f>
        <v>#DIV/0!</v>
      </c>
      <c r="I717" s="212" t="e">
        <f>I630</f>
        <v>#DIV/0!</v>
      </c>
      <c r="J717" s="212" t="e">
        <f>J631</f>
        <v>#DIV/0!</v>
      </c>
      <c r="K717" s="212" t="e">
        <f>K645</f>
        <v>#DIV/0!</v>
      </c>
      <c r="L717" s="212" t="e">
        <f>L648</f>
        <v>#DIV/0!</v>
      </c>
      <c r="M717" s="212">
        <f>C649</f>
        <v>0</v>
      </c>
      <c r="N717" s="222" t="s">
        <v>696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A2F2-53C9-46D3-8360-268C1EC20B45}">
  <sheetPr codeName="Sheet13"/>
  <dimension ref="A1:N2"/>
  <sheetViews>
    <sheetView workbookViewId="0">
      <selection activeCell="L3" sqref="L3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x14ac:dyDescent="0.25">
      <c r="A2" s="11" t="str">
        <f>MONTH(data!C96) &amp; "-" &amp; DAY(data!C96)</f>
        <v>12-31</v>
      </c>
      <c r="B2" s="211" t="str">
        <f>RIGHT(data!C97, 3)</f>
        <v>915</v>
      </c>
      <c r="C2" s="11" t="str">
        <f>SUBSTITUTE(LEFT(data!C98,49),",","")</f>
        <v>Lourdes Counseling Center</v>
      </c>
      <c r="D2" s="11" t="str">
        <f>LEFT(data!C99, 49)</f>
        <v>1175 Carondelet Drive</v>
      </c>
      <c r="E2" s="11" t="str">
        <f>LEFT(data!C100, 100)</f>
        <v>Richland</v>
      </c>
      <c r="F2" s="11" t="str">
        <f>LEFT(data!C101, 2)</f>
        <v>WA</v>
      </c>
      <c r="G2" s="11" t="str">
        <f>LEFT(data!C102, 100)</f>
        <v>99352</v>
      </c>
      <c r="H2" s="11" t="str">
        <f>LEFT(data!C103, 100)</f>
        <v>Benton</v>
      </c>
      <c r="I2" s="11" t="str">
        <f>LEFT(data!C104, 49)</f>
        <v>Mark Holyoak</v>
      </c>
      <c r="J2" s="11" t="str">
        <f>LEFT(data!C105, 49)</f>
        <v>Erika Wier</v>
      </c>
      <c r="K2" s="11" t="str">
        <f>LEFT(data!C107, 49)</f>
        <v>509-547-7704</v>
      </c>
      <c r="L2" s="11" t="str">
        <f>LEFT(data!C108, 49)</f>
        <v>509-542-3070</v>
      </c>
      <c r="M2" s="11" t="str">
        <f>LEFT(data!C109, 49)</f>
        <v/>
      </c>
      <c r="N2" s="11" t="str">
        <f>LEFT(data!C110, 49)</f>
        <v/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1AD9-0FC6-406E-9807-5A291F380226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1072</v>
      </c>
      <c r="B1" s="12" t="s">
        <v>1073</v>
      </c>
      <c r="C1" s="10" t="s">
        <v>1074</v>
      </c>
      <c r="D1" s="10" t="s">
        <v>1075</v>
      </c>
      <c r="E1" s="10" t="s">
        <v>1076</v>
      </c>
      <c r="F1" s="10" t="s">
        <v>1077</v>
      </c>
      <c r="G1" s="10" t="s">
        <v>1078</v>
      </c>
      <c r="H1" s="10" t="s">
        <v>1079</v>
      </c>
      <c r="I1" s="10" t="s">
        <v>1080</v>
      </c>
      <c r="J1" s="10" t="s">
        <v>1081</v>
      </c>
      <c r="K1" s="10" t="s">
        <v>1082</v>
      </c>
      <c r="L1" s="10" t="s">
        <v>1083</v>
      </c>
      <c r="M1" s="10" t="s">
        <v>1084</v>
      </c>
      <c r="N1" s="10" t="s">
        <v>1085</v>
      </c>
      <c r="O1" s="10" t="s">
        <v>1086</v>
      </c>
      <c r="P1" s="10" t="s">
        <v>1087</v>
      </c>
      <c r="Q1" s="10" t="s">
        <v>1088</v>
      </c>
      <c r="R1" s="10" t="s">
        <v>1089</v>
      </c>
      <c r="S1" s="10" t="s">
        <v>1090</v>
      </c>
      <c r="T1" s="10" t="s">
        <v>1091</v>
      </c>
      <c r="U1" s="10" t="s">
        <v>1092</v>
      </c>
      <c r="V1" s="10" t="s">
        <v>1093</v>
      </c>
      <c r="W1" s="10" t="s">
        <v>1094</v>
      </c>
      <c r="X1" s="10" t="s">
        <v>1095</v>
      </c>
      <c r="Y1" s="10" t="s">
        <v>1096</v>
      </c>
      <c r="Z1" s="10" t="s">
        <v>1097</v>
      </c>
      <c r="AA1" s="10" t="s">
        <v>1098</v>
      </c>
      <c r="AB1" s="10" t="s">
        <v>1099</v>
      </c>
      <c r="AC1" s="10" t="s">
        <v>1100</v>
      </c>
      <c r="AD1" s="10" t="s">
        <v>1101</v>
      </c>
      <c r="AE1" s="10" t="s">
        <v>1102</v>
      </c>
      <c r="AF1" s="10" t="s">
        <v>1103</v>
      </c>
      <c r="AG1" s="10" t="s">
        <v>1104</v>
      </c>
      <c r="AH1" s="10" t="s">
        <v>1105</v>
      </c>
      <c r="AI1" s="10" t="s">
        <v>1106</v>
      </c>
      <c r="AJ1" s="10" t="s">
        <v>1107</v>
      </c>
      <c r="AK1" s="10" t="s">
        <v>1108</v>
      </c>
      <c r="AL1" s="10" t="s">
        <v>1109</v>
      </c>
      <c r="AM1" s="10" t="s">
        <v>1110</v>
      </c>
      <c r="AN1" s="10" t="s">
        <v>1111</v>
      </c>
      <c r="AO1" s="10" t="s">
        <v>1112</v>
      </c>
      <c r="AP1" s="10" t="s">
        <v>1113</v>
      </c>
      <c r="AQ1" s="10" t="s">
        <v>1114</v>
      </c>
      <c r="AR1" s="10" t="s">
        <v>1115</v>
      </c>
      <c r="AS1" s="10" t="s">
        <v>1116</v>
      </c>
      <c r="AT1" s="10" t="s">
        <v>1117</v>
      </c>
      <c r="AU1" s="10" t="s">
        <v>1118</v>
      </c>
      <c r="AV1" s="10" t="s">
        <v>1119</v>
      </c>
      <c r="AW1" s="10" t="s">
        <v>1120</v>
      </c>
      <c r="AX1" s="10" t="s">
        <v>1121</v>
      </c>
      <c r="AY1" s="10" t="s">
        <v>1122</v>
      </c>
      <c r="AZ1" s="10" t="s">
        <v>1123</v>
      </c>
      <c r="BA1" s="10" t="s">
        <v>1124</v>
      </c>
      <c r="BB1" s="10" t="s">
        <v>1125</v>
      </c>
      <c r="BC1" s="10" t="s">
        <v>1126</v>
      </c>
      <c r="BD1" s="10" t="s">
        <v>1127</v>
      </c>
      <c r="BE1" s="10" t="s">
        <v>1128</v>
      </c>
      <c r="BF1" s="10" t="s">
        <v>1129</v>
      </c>
      <c r="BG1" s="10" t="s">
        <v>1130</v>
      </c>
      <c r="BH1" s="10" t="s">
        <v>1131</v>
      </c>
      <c r="BI1" s="10" t="s">
        <v>1132</v>
      </c>
      <c r="BJ1" s="10" t="s">
        <v>1133</v>
      </c>
      <c r="BK1" s="10" t="s">
        <v>1134</v>
      </c>
      <c r="BL1" s="10" t="s">
        <v>1135</v>
      </c>
      <c r="BM1" s="10" t="s">
        <v>1136</v>
      </c>
      <c r="BN1" s="10" t="s">
        <v>1137</v>
      </c>
      <c r="BO1" s="10" t="s">
        <v>1138</v>
      </c>
      <c r="BP1" s="10" t="s">
        <v>1139</v>
      </c>
      <c r="BQ1" s="10" t="s">
        <v>1140</v>
      </c>
      <c r="BR1" s="10" t="s">
        <v>1141</v>
      </c>
      <c r="BS1" s="10" t="s">
        <v>1142</v>
      </c>
      <c r="BT1" s="10" t="s">
        <v>1143</v>
      </c>
      <c r="BU1" s="10" t="s">
        <v>1144</v>
      </c>
      <c r="BV1" s="10" t="s">
        <v>1145</v>
      </c>
      <c r="BW1" s="10" t="s">
        <v>1146</v>
      </c>
      <c r="BX1" s="10" t="s">
        <v>1147</v>
      </c>
      <c r="BY1" s="10" t="s">
        <v>1148</v>
      </c>
      <c r="BZ1" s="10" t="s">
        <v>1149</v>
      </c>
      <c r="CA1" s="10" t="s">
        <v>1150</v>
      </c>
      <c r="CB1" s="10" t="s">
        <v>1151</v>
      </c>
      <c r="CC1" s="10" t="s">
        <v>1152</v>
      </c>
      <c r="CD1" s="10" t="s">
        <v>1153</v>
      </c>
      <c r="CE1" s="10" t="s">
        <v>1154</v>
      </c>
      <c r="CF1" s="10" t="s">
        <v>1155</v>
      </c>
    </row>
    <row r="2" spans="1:84" s="178" customFormat="1" ht="12.6" customHeight="1" x14ac:dyDescent="0.25">
      <c r="A2" s="12" t="str">
        <f>RIGHT(data!C97,3)</f>
        <v>915</v>
      </c>
      <c r="B2" s="210" t="str">
        <f>RIGHT(data!C96,4)</f>
        <v>2023</v>
      </c>
      <c r="C2" s="12" t="s">
        <v>1156</v>
      </c>
      <c r="D2" s="209">
        <f>ROUND(N(data!C181),0)</f>
        <v>533580</v>
      </c>
      <c r="E2" s="209">
        <f>ROUND(N(data!C182),0)</f>
        <v>69577</v>
      </c>
      <c r="F2" s="209">
        <f>ROUND(N(data!C183),0)</f>
        <v>194026</v>
      </c>
      <c r="G2" s="209">
        <f>ROUND(N(data!C184),0)</f>
        <v>1390180</v>
      </c>
      <c r="H2" s="209">
        <f>ROUND(N(data!C185),0)</f>
        <v>-32128</v>
      </c>
      <c r="I2" s="209">
        <f>ROUND(N(data!C186),0)</f>
        <v>198483</v>
      </c>
      <c r="J2" s="209">
        <f>ROUND(N(data!C187)+N(data!C188),0)</f>
        <v>-3012</v>
      </c>
      <c r="K2" s="209">
        <f>ROUND(N(data!C191),0)</f>
        <v>96583</v>
      </c>
      <c r="L2" s="209">
        <f>ROUND(N(data!C192),0)</f>
        <v>0</v>
      </c>
      <c r="M2" s="209">
        <f>ROUND(N(data!C195),0)</f>
        <v>17824</v>
      </c>
      <c r="N2" s="209">
        <f>ROUND(N(data!C196),0)</f>
        <v>0</v>
      </c>
      <c r="O2" s="209">
        <f>ROUND(N(data!C199),0)</f>
        <v>0</v>
      </c>
      <c r="P2" s="209">
        <f>ROUND(N(data!C200),0)</f>
        <v>691469</v>
      </c>
      <c r="Q2" s="209">
        <f>ROUND(N(data!C201),0)</f>
        <v>0</v>
      </c>
      <c r="R2" s="209">
        <f>ROUND(N(data!C204),0)</f>
        <v>0</v>
      </c>
      <c r="S2" s="209">
        <f>ROUND(N(data!C205),0)</f>
        <v>0</v>
      </c>
      <c r="T2" s="209">
        <f>ROUND(N(data!B211),0)</f>
        <v>58460</v>
      </c>
      <c r="U2" s="209">
        <f>ROUND(N(data!C211),0)</f>
        <v>0</v>
      </c>
      <c r="V2" s="209">
        <f>ROUND(N(data!D211),0)</f>
        <v>0</v>
      </c>
      <c r="W2" s="209">
        <f>ROUND(N(data!B212),0)</f>
        <v>0</v>
      </c>
      <c r="X2" s="209">
        <f>ROUND(N(data!C212),0)</f>
        <v>0</v>
      </c>
      <c r="Y2" s="209">
        <f>ROUND(N(data!D212),0)</f>
        <v>0</v>
      </c>
      <c r="Z2" s="209">
        <f>ROUND(N(data!B213),0)</f>
        <v>218330</v>
      </c>
      <c r="AA2" s="209">
        <f>ROUND(N(data!C213),0)</f>
        <v>1433677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0</v>
      </c>
      <c r="AG2" s="209">
        <f>ROUND(N(data!C215),0)</f>
        <v>0</v>
      </c>
      <c r="AH2" s="209">
        <f>ROUND(N(data!D215),0)</f>
        <v>0</v>
      </c>
      <c r="AI2" s="209">
        <f>ROUND(N(data!B216),0)</f>
        <v>93082</v>
      </c>
      <c r="AJ2" s="209">
        <f>ROUND(N(data!C216),0)</f>
        <v>0</v>
      </c>
      <c r="AK2" s="209">
        <f>ROUND(N(data!D216),0)</f>
        <v>0</v>
      </c>
      <c r="AL2" s="209">
        <f>ROUND(N(data!B217),0)</f>
        <v>11478</v>
      </c>
      <c r="AM2" s="209">
        <f>ROUND(N(data!C217),0)</f>
        <v>0</v>
      </c>
      <c r="AN2" s="209">
        <f>ROUND(N(data!D217),0)</f>
        <v>0</v>
      </c>
      <c r="AO2" s="209">
        <f>ROUND(N(data!B218),0)</f>
        <v>12000</v>
      </c>
      <c r="AP2" s="209">
        <f>ROUND(N(data!C218),0)</f>
        <v>0</v>
      </c>
      <c r="AQ2" s="209">
        <f>ROUND(N(data!D218),0)</f>
        <v>0</v>
      </c>
      <c r="AR2" s="209">
        <f>ROUND(N(data!B219),0)</f>
        <v>0</v>
      </c>
      <c r="AS2" s="209">
        <f>ROUND(N(data!C219),0)</f>
        <v>0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775</v>
      </c>
      <c r="AY2" s="209">
        <f>ROUND(N(data!C225),0)</f>
        <v>178</v>
      </c>
      <c r="AZ2" s="209">
        <f>ROUND(N(data!D225),0)</f>
        <v>0</v>
      </c>
      <c r="BA2" s="209">
        <f>ROUND(N(data!B226),0)</f>
        <v>83416</v>
      </c>
      <c r="BB2" s="209">
        <f>ROUND(N(data!C226),0)</f>
        <v>45200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0</v>
      </c>
      <c r="BH2" s="209">
        <f>ROUND(N(data!C228),0)</f>
        <v>0</v>
      </c>
      <c r="BI2" s="209">
        <f>ROUND(N(data!D228),0)</f>
        <v>0</v>
      </c>
      <c r="BJ2" s="209">
        <f>ROUND(N(data!B229),0)</f>
        <v>10014</v>
      </c>
      <c r="BK2" s="209">
        <f>ROUND(N(data!C229),0)</f>
        <v>7195</v>
      </c>
      <c r="BL2" s="209">
        <f>ROUND(N(data!D229),0)</f>
        <v>0</v>
      </c>
      <c r="BM2" s="209">
        <f>ROUND(N(data!B230),0)</f>
        <v>10244</v>
      </c>
      <c r="BN2" s="209">
        <f>ROUND(N(data!C230),0)</f>
        <v>1035</v>
      </c>
      <c r="BO2" s="209">
        <f>ROUND(N(data!D230),0)</f>
        <v>0</v>
      </c>
      <c r="BP2" s="209">
        <f>ROUND(N(data!B231),0)</f>
        <v>10575</v>
      </c>
      <c r="BQ2" s="209">
        <f>ROUND(N(data!C231),0)</f>
        <v>380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4557329</v>
      </c>
      <c r="BW2" s="209">
        <f>ROUND(N(data!C240),0)</f>
        <v>-1141396</v>
      </c>
      <c r="BX2" s="209">
        <f>ROUND(N(data!C241),0)</f>
        <v>0</v>
      </c>
      <c r="BY2" s="209">
        <f>ROUND(N(data!C242),0)</f>
        <v>0</v>
      </c>
      <c r="BZ2" s="209">
        <f>ROUND(N(data!C243),0)</f>
        <v>32895746</v>
      </c>
      <c r="CA2" s="209">
        <f>ROUND(N(data!C244),0)</f>
        <v>1351013</v>
      </c>
      <c r="CB2" s="209">
        <f>ROUND(N(data!C247),0)</f>
        <v>94</v>
      </c>
      <c r="CC2" s="209">
        <f>ROUND(N(data!C249),0)</f>
        <v>-888</v>
      </c>
      <c r="CD2" s="209">
        <f>ROUND(N(data!C250),0)</f>
        <v>65613</v>
      </c>
      <c r="CE2" s="209">
        <f>ROUND(N(data!C254)+N(data!C255),0)</f>
        <v>0</v>
      </c>
      <c r="CF2" s="209">
        <f>ROUND(N(data!D237),0)</f>
        <v>1409061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32BAB-B4AD-4B21-A3E5-8FF813C08D65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78" customFormat="1" ht="12.6" customHeight="1" x14ac:dyDescent="0.25">
      <c r="A2" s="12" t="str">
        <f>RIGHT(data!C97,3)</f>
        <v>915</v>
      </c>
      <c r="B2" s="12" t="str">
        <f>RIGHT(data!C96,4)</f>
        <v>2023</v>
      </c>
      <c r="C2" s="12" t="s">
        <v>1156</v>
      </c>
      <c r="D2" s="208">
        <f>ROUND(N(data!C127),0)</f>
        <v>220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3446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0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20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32</v>
      </c>
      <c r="X2" s="208">
        <f>ROUND(N(data!C145),0)</f>
        <v>0</v>
      </c>
      <c r="Y2" s="208">
        <f>ROUND(N(data!B154),0)</f>
        <v>42</v>
      </c>
      <c r="Z2" s="208">
        <f>ROUND(N(data!B155),0)</f>
        <v>979</v>
      </c>
      <c r="AA2" s="208">
        <f>ROUND(N(data!B156),0)</f>
        <v>0</v>
      </c>
      <c r="AB2" s="208">
        <f>ROUND(N(data!B157),0)</f>
        <v>3508129</v>
      </c>
      <c r="AC2" s="208">
        <f>ROUND(N(data!B158),0)</f>
        <v>3303401</v>
      </c>
      <c r="AD2" s="208">
        <f>ROUND(N(data!C154),0)</f>
        <v>3</v>
      </c>
      <c r="AE2" s="208">
        <f>ROUND(N(data!C155),0)</f>
        <v>45</v>
      </c>
      <c r="AF2" s="208">
        <f>ROUND(N(data!C156),0)</f>
        <v>0</v>
      </c>
      <c r="AG2" s="208">
        <f>ROUND(N(data!C157),0)</f>
        <v>177792</v>
      </c>
      <c r="AH2" s="208">
        <f>ROUND(N(data!C158),0)</f>
        <v>190647</v>
      </c>
      <c r="AI2" s="208">
        <f>ROUND(N(data!D154),0)</f>
        <v>175</v>
      </c>
      <c r="AJ2" s="208">
        <f>ROUND(N(data!D155),0)</f>
        <v>2422</v>
      </c>
      <c r="AK2" s="208">
        <f>ROUND(N(data!D156),0)</f>
        <v>0</v>
      </c>
      <c r="AL2" s="208">
        <f>ROUND(N(data!D157),0)</f>
        <v>10090068</v>
      </c>
      <c r="AM2" s="208">
        <f>ROUND(N(data!D158),0)</f>
        <v>33566856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4C04-8E37-45B5-9ACE-82C9E9A2CAF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206" t="s">
        <v>1322</v>
      </c>
      <c r="CR1" s="206" t="s">
        <v>1323</v>
      </c>
      <c r="CS1" s="206" t="s">
        <v>1324</v>
      </c>
      <c r="CT1" s="206" t="s">
        <v>1325</v>
      </c>
      <c r="CU1" s="206" t="s">
        <v>1326</v>
      </c>
      <c r="CV1" s="206" t="s">
        <v>1327</v>
      </c>
      <c r="CW1" s="206" t="s">
        <v>1328</v>
      </c>
      <c r="CX1" s="206" t="s">
        <v>1329</v>
      </c>
      <c r="CY1" s="206" t="s">
        <v>1330</v>
      </c>
      <c r="CZ1" s="206" t="s">
        <v>1331</v>
      </c>
      <c r="DA1" s="206" t="s">
        <v>1332</v>
      </c>
      <c r="DB1" s="206" t="s">
        <v>1333</v>
      </c>
      <c r="DC1" s="206" t="s">
        <v>1334</v>
      </c>
      <c r="DD1" s="206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78" customFormat="1" ht="12.6" customHeight="1" x14ac:dyDescent="0.25">
      <c r="A2" s="209" t="str">
        <f>RIGHT(data!C97,3)</f>
        <v>915</v>
      </c>
      <c r="B2" s="210" t="str">
        <f>RIGHT(data!C96,4)</f>
        <v>2023</v>
      </c>
      <c r="C2" s="12" t="s">
        <v>1156</v>
      </c>
      <c r="D2" s="208">
        <f>ROUND(N(data!C181),0)</f>
        <v>533580</v>
      </c>
      <c r="E2" s="208">
        <f>ROUND(N(data!C267),0)</f>
        <v>0</v>
      </c>
      <c r="F2" s="208">
        <f>ROUND(N(data!C268),0)</f>
        <v>5098692</v>
      </c>
      <c r="G2" s="208">
        <f>ROUND(N(data!C269),0)</f>
        <v>2544724</v>
      </c>
      <c r="H2" s="208">
        <f>ROUND(N(data!C270),0)</f>
        <v>0</v>
      </c>
      <c r="I2" s="208">
        <f>ROUND(N(data!C271),0)</f>
        <v>411799</v>
      </c>
      <c r="J2" s="208">
        <f>ROUND(N(data!C272),0)</f>
        <v>0</v>
      </c>
      <c r="K2" s="208">
        <f>ROUND(N(data!C273),0)</f>
        <v>26089</v>
      </c>
      <c r="L2" s="208">
        <f>ROUND(N(data!C274),0)</f>
        <v>180116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58460</v>
      </c>
      <c r="R2" s="208">
        <f>ROUND(N(data!C284),0)</f>
        <v>0</v>
      </c>
      <c r="S2" s="208">
        <f>ROUND(N(data!C285),0)</f>
        <v>1664008</v>
      </c>
      <c r="T2" s="208">
        <f>ROUND(N(data!C286),0)</f>
        <v>0</v>
      </c>
      <c r="U2" s="208">
        <f>ROUND(N(data!C287),0)</f>
        <v>0</v>
      </c>
      <c r="V2" s="208">
        <f>ROUND(N(data!C288),0)</f>
        <v>104561</v>
      </c>
      <c r="W2" s="208">
        <f>ROUND(N(data!C289),0)</f>
        <v>0</v>
      </c>
      <c r="X2" s="208">
        <f>ROUND(N(data!C290),0)</f>
        <v>0</v>
      </c>
      <c r="Y2" s="208">
        <f>ROUND(N(data!C291),0)</f>
        <v>0</v>
      </c>
      <c r="Z2" s="208">
        <f>ROUND(N(data!C292),0)</f>
        <v>169012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0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817802</v>
      </c>
      <c r="AK2" s="208">
        <f>ROUND(N(data!C316),0)</f>
        <v>449155</v>
      </c>
      <c r="AL2" s="208">
        <f>ROUND(N(data!C317),0)</f>
        <v>27156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246685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0</v>
      </c>
      <c r="AZ2" s="208">
        <f>ROUND(N(data!C335),0)</f>
        <v>0</v>
      </c>
      <c r="BA2" s="208">
        <f>ROUND(N(data!C336),0)</f>
        <v>-11104104</v>
      </c>
      <c r="BB2" s="208">
        <f>ROUND(N(data!C337),0)</f>
        <v>0</v>
      </c>
      <c r="BC2" s="208">
        <f>ROUND(N(data!C338),0)</f>
        <v>43816</v>
      </c>
      <c r="BD2" s="208">
        <f>ROUND(N(data!C339),0)</f>
        <v>0</v>
      </c>
      <c r="BE2" s="208">
        <f>ROUND(N(data!C343),0)</f>
        <v>0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14184584</v>
      </c>
      <c r="BJ2" s="208">
        <f>ROUND(N(data!C349),0)</f>
        <v>0</v>
      </c>
      <c r="BK2" s="208">
        <f>ROUND(N(data!CE60),2)</f>
        <v>109.69</v>
      </c>
      <c r="BL2" s="208">
        <f>ROUND(N(data!C358),0)</f>
        <v>13775989</v>
      </c>
      <c r="BM2" s="208">
        <f>ROUND(N(data!C359),0)</f>
        <v>37060904</v>
      </c>
      <c r="BN2" s="208">
        <f>ROUND(N(data!C363),0)</f>
        <v>37662693</v>
      </c>
      <c r="BO2" s="208">
        <f>ROUND(N(data!C364),0)</f>
        <v>64725</v>
      </c>
      <c r="BP2" s="208">
        <f>ROUND(N(data!C365),0)</f>
        <v>0</v>
      </c>
      <c r="BQ2" s="208">
        <f>ROUND(N(data!D381),0)</f>
        <v>7181124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257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21088</v>
      </c>
      <c r="CA2" s="208">
        <f>ROUND(N(data!C379),0)</f>
        <v>0</v>
      </c>
      <c r="CB2" s="208">
        <f>ROUND(N(data!C380),0)</f>
        <v>7159779</v>
      </c>
      <c r="CC2" s="208">
        <f>ROUND(N(data!C382),0)</f>
        <v>0</v>
      </c>
      <c r="CD2" s="208">
        <f>ROUND(N(data!C389),0)</f>
        <v>8105558</v>
      </c>
      <c r="CE2" s="208">
        <f>ROUND(N(data!C390),0)</f>
        <v>2350706</v>
      </c>
      <c r="CF2" s="208">
        <f>ROUND(N(data!C391),0)</f>
        <v>1792545</v>
      </c>
      <c r="CG2" s="208">
        <f>ROUND(N(data!C392),0)</f>
        <v>227172</v>
      </c>
      <c r="CH2" s="208">
        <f>ROUND(N(data!C393),0)</f>
        <v>111197</v>
      </c>
      <c r="CI2" s="208">
        <f>ROUND(N(data!C394),0)</f>
        <v>2335185</v>
      </c>
      <c r="CJ2" s="208">
        <f>ROUND(N(data!C395),0)</f>
        <v>53936</v>
      </c>
      <c r="CK2" s="208">
        <f>ROUND(N(data!C396),0)</f>
        <v>96583</v>
      </c>
      <c r="CL2" s="208">
        <f>ROUND(N(data!C397),0)</f>
        <v>17825</v>
      </c>
      <c r="CM2" s="208">
        <f>ROUND(N(data!C398),0)</f>
        <v>691469</v>
      </c>
      <c r="CN2" s="208">
        <f>ROUND(N(data!C399),0)</f>
        <v>0</v>
      </c>
      <c r="CO2" s="208">
        <f>ROUND(N(data!C362),0)</f>
        <v>1409061</v>
      </c>
      <c r="CP2" s="208">
        <f>ROUND(N(data!D415),0)</f>
        <v>2705673</v>
      </c>
      <c r="CQ2" s="61">
        <f>ROUND(N(data!C401),0)</f>
        <v>0</v>
      </c>
      <c r="CR2" s="61">
        <f>ROUND(N(data!C402),0)</f>
        <v>260104</v>
      </c>
      <c r="CS2" s="61">
        <f>ROUND(N(data!C403),0)</f>
        <v>0</v>
      </c>
      <c r="CT2" s="61">
        <f>ROUND(N(data!C404),0)</f>
        <v>0</v>
      </c>
      <c r="CU2" s="61">
        <f>ROUND(N(data!C405),0)</f>
        <v>10547</v>
      </c>
      <c r="CV2" s="61">
        <f>ROUND(N(data!C406),0)</f>
        <v>0</v>
      </c>
      <c r="CW2" s="61">
        <f>ROUND(N(data!C407),0)</f>
        <v>0</v>
      </c>
      <c r="CX2" s="61">
        <f>ROUND(N(data!C408),0)</f>
        <v>141084</v>
      </c>
      <c r="CY2" s="61">
        <f>ROUND(N(data!C409),0)</f>
        <v>906879</v>
      </c>
      <c r="CZ2" s="61">
        <f>ROUND(N(data!C410),0)</f>
        <v>0</v>
      </c>
      <c r="DA2" s="61">
        <f>ROUND(N(data!C411),0)</f>
        <v>5792</v>
      </c>
      <c r="DB2" s="61">
        <f>ROUND(N(data!C412),0)</f>
        <v>0</v>
      </c>
      <c r="DC2" s="61">
        <f>ROUND(N(data!C413),0)</f>
        <v>0</v>
      </c>
      <c r="DD2" s="61">
        <f>ROUND(N(data!C414),0)</f>
        <v>1381267</v>
      </c>
      <c r="DE2" s="61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48571-52E8-4AAE-9EC4-FA205BB7B7C6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915</v>
      </c>
      <c r="B2" s="210" t="str">
        <f>RIGHT(data!$C$96,4)</f>
        <v>2023</v>
      </c>
      <c r="C2" s="12" t="str">
        <f>data!C$55</f>
        <v>6010</v>
      </c>
      <c r="D2" s="12" t="s">
        <v>1156</v>
      </c>
      <c r="E2" s="208">
        <f>ROUND(N(data!C59), 0)</f>
        <v>0</v>
      </c>
      <c r="F2" s="317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17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915</v>
      </c>
      <c r="B3" s="210" t="str">
        <f>RIGHT(data!$C$96,4)</f>
        <v>2023</v>
      </c>
      <c r="C3" s="12" t="str">
        <f>data!D$55</f>
        <v>6030</v>
      </c>
      <c r="D3" s="12" t="s">
        <v>1156</v>
      </c>
      <c r="E3" s="208">
        <f>ROUND(N(data!D59), 0)</f>
        <v>0</v>
      </c>
      <c r="F3" s="317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7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915</v>
      </c>
      <c r="B4" s="210" t="str">
        <f>RIGHT(data!$C$96,4)</f>
        <v>2023</v>
      </c>
      <c r="C4" s="12" t="str">
        <f>data!E$55</f>
        <v>6070</v>
      </c>
      <c r="D4" s="12" t="s">
        <v>1156</v>
      </c>
      <c r="E4" s="208">
        <f>ROUND(N(data!E59), 0)</f>
        <v>0</v>
      </c>
      <c r="F4" s="317">
        <f>ROUND(N(data!E60), 2)</f>
        <v>0</v>
      </c>
      <c r="G4" s="208">
        <f>ROUND(N(data!E61), 0)</f>
        <v>0</v>
      </c>
      <c r="H4" s="208">
        <f>ROUND(N(data!E62), 0)</f>
        <v>0</v>
      </c>
      <c r="I4" s="208">
        <f>ROUND(N(data!E63), 0)</f>
        <v>0</v>
      </c>
      <c r="J4" s="208">
        <f>ROUND(N(data!E64), 0)</f>
        <v>0</v>
      </c>
      <c r="K4" s="208">
        <f>ROUND(N(data!E65), 0)</f>
        <v>0</v>
      </c>
      <c r="L4" s="208">
        <f>ROUND(N(data!E66), 0)</f>
        <v>0</v>
      </c>
      <c r="M4" s="208">
        <f>ROUND(N(data!E67), 0)</f>
        <v>0</v>
      </c>
      <c r="N4" s="208">
        <f>ROUND(N(data!E68), 0)</f>
        <v>0</v>
      </c>
      <c r="O4" s="208">
        <f>ROUND(N(data!E69), 0)</f>
        <v>0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0</v>
      </c>
      <c r="AD4" s="208">
        <f>ROUND(N(data!E84), 0)</f>
        <v>0</v>
      </c>
      <c r="AE4" s="208">
        <f>ROUND(N(data!E89), 0)</f>
        <v>0</v>
      </c>
      <c r="AF4" s="208">
        <f>ROUND(N(data!E87), 0)</f>
        <v>0</v>
      </c>
      <c r="AG4" s="208">
        <f>ROUND(N(data!E90), 0)</f>
        <v>0</v>
      </c>
      <c r="AH4" s="208">
        <f>ROUND(N(data!E91), 0)</f>
        <v>0</v>
      </c>
      <c r="AI4" s="208">
        <f>ROUND(N(data!E92), 0)</f>
        <v>0</v>
      </c>
      <c r="AJ4" s="208">
        <f>ROUND(N(data!E93), 0)</f>
        <v>0</v>
      </c>
      <c r="AK4" s="317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915</v>
      </c>
      <c r="B5" s="210" t="str">
        <f>RIGHT(data!$C$96,4)</f>
        <v>2023</v>
      </c>
      <c r="C5" s="12" t="str">
        <f>data!F$55</f>
        <v>6100</v>
      </c>
      <c r="D5" s="12" t="s">
        <v>1156</v>
      </c>
      <c r="E5" s="208">
        <f>ROUND(N(data!F59), 0)</f>
        <v>0</v>
      </c>
      <c r="F5" s="317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7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915</v>
      </c>
      <c r="B6" s="210" t="str">
        <f>RIGHT(data!$C$96,4)</f>
        <v>2023</v>
      </c>
      <c r="C6" s="12" t="str">
        <f>data!G$55</f>
        <v>6120</v>
      </c>
      <c r="D6" s="12" t="s">
        <v>1156</v>
      </c>
      <c r="E6" s="208">
        <f>ROUND(N(data!G59), 0)</f>
        <v>0</v>
      </c>
      <c r="F6" s="317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7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915</v>
      </c>
      <c r="B7" s="210" t="str">
        <f>RIGHT(data!$C$96,4)</f>
        <v>2023</v>
      </c>
      <c r="C7" s="12" t="str">
        <f>data!H$55</f>
        <v>6140</v>
      </c>
      <c r="D7" s="12" t="s">
        <v>1156</v>
      </c>
      <c r="E7" s="208">
        <f>ROUND(N(data!H59), 0)</f>
        <v>3446</v>
      </c>
      <c r="F7" s="317">
        <f>ROUND(N(data!H60), 2)</f>
        <v>41.43</v>
      </c>
      <c r="G7" s="208">
        <f>ROUND(N(data!H61), 0)</f>
        <v>3648363</v>
      </c>
      <c r="H7" s="208">
        <f>ROUND(N(data!H62), 0)</f>
        <v>1058067</v>
      </c>
      <c r="I7" s="208">
        <f>ROUND(N(data!H63), 0)</f>
        <v>195734</v>
      </c>
      <c r="J7" s="208">
        <f>ROUND(N(data!H64), 0)</f>
        <v>22957</v>
      </c>
      <c r="K7" s="208">
        <f>ROUND(N(data!H65), 0)</f>
        <v>3344</v>
      </c>
      <c r="L7" s="208">
        <f>ROUND(N(data!H66), 0)</f>
        <v>358326</v>
      </c>
      <c r="M7" s="208">
        <f>ROUND(N(data!H67), 0)</f>
        <v>21574</v>
      </c>
      <c r="N7" s="208">
        <f>ROUND(N(data!H68), 0)</f>
        <v>0</v>
      </c>
      <c r="O7" s="208">
        <f>ROUND(N(data!H69), 0)</f>
        <v>773211</v>
      </c>
      <c r="P7" s="208">
        <f>ROUND(N(data!H70), 0)</f>
        <v>0</v>
      </c>
      <c r="Q7" s="208">
        <f>ROUND(N(data!H71), 0)</f>
        <v>260104</v>
      </c>
      <c r="R7" s="208">
        <f>ROUND(N(data!H72), 0)</f>
        <v>0</v>
      </c>
      <c r="S7" s="208">
        <f>ROUND(N(data!H73), 0)</f>
        <v>0</v>
      </c>
      <c r="T7" s="208">
        <f>ROUND(N(data!H74), 0)</f>
        <v>10547</v>
      </c>
      <c r="U7" s="208">
        <f>ROUND(N(data!H75), 0)</f>
        <v>0</v>
      </c>
      <c r="V7" s="208">
        <f>ROUND(N(data!H76), 0)</f>
        <v>0</v>
      </c>
      <c r="W7" s="208">
        <f>ROUND(N(data!H77), 0)</f>
        <v>16775</v>
      </c>
      <c r="X7" s="208">
        <f>ROUND(N(data!H78), 0)</f>
        <v>0</v>
      </c>
      <c r="Y7" s="208">
        <f>ROUND(N(data!H79), 0)</f>
        <v>0</v>
      </c>
      <c r="Z7" s="208">
        <f>ROUND(N(data!H80), 0)</f>
        <v>2694</v>
      </c>
      <c r="AA7" s="208">
        <f>ROUND(N(data!H81), 0)</f>
        <v>0</v>
      </c>
      <c r="AB7" s="208">
        <f>ROUND(N(data!H82), 0)</f>
        <v>0</v>
      </c>
      <c r="AC7" s="208">
        <f>ROUND(N(data!H83), 0)</f>
        <v>483091</v>
      </c>
      <c r="AD7" s="208">
        <f>ROUND(N(data!H84), 0)</f>
        <v>0</v>
      </c>
      <c r="AE7" s="208">
        <f>ROUND(N(data!H89), 0)</f>
        <v>15686580</v>
      </c>
      <c r="AF7" s="208">
        <f>ROUND(N(data!H87), 0)</f>
        <v>12948856</v>
      </c>
      <c r="AG7" s="208">
        <f>ROUND(N(data!H90), 0)</f>
        <v>19508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7">
        <f>ROUND(N(data!H94), 2)</f>
        <v>25.58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915</v>
      </c>
      <c r="B8" s="210" t="str">
        <f>RIGHT(data!$C$96,4)</f>
        <v>2023</v>
      </c>
      <c r="C8" s="12" t="str">
        <f>data!I$55</f>
        <v>6150</v>
      </c>
      <c r="D8" s="12" t="s">
        <v>1156</v>
      </c>
      <c r="E8" s="208">
        <f>ROUND(N(data!I59), 0)</f>
        <v>0</v>
      </c>
      <c r="F8" s="317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7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915</v>
      </c>
      <c r="B9" s="210" t="str">
        <f>RIGHT(data!$C$96,4)</f>
        <v>2023</v>
      </c>
      <c r="C9" s="12" t="str">
        <f>data!J$55</f>
        <v>6170</v>
      </c>
      <c r="D9" s="12" t="s">
        <v>1156</v>
      </c>
      <c r="E9" s="208">
        <f>ROUND(N(data!J59), 0)</f>
        <v>0</v>
      </c>
      <c r="F9" s="317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7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915</v>
      </c>
      <c r="B10" s="210" t="str">
        <f>RIGHT(data!$C$96,4)</f>
        <v>2023</v>
      </c>
      <c r="C10" s="12" t="str">
        <f>data!K$55</f>
        <v>6200</v>
      </c>
      <c r="D10" s="12" t="s">
        <v>1156</v>
      </c>
      <c r="E10" s="208">
        <f>ROUND(N(data!K59), 0)</f>
        <v>0</v>
      </c>
      <c r="F10" s="317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7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915</v>
      </c>
      <c r="B11" s="210" t="str">
        <f>RIGHT(data!$C$96,4)</f>
        <v>2023</v>
      </c>
      <c r="C11" s="12" t="str">
        <f>data!L$55</f>
        <v>6210</v>
      </c>
      <c r="D11" s="12" t="s">
        <v>1156</v>
      </c>
      <c r="E11" s="208">
        <f>ROUND(N(data!L59), 0)</f>
        <v>0</v>
      </c>
      <c r="F11" s="317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7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915</v>
      </c>
      <c r="B12" s="210" t="str">
        <f>RIGHT(data!$C$96,4)</f>
        <v>2023</v>
      </c>
      <c r="C12" s="12" t="str">
        <f>data!M$55</f>
        <v>6330</v>
      </c>
      <c r="D12" s="12" t="s">
        <v>1156</v>
      </c>
      <c r="E12" s="208">
        <f>ROUND(N(data!M59), 0)</f>
        <v>0</v>
      </c>
      <c r="F12" s="317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7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915</v>
      </c>
      <c r="B13" s="210" t="str">
        <f>RIGHT(data!$C$96,4)</f>
        <v>2023</v>
      </c>
      <c r="C13" s="12" t="str">
        <f>data!N$55</f>
        <v>6400</v>
      </c>
      <c r="D13" s="12" t="s">
        <v>1156</v>
      </c>
      <c r="E13" s="208">
        <f>ROUND(N(data!N59), 0)</f>
        <v>0</v>
      </c>
      <c r="F13" s="317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7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915</v>
      </c>
      <c r="B14" s="210" t="str">
        <f>RIGHT(data!$C$96,4)</f>
        <v>2023</v>
      </c>
      <c r="C14" s="12" t="str">
        <f>data!O$55</f>
        <v>7010</v>
      </c>
      <c r="D14" s="12" t="s">
        <v>1156</v>
      </c>
      <c r="E14" s="208">
        <f>ROUND(N(data!O59), 0)</f>
        <v>0</v>
      </c>
      <c r="F14" s="317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7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915</v>
      </c>
      <c r="B15" s="210" t="str">
        <f>RIGHT(data!$C$96,4)</f>
        <v>2023</v>
      </c>
      <c r="C15" s="12" t="str">
        <f>data!P$55</f>
        <v>7020</v>
      </c>
      <c r="D15" s="12" t="s">
        <v>1156</v>
      </c>
      <c r="E15" s="208">
        <f>ROUND(N(data!P59), 0)</f>
        <v>0</v>
      </c>
      <c r="F15" s="317">
        <f>ROUND(N(data!P60), 2)</f>
        <v>0</v>
      </c>
      <c r="G15" s="208">
        <f>ROUND(N(data!P61), 0)</f>
        <v>0</v>
      </c>
      <c r="H15" s="208">
        <f>ROUND(N(data!P62), 0)</f>
        <v>0</v>
      </c>
      <c r="I15" s="208">
        <f>ROUND(N(data!P63), 0)</f>
        <v>0</v>
      </c>
      <c r="J15" s="208">
        <f>ROUND(N(data!P64), 0)</f>
        <v>0</v>
      </c>
      <c r="K15" s="208">
        <f>ROUND(N(data!P65), 0)</f>
        <v>0</v>
      </c>
      <c r="L15" s="208">
        <f>ROUND(N(data!P66), 0)</f>
        <v>0</v>
      </c>
      <c r="M15" s="208">
        <f>ROUND(N(data!P67), 0)</f>
        <v>0</v>
      </c>
      <c r="N15" s="208">
        <f>ROUND(N(data!P68), 0)</f>
        <v>0</v>
      </c>
      <c r="O15" s="208">
        <f>ROUND(N(data!P69), 0)</f>
        <v>0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0</v>
      </c>
      <c r="AD15" s="208">
        <f>ROUND(N(data!P84), 0)</f>
        <v>0</v>
      </c>
      <c r="AE15" s="208">
        <f>ROUND(N(data!P89), 0)</f>
        <v>0</v>
      </c>
      <c r="AF15" s="208">
        <f>ROUND(N(data!P87), 0)</f>
        <v>0</v>
      </c>
      <c r="AG15" s="208">
        <f>ROUND(N(data!P90), 0)</f>
        <v>0</v>
      </c>
      <c r="AH15" s="208">
        <f>ROUND(N(data!P91), 0)</f>
        <v>0</v>
      </c>
      <c r="AI15" s="208">
        <f>ROUND(N(data!P92), 0)</f>
        <v>0</v>
      </c>
      <c r="AJ15" s="208">
        <f>ROUND(N(data!P93), 0)</f>
        <v>0</v>
      </c>
      <c r="AK15" s="317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915</v>
      </c>
      <c r="B16" s="210" t="str">
        <f>RIGHT(data!$C$96,4)</f>
        <v>2023</v>
      </c>
      <c r="C16" s="12" t="str">
        <f>data!Q$55</f>
        <v>7030</v>
      </c>
      <c r="D16" s="12" t="s">
        <v>1156</v>
      </c>
      <c r="E16" s="208">
        <f>ROUND(N(data!Q59), 0)</f>
        <v>0</v>
      </c>
      <c r="F16" s="317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17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915</v>
      </c>
      <c r="B17" s="210" t="str">
        <f>RIGHT(data!$C$96,4)</f>
        <v>2023</v>
      </c>
      <c r="C17" s="12" t="str">
        <f>data!R$55</f>
        <v>7040</v>
      </c>
      <c r="D17" s="12" t="s">
        <v>1156</v>
      </c>
      <c r="E17" s="208">
        <f>ROUND(N(data!R59), 0)</f>
        <v>0</v>
      </c>
      <c r="F17" s="317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0</v>
      </c>
      <c r="J17" s="208">
        <f>ROUND(N(data!R64), 0)</f>
        <v>0</v>
      </c>
      <c r="K17" s="208">
        <f>ROUND(N(data!R65), 0)</f>
        <v>0</v>
      </c>
      <c r="L17" s="208">
        <f>ROUND(N(data!R66), 0)</f>
        <v>0</v>
      </c>
      <c r="M17" s="208">
        <f>ROUND(N(data!R67), 0)</f>
        <v>0</v>
      </c>
      <c r="N17" s="208">
        <f>ROUND(N(data!R68), 0)</f>
        <v>0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0</v>
      </c>
      <c r="AF17" s="208">
        <f>ROUND(N(data!R87), 0)</f>
        <v>0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17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915</v>
      </c>
      <c r="B18" s="210" t="str">
        <f>RIGHT(data!$C$96,4)</f>
        <v>2023</v>
      </c>
      <c r="C18" s="12" t="str">
        <f>data!S$55</f>
        <v>7050</v>
      </c>
      <c r="D18" s="12" t="s">
        <v>1156</v>
      </c>
      <c r="E18" s="208">
        <f>ROUND(N(data!S59), 0)</f>
        <v>0</v>
      </c>
      <c r="F18" s="317">
        <f>ROUND(N(data!S60), 2)</f>
        <v>0</v>
      </c>
      <c r="G18" s="208">
        <f>ROUND(N(data!S61), 0)</f>
        <v>0</v>
      </c>
      <c r="H18" s="208">
        <f>ROUND(N(data!S62), 0)</f>
        <v>0</v>
      </c>
      <c r="I18" s="208">
        <f>ROUND(N(data!S63), 0)</f>
        <v>0</v>
      </c>
      <c r="J18" s="208">
        <f>ROUND(N(data!S64), 0)</f>
        <v>0</v>
      </c>
      <c r="K18" s="208">
        <f>ROUND(N(data!S65), 0)</f>
        <v>0</v>
      </c>
      <c r="L18" s="208">
        <f>ROUND(N(data!S66), 0)</f>
        <v>0</v>
      </c>
      <c r="M18" s="208">
        <f>ROUND(N(data!S67), 0)</f>
        <v>0</v>
      </c>
      <c r="N18" s="208">
        <f>ROUND(N(data!S68), 0)</f>
        <v>0</v>
      </c>
      <c r="O18" s="208">
        <f>ROUND(N(data!S69), 0)</f>
        <v>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0</v>
      </c>
      <c r="AH18" s="208">
        <f>ROUND(N(data!S91), 0)</f>
        <v>0</v>
      </c>
      <c r="AI18" s="208">
        <f>ROUND(N(data!S92), 0)</f>
        <v>0</v>
      </c>
      <c r="AJ18" s="208">
        <f>ROUND(N(data!S93), 0)</f>
        <v>0</v>
      </c>
      <c r="AK18" s="317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915</v>
      </c>
      <c r="B19" s="210" t="str">
        <f>RIGHT(data!$C$96,4)</f>
        <v>2023</v>
      </c>
      <c r="C19" s="12" t="str">
        <f>data!T$55</f>
        <v>7060</v>
      </c>
      <c r="D19" s="12" t="s">
        <v>1156</v>
      </c>
      <c r="E19" s="208">
        <f>ROUND(N(data!T59), 0)</f>
        <v>0</v>
      </c>
      <c r="F19" s="317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7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915</v>
      </c>
      <c r="B20" s="210" t="str">
        <f>RIGHT(data!$C$96,4)</f>
        <v>2023</v>
      </c>
      <c r="C20" s="12" t="str">
        <f>data!U$55</f>
        <v>7070</v>
      </c>
      <c r="D20" s="12" t="s">
        <v>1156</v>
      </c>
      <c r="E20" s="208">
        <f>ROUND(N(data!U59), 0)</f>
        <v>0</v>
      </c>
      <c r="F20" s="317">
        <f>ROUND(N(data!U60), 2)</f>
        <v>0</v>
      </c>
      <c r="G20" s="208">
        <f>ROUND(N(data!U61), 0)</f>
        <v>0</v>
      </c>
      <c r="H20" s="208">
        <f>ROUND(N(data!U62), 0)</f>
        <v>0</v>
      </c>
      <c r="I20" s="208">
        <f>ROUND(N(data!U63), 0)</f>
        <v>0</v>
      </c>
      <c r="J20" s="208">
        <f>ROUND(N(data!U64), 0)</f>
        <v>0</v>
      </c>
      <c r="K20" s="208">
        <f>ROUND(N(data!U65), 0)</f>
        <v>0</v>
      </c>
      <c r="L20" s="208">
        <f>ROUND(N(data!U66), 0)</f>
        <v>0</v>
      </c>
      <c r="M20" s="208">
        <f>ROUND(N(data!U67), 0)</f>
        <v>0</v>
      </c>
      <c r="N20" s="208">
        <f>ROUND(N(data!U68), 0)</f>
        <v>0</v>
      </c>
      <c r="O20" s="208">
        <f>ROUND(N(data!U69), 0)</f>
        <v>2463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0</v>
      </c>
      <c r="AC20" s="208">
        <f>ROUND(N(data!U83), 0)</f>
        <v>2463</v>
      </c>
      <c r="AD20" s="208">
        <f>ROUND(N(data!U84), 0)</f>
        <v>0</v>
      </c>
      <c r="AE20" s="208">
        <f>ROUND(N(data!U89), 0)</f>
        <v>468412</v>
      </c>
      <c r="AF20" s="208">
        <f>ROUND(N(data!U87), 0)</f>
        <v>364184</v>
      </c>
      <c r="AG20" s="208">
        <f>ROUND(N(data!U90), 0)</f>
        <v>0</v>
      </c>
      <c r="AH20" s="208">
        <f>ROUND(N(data!U91), 0)</f>
        <v>0</v>
      </c>
      <c r="AI20" s="208">
        <f>ROUND(N(data!U92), 0)</f>
        <v>0</v>
      </c>
      <c r="AJ20" s="208">
        <f>ROUND(N(data!U93), 0)</f>
        <v>0</v>
      </c>
      <c r="AK20" s="317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915</v>
      </c>
      <c r="B21" s="210" t="str">
        <f>RIGHT(data!$C$96,4)</f>
        <v>2023</v>
      </c>
      <c r="C21" s="12" t="str">
        <f>data!V$55</f>
        <v>7110</v>
      </c>
      <c r="D21" s="12" t="s">
        <v>1156</v>
      </c>
      <c r="E21" s="208">
        <f>ROUND(N(data!V59), 0)</f>
        <v>0</v>
      </c>
      <c r="F21" s="317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0</v>
      </c>
      <c r="AF21" s="208">
        <f>ROUND(N(data!V87), 0)</f>
        <v>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7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915</v>
      </c>
      <c r="B22" s="210" t="str">
        <f>RIGHT(data!$C$96,4)</f>
        <v>2023</v>
      </c>
      <c r="C22" s="12" t="str">
        <f>data!W$55</f>
        <v>7120</v>
      </c>
      <c r="D22" s="12" t="s">
        <v>1156</v>
      </c>
      <c r="E22" s="208">
        <f>ROUND(N(data!W59), 0)</f>
        <v>0</v>
      </c>
      <c r="F22" s="317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0</v>
      </c>
      <c r="K22" s="208">
        <f>ROUND(N(data!W65), 0)</f>
        <v>0</v>
      </c>
      <c r="L22" s="208">
        <f>ROUND(N(data!W66), 0)</f>
        <v>0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0</v>
      </c>
      <c r="AF22" s="208">
        <f>ROUND(N(data!W87), 0)</f>
        <v>0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17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915</v>
      </c>
      <c r="B23" s="210" t="str">
        <f>RIGHT(data!$C$96,4)</f>
        <v>2023</v>
      </c>
      <c r="C23" s="12" t="str">
        <f>data!X$55</f>
        <v>7130</v>
      </c>
      <c r="D23" s="12" t="s">
        <v>1156</v>
      </c>
      <c r="E23" s="208">
        <f>ROUND(N(data!X59), 0)</f>
        <v>0</v>
      </c>
      <c r="F23" s="317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0</v>
      </c>
      <c r="AF23" s="208">
        <f>ROUND(N(data!X87), 0)</f>
        <v>0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17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915</v>
      </c>
      <c r="B24" s="210" t="str">
        <f>RIGHT(data!$C$96,4)</f>
        <v>2023</v>
      </c>
      <c r="C24" s="12" t="str">
        <f>data!Y$55</f>
        <v>7140</v>
      </c>
      <c r="D24" s="12" t="s">
        <v>1156</v>
      </c>
      <c r="E24" s="208">
        <f>ROUND(N(data!Y59), 0)</f>
        <v>0</v>
      </c>
      <c r="F24" s="317">
        <f>ROUND(N(data!Y60), 2)</f>
        <v>0</v>
      </c>
      <c r="G24" s="208">
        <f>ROUND(N(data!Y61), 0)</f>
        <v>0</v>
      </c>
      <c r="H24" s="208">
        <f>ROUND(N(data!Y62), 0)</f>
        <v>0</v>
      </c>
      <c r="I24" s="208">
        <f>ROUND(N(data!Y63), 0)</f>
        <v>0</v>
      </c>
      <c r="J24" s="208">
        <f>ROUND(N(data!Y64), 0)</f>
        <v>0</v>
      </c>
      <c r="K24" s="208">
        <f>ROUND(N(data!Y65), 0)</f>
        <v>0</v>
      </c>
      <c r="L24" s="208">
        <f>ROUND(N(data!Y66), 0)</f>
        <v>0</v>
      </c>
      <c r="M24" s="208">
        <f>ROUND(N(data!Y67), 0)</f>
        <v>0</v>
      </c>
      <c r="N24" s="208">
        <f>ROUND(N(data!Y68), 0)</f>
        <v>0</v>
      </c>
      <c r="O24" s="208">
        <f>ROUND(N(data!Y69), 0)</f>
        <v>0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0</v>
      </c>
      <c r="AD24" s="208">
        <f>ROUND(N(data!Y84), 0)</f>
        <v>0</v>
      </c>
      <c r="AE24" s="208">
        <f>ROUND(N(data!Y89), 0)</f>
        <v>0</v>
      </c>
      <c r="AF24" s="208">
        <f>ROUND(N(data!Y87), 0)</f>
        <v>0</v>
      </c>
      <c r="AG24" s="208">
        <f>ROUND(N(data!Y90), 0)</f>
        <v>0</v>
      </c>
      <c r="AH24" s="208">
        <f>ROUND(N(data!Y91), 0)</f>
        <v>0</v>
      </c>
      <c r="AI24" s="208">
        <f>ROUND(N(data!Y92), 0)</f>
        <v>0</v>
      </c>
      <c r="AJ24" s="208">
        <f>ROUND(N(data!Y93), 0)</f>
        <v>0</v>
      </c>
      <c r="AK24" s="317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915</v>
      </c>
      <c r="B25" s="210" t="str">
        <f>RIGHT(data!$C$96,4)</f>
        <v>2023</v>
      </c>
      <c r="C25" s="12" t="str">
        <f>data!Z$55</f>
        <v>7150</v>
      </c>
      <c r="D25" s="12" t="s">
        <v>1156</v>
      </c>
      <c r="E25" s="208">
        <f>ROUND(N(data!Z59), 0)</f>
        <v>0</v>
      </c>
      <c r="F25" s="317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7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915</v>
      </c>
      <c r="B26" s="210" t="str">
        <f>RIGHT(data!$C$96,4)</f>
        <v>2023</v>
      </c>
      <c r="C26" s="12" t="str">
        <f>data!AA$55</f>
        <v>7160</v>
      </c>
      <c r="D26" s="12" t="s">
        <v>1156</v>
      </c>
      <c r="E26" s="208">
        <f>ROUND(N(data!AA59), 0)</f>
        <v>0</v>
      </c>
      <c r="F26" s="317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17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915</v>
      </c>
      <c r="B27" s="210" t="str">
        <f>RIGHT(data!$C$96,4)</f>
        <v>2023</v>
      </c>
      <c r="C27" s="12" t="str">
        <f>data!AB$55</f>
        <v>7170</v>
      </c>
      <c r="D27" s="12" t="s">
        <v>1156</v>
      </c>
      <c r="E27" s="208">
        <f>ROUND(N(data!AB59), 0)</f>
        <v>0</v>
      </c>
      <c r="F27" s="317">
        <f>ROUND(N(data!AB60), 2)</f>
        <v>0.67</v>
      </c>
      <c r="G27" s="208">
        <f>ROUND(N(data!AB61), 0)</f>
        <v>55339</v>
      </c>
      <c r="H27" s="208">
        <f>ROUND(N(data!AB62), 0)</f>
        <v>16049</v>
      </c>
      <c r="I27" s="208">
        <f>ROUND(N(data!AB63), 0)</f>
        <v>0</v>
      </c>
      <c r="J27" s="208">
        <f>ROUND(N(data!AB64), 0)</f>
        <v>86394</v>
      </c>
      <c r="K27" s="208">
        <f>ROUND(N(data!AB65), 0)</f>
        <v>0</v>
      </c>
      <c r="L27" s="208">
        <f>ROUND(N(data!AB66), 0)</f>
        <v>504</v>
      </c>
      <c r="M27" s="208">
        <f>ROUND(N(data!AB67), 0)</f>
        <v>0</v>
      </c>
      <c r="N27" s="208">
        <f>ROUND(N(data!AB68), 0)</f>
        <v>0</v>
      </c>
      <c r="O27" s="208">
        <f>ROUND(N(data!AB69), 0)</f>
        <v>16459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119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16340</v>
      </c>
      <c r="AD27" s="208">
        <f>ROUND(N(data!AB84), 0)</f>
        <v>0</v>
      </c>
      <c r="AE27" s="208">
        <f>ROUND(N(data!AB89), 0)</f>
        <v>565976</v>
      </c>
      <c r="AF27" s="208">
        <f>ROUND(N(data!AB87), 0)</f>
        <v>462551</v>
      </c>
      <c r="AG27" s="208">
        <f>ROUND(N(data!AB90), 0)</f>
        <v>0</v>
      </c>
      <c r="AH27" s="208">
        <f>ROUND(N(data!AB91), 0)</f>
        <v>0</v>
      </c>
      <c r="AI27" s="208">
        <f>ROUND(N(data!AB92), 0)</f>
        <v>0</v>
      </c>
      <c r="AJ27" s="208">
        <f>ROUND(N(data!AB93), 0)</f>
        <v>0</v>
      </c>
      <c r="AK27" s="317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915</v>
      </c>
      <c r="B28" s="210" t="str">
        <f>RIGHT(data!$C$96,4)</f>
        <v>2023</v>
      </c>
      <c r="C28" s="12" t="str">
        <f>data!AC$55</f>
        <v>7180</v>
      </c>
      <c r="D28" s="12" t="s">
        <v>1156</v>
      </c>
      <c r="E28" s="208">
        <f>ROUND(N(data!AC59), 0)</f>
        <v>0</v>
      </c>
      <c r="F28" s="317">
        <f>ROUND(N(data!AC60), 2)</f>
        <v>0</v>
      </c>
      <c r="G28" s="208">
        <f>ROUND(N(data!AC61), 0)</f>
        <v>0</v>
      </c>
      <c r="H28" s="208">
        <f>ROUND(N(data!AC62), 0)</f>
        <v>0</v>
      </c>
      <c r="I28" s="208">
        <f>ROUND(N(data!AC63), 0)</f>
        <v>0</v>
      </c>
      <c r="J28" s="208">
        <f>ROUND(N(data!AC64), 0)</f>
        <v>0</v>
      </c>
      <c r="K28" s="208">
        <f>ROUND(N(data!AC65), 0)</f>
        <v>0</v>
      </c>
      <c r="L28" s="208">
        <f>ROUND(N(data!AC66), 0)</f>
        <v>0</v>
      </c>
      <c r="M28" s="208">
        <f>ROUND(N(data!AC67), 0)</f>
        <v>0</v>
      </c>
      <c r="N28" s="208">
        <f>ROUND(N(data!AC68), 0)</f>
        <v>0</v>
      </c>
      <c r="O28" s="208">
        <f>ROUND(N(data!AC69), 0)</f>
        <v>0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0</v>
      </c>
      <c r="AF28" s="208">
        <f>ROUND(N(data!AC87), 0)</f>
        <v>0</v>
      </c>
      <c r="AG28" s="208">
        <f>ROUND(N(data!AC90), 0)</f>
        <v>0</v>
      </c>
      <c r="AH28" s="208">
        <f>ROUND(N(data!AC91), 0)</f>
        <v>0</v>
      </c>
      <c r="AI28" s="208">
        <f>ROUND(N(data!AC92), 0)</f>
        <v>0</v>
      </c>
      <c r="AJ28" s="208">
        <f>ROUND(N(data!AC93), 0)</f>
        <v>0</v>
      </c>
      <c r="AK28" s="317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915</v>
      </c>
      <c r="B29" s="210" t="str">
        <f>RIGHT(data!$C$96,4)</f>
        <v>2023</v>
      </c>
      <c r="C29" s="12" t="str">
        <f>data!AD$55</f>
        <v>7190</v>
      </c>
      <c r="D29" s="12" t="s">
        <v>1156</v>
      </c>
      <c r="E29" s="208">
        <f>ROUND(N(data!AD59), 0)</f>
        <v>0</v>
      </c>
      <c r="F29" s="317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7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915</v>
      </c>
      <c r="B30" s="210" t="str">
        <f>RIGHT(data!$C$96,4)</f>
        <v>2023</v>
      </c>
      <c r="C30" s="12" t="str">
        <f>data!AE$55</f>
        <v>7200</v>
      </c>
      <c r="D30" s="12" t="s">
        <v>1156</v>
      </c>
      <c r="E30" s="208">
        <f>ROUND(N(data!AE59), 0)</f>
        <v>0</v>
      </c>
      <c r="F30" s="317">
        <f>ROUND(N(data!AE60), 2)</f>
        <v>0</v>
      </c>
      <c r="G30" s="208">
        <f>ROUND(N(data!AE61), 0)</f>
        <v>0</v>
      </c>
      <c r="H30" s="208">
        <f>ROUND(N(data!AE62), 0)</f>
        <v>0</v>
      </c>
      <c r="I30" s="208">
        <f>ROUND(N(data!AE63), 0)</f>
        <v>0</v>
      </c>
      <c r="J30" s="208">
        <f>ROUND(N(data!AE64), 0)</f>
        <v>0</v>
      </c>
      <c r="K30" s="208">
        <f>ROUND(N(data!AE65), 0)</f>
        <v>0</v>
      </c>
      <c r="L30" s="208">
        <f>ROUND(N(data!AE66), 0)</f>
        <v>0</v>
      </c>
      <c r="M30" s="208">
        <f>ROUND(N(data!AE67), 0)</f>
        <v>0</v>
      </c>
      <c r="N30" s="208">
        <f>ROUND(N(data!AE68), 0)</f>
        <v>0</v>
      </c>
      <c r="O30" s="208">
        <f>ROUND(N(data!AE69), 0)</f>
        <v>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0</v>
      </c>
      <c r="AD30" s="208">
        <f>ROUND(N(data!AE84), 0)</f>
        <v>0</v>
      </c>
      <c r="AE30" s="208">
        <f>ROUND(N(data!AE89), 0)</f>
        <v>0</v>
      </c>
      <c r="AF30" s="208">
        <f>ROUND(N(data!AE87), 0)</f>
        <v>0</v>
      </c>
      <c r="AG30" s="208">
        <f>ROUND(N(data!AE90), 0)</f>
        <v>0</v>
      </c>
      <c r="AH30" s="208">
        <f>ROUND(N(data!AE91), 0)</f>
        <v>0</v>
      </c>
      <c r="AI30" s="208">
        <f>ROUND(N(data!AE92), 0)</f>
        <v>0</v>
      </c>
      <c r="AJ30" s="208">
        <f>ROUND(N(data!AE93), 0)</f>
        <v>0</v>
      </c>
      <c r="AK30" s="317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915</v>
      </c>
      <c r="B31" s="210" t="str">
        <f>RIGHT(data!$C$96,4)</f>
        <v>2023</v>
      </c>
      <c r="C31" s="12" t="str">
        <f>data!AF$55</f>
        <v>7220</v>
      </c>
      <c r="D31" s="12" t="s">
        <v>1156</v>
      </c>
      <c r="E31" s="208">
        <f>ROUND(N(data!AF59), 0)</f>
        <v>0</v>
      </c>
      <c r="F31" s="317">
        <f>ROUND(N(data!AF60), 2)</f>
        <v>58</v>
      </c>
      <c r="G31" s="208">
        <f>ROUND(N(data!AF61), 0)</f>
        <v>3777643</v>
      </c>
      <c r="H31" s="208">
        <f>ROUND(N(data!AF62), 0)</f>
        <v>1095560</v>
      </c>
      <c r="I31" s="208">
        <f>ROUND(N(data!AF63), 0)</f>
        <v>1596810</v>
      </c>
      <c r="J31" s="208">
        <f>ROUND(N(data!AF64), 0)</f>
        <v>32690</v>
      </c>
      <c r="K31" s="208">
        <f>ROUND(N(data!AF65), 0)</f>
        <v>6719</v>
      </c>
      <c r="L31" s="208">
        <f>ROUND(N(data!AF66), 0)</f>
        <v>117864</v>
      </c>
      <c r="M31" s="208">
        <f>ROUND(N(data!AF67), 0)</f>
        <v>10911</v>
      </c>
      <c r="N31" s="208">
        <f>ROUND(N(data!AF68), 0)</f>
        <v>65407</v>
      </c>
      <c r="O31" s="208">
        <f>ROUND(N(data!AF69), 0)</f>
        <v>816522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32183</v>
      </c>
      <c r="X31" s="208">
        <f>ROUND(N(data!AF78), 0)</f>
        <v>0</v>
      </c>
      <c r="Y31" s="208">
        <f>ROUND(N(data!AF79), 0)</f>
        <v>0</v>
      </c>
      <c r="Z31" s="208">
        <f>ROUND(N(data!AF80), 0)</f>
        <v>3098</v>
      </c>
      <c r="AA31" s="208">
        <f>ROUND(N(data!AF81), 0)</f>
        <v>0</v>
      </c>
      <c r="AB31" s="208">
        <f>ROUND(N(data!AF82), 0)</f>
        <v>0</v>
      </c>
      <c r="AC31" s="208">
        <f>ROUND(N(data!AF83), 0)</f>
        <v>781242</v>
      </c>
      <c r="AD31" s="208">
        <f>ROUND(N(data!AF84), 0)</f>
        <v>0</v>
      </c>
      <c r="AE31" s="208">
        <f>ROUND(N(data!AF89), 0)</f>
        <v>32905326</v>
      </c>
      <c r="AF31" s="208">
        <f>ROUND(N(data!AF87), 0)</f>
        <v>398</v>
      </c>
      <c r="AG31" s="208">
        <f>ROUND(N(data!AF90), 0)</f>
        <v>9866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7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915</v>
      </c>
      <c r="B32" s="210" t="str">
        <f>RIGHT(data!$C$96,4)</f>
        <v>2023</v>
      </c>
      <c r="C32" s="12" t="str">
        <f>data!AG$55</f>
        <v>7230</v>
      </c>
      <c r="D32" s="12" t="s">
        <v>1156</v>
      </c>
      <c r="E32" s="208">
        <f>ROUND(N(data!AG59), 0)</f>
        <v>0</v>
      </c>
      <c r="F32" s="317">
        <f>ROUND(N(data!AG60), 2)</f>
        <v>0</v>
      </c>
      <c r="G32" s="208">
        <f>ROUND(N(data!AG61), 0)</f>
        <v>0</v>
      </c>
      <c r="H32" s="208">
        <f>ROUND(N(data!AG62), 0)</f>
        <v>0</v>
      </c>
      <c r="I32" s="208">
        <f>ROUND(N(data!AG63), 0)</f>
        <v>0</v>
      </c>
      <c r="J32" s="208">
        <f>ROUND(N(data!AG64), 0)</f>
        <v>0</v>
      </c>
      <c r="K32" s="208">
        <f>ROUND(N(data!AG65), 0)</f>
        <v>0</v>
      </c>
      <c r="L32" s="208">
        <f>ROUND(N(data!AG66), 0)</f>
        <v>0</v>
      </c>
      <c r="M32" s="208">
        <f>ROUND(N(data!AG67), 0)</f>
        <v>0</v>
      </c>
      <c r="N32" s="208">
        <f>ROUND(N(data!AG68), 0)</f>
        <v>0</v>
      </c>
      <c r="O32" s="208">
        <f>ROUND(N(data!AG69), 0)</f>
        <v>0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0</v>
      </c>
      <c r="AA32" s="208">
        <f>ROUND(N(data!AG81), 0)</f>
        <v>0</v>
      </c>
      <c r="AB32" s="208">
        <f>ROUND(N(data!AG82), 0)</f>
        <v>0</v>
      </c>
      <c r="AC32" s="208">
        <f>ROUND(N(data!AG83), 0)</f>
        <v>0</v>
      </c>
      <c r="AD32" s="208">
        <f>ROUND(N(data!AG84), 0)</f>
        <v>0</v>
      </c>
      <c r="AE32" s="208">
        <f>ROUND(N(data!AG89), 0)</f>
        <v>0</v>
      </c>
      <c r="AF32" s="208">
        <f>ROUND(N(data!AG87), 0)</f>
        <v>0</v>
      </c>
      <c r="AG32" s="208">
        <f>ROUND(N(data!AG90), 0)</f>
        <v>0</v>
      </c>
      <c r="AH32" s="208">
        <f>ROUND(N(data!AG91), 0)</f>
        <v>0</v>
      </c>
      <c r="AI32" s="208">
        <f>ROUND(N(data!AG92), 0)</f>
        <v>0</v>
      </c>
      <c r="AJ32" s="208">
        <f>ROUND(N(data!AG93), 0)</f>
        <v>0</v>
      </c>
      <c r="AK32" s="317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915</v>
      </c>
      <c r="B33" s="210" t="str">
        <f>RIGHT(data!$C$96,4)</f>
        <v>2023</v>
      </c>
      <c r="C33" s="12" t="str">
        <f>data!AH$55</f>
        <v>7240</v>
      </c>
      <c r="D33" s="12" t="s">
        <v>1156</v>
      </c>
      <c r="E33" s="208">
        <f>ROUND(N(data!AH59), 0)</f>
        <v>0</v>
      </c>
      <c r="F33" s="317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7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915</v>
      </c>
      <c r="B34" s="210" t="str">
        <f>RIGHT(data!$C$96,4)</f>
        <v>2023</v>
      </c>
      <c r="C34" s="12" t="str">
        <f>data!AI$55</f>
        <v>7250</v>
      </c>
      <c r="D34" s="12" t="s">
        <v>1156</v>
      </c>
      <c r="E34" s="208">
        <f>ROUND(N(data!AI59), 0)</f>
        <v>0</v>
      </c>
      <c r="F34" s="317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7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915</v>
      </c>
      <c r="B35" s="210" t="str">
        <f>RIGHT(data!$C$96,4)</f>
        <v>2023</v>
      </c>
      <c r="C35" s="12" t="str">
        <f>data!AJ$55</f>
        <v>7260</v>
      </c>
      <c r="D35" s="12" t="s">
        <v>1156</v>
      </c>
      <c r="E35" s="208">
        <f>ROUND(N(data!AJ59), 0)</f>
        <v>0</v>
      </c>
      <c r="F35" s="317">
        <f>ROUND(N(data!AJ60), 2)</f>
        <v>0</v>
      </c>
      <c r="G35" s="208">
        <f>ROUND(N(data!AJ61), 0)</f>
        <v>0</v>
      </c>
      <c r="H35" s="208">
        <f>ROUND(N(data!AJ62), 0)</f>
        <v>0</v>
      </c>
      <c r="I35" s="208">
        <f>ROUND(N(data!AJ63), 0)</f>
        <v>0</v>
      </c>
      <c r="J35" s="208">
        <f>ROUND(N(data!AJ64), 0)</f>
        <v>0</v>
      </c>
      <c r="K35" s="208">
        <f>ROUND(N(data!AJ65), 0)</f>
        <v>0</v>
      </c>
      <c r="L35" s="208">
        <f>ROUND(N(data!AJ66), 0)</f>
        <v>0</v>
      </c>
      <c r="M35" s="208">
        <f>ROUND(N(data!AJ67), 0)</f>
        <v>0</v>
      </c>
      <c r="N35" s="208">
        <f>ROUND(N(data!AJ68), 0)</f>
        <v>0</v>
      </c>
      <c r="O35" s="208">
        <f>ROUND(N(data!AJ69), 0)</f>
        <v>0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0</v>
      </c>
      <c r="AF35" s="208">
        <f>ROUND(N(data!AJ87), 0)</f>
        <v>0</v>
      </c>
      <c r="AG35" s="208">
        <f>ROUND(N(data!AJ90), 0)</f>
        <v>0</v>
      </c>
      <c r="AH35" s="208">
        <f>ROUND(N(data!AJ91), 0)</f>
        <v>0</v>
      </c>
      <c r="AI35" s="208">
        <f>ROUND(N(data!AJ92), 0)</f>
        <v>0</v>
      </c>
      <c r="AJ35" s="208">
        <f>ROUND(N(data!AJ93), 0)</f>
        <v>0</v>
      </c>
      <c r="AK35" s="317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915</v>
      </c>
      <c r="B36" s="210" t="str">
        <f>RIGHT(data!$C$96,4)</f>
        <v>2023</v>
      </c>
      <c r="C36" s="12" t="str">
        <f>data!AK$55</f>
        <v>7310</v>
      </c>
      <c r="D36" s="12" t="s">
        <v>1156</v>
      </c>
      <c r="E36" s="208">
        <f>ROUND(N(data!AK59), 0)</f>
        <v>0</v>
      </c>
      <c r="F36" s="317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7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915</v>
      </c>
      <c r="B37" s="210" t="str">
        <f>RIGHT(data!$C$96,4)</f>
        <v>2023</v>
      </c>
      <c r="C37" s="12" t="str">
        <f>data!AL$55</f>
        <v>7320</v>
      </c>
      <c r="D37" s="12" t="s">
        <v>1156</v>
      </c>
      <c r="E37" s="208">
        <f>ROUND(N(data!AL59), 0)</f>
        <v>0</v>
      </c>
      <c r="F37" s="317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7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915</v>
      </c>
      <c r="B38" s="210" t="str">
        <f>RIGHT(data!$C$96,4)</f>
        <v>2023</v>
      </c>
      <c r="C38" s="12" t="str">
        <f>data!AM$55</f>
        <v>7330</v>
      </c>
      <c r="D38" s="12" t="s">
        <v>1156</v>
      </c>
      <c r="E38" s="208">
        <f>ROUND(N(data!AM59), 0)</f>
        <v>0</v>
      </c>
      <c r="F38" s="317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7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915</v>
      </c>
      <c r="B39" s="210" t="str">
        <f>RIGHT(data!$C$96,4)</f>
        <v>2023</v>
      </c>
      <c r="C39" s="12" t="str">
        <f>data!AN$55</f>
        <v>7340</v>
      </c>
      <c r="D39" s="12" t="s">
        <v>1156</v>
      </c>
      <c r="E39" s="208">
        <f>ROUND(N(data!AN59), 0)</f>
        <v>0</v>
      </c>
      <c r="F39" s="317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7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915</v>
      </c>
      <c r="B40" s="210" t="str">
        <f>RIGHT(data!$C$96,4)</f>
        <v>2023</v>
      </c>
      <c r="C40" s="12" t="str">
        <f>data!AO$55</f>
        <v>7350</v>
      </c>
      <c r="D40" s="12" t="s">
        <v>1156</v>
      </c>
      <c r="E40" s="208">
        <f>ROUND(N(data!AO59), 0)</f>
        <v>0</v>
      </c>
      <c r="F40" s="317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7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915</v>
      </c>
      <c r="B41" s="210" t="str">
        <f>RIGHT(data!$C$96,4)</f>
        <v>2023</v>
      </c>
      <c r="C41" s="12" t="str">
        <f>data!AP$55</f>
        <v>7380</v>
      </c>
      <c r="D41" s="12" t="s">
        <v>1156</v>
      </c>
      <c r="E41" s="208">
        <f>ROUND(N(data!AP59), 0)</f>
        <v>0</v>
      </c>
      <c r="F41" s="317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7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915</v>
      </c>
      <c r="B42" s="210" t="str">
        <f>RIGHT(data!$C$96,4)</f>
        <v>2023</v>
      </c>
      <c r="C42" s="12" t="str">
        <f>data!AQ$55</f>
        <v>7390</v>
      </c>
      <c r="D42" s="12" t="s">
        <v>1156</v>
      </c>
      <c r="E42" s="208">
        <f>ROUND(N(data!AQ59), 0)</f>
        <v>0</v>
      </c>
      <c r="F42" s="317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7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915</v>
      </c>
      <c r="B43" s="210" t="str">
        <f>RIGHT(data!$C$96,4)</f>
        <v>2023</v>
      </c>
      <c r="C43" s="12" t="str">
        <f>data!AR$55</f>
        <v>7400</v>
      </c>
      <c r="D43" s="12" t="s">
        <v>1156</v>
      </c>
      <c r="E43" s="208">
        <f>ROUND(N(data!AR59), 0)</f>
        <v>0</v>
      </c>
      <c r="F43" s="317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7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915</v>
      </c>
      <c r="B44" s="210" t="str">
        <f>RIGHT(data!$C$96,4)</f>
        <v>2023</v>
      </c>
      <c r="C44" s="12" t="str">
        <f>data!AS$55</f>
        <v>7410</v>
      </c>
      <c r="D44" s="12" t="s">
        <v>1156</v>
      </c>
      <c r="E44" s="208">
        <f>ROUND(N(data!AS59), 0)</f>
        <v>0</v>
      </c>
      <c r="F44" s="317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7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915</v>
      </c>
      <c r="B45" s="210" t="str">
        <f>RIGHT(data!$C$96,4)</f>
        <v>2023</v>
      </c>
      <c r="C45" s="12" t="str">
        <f>data!AT$55</f>
        <v>7420</v>
      </c>
      <c r="D45" s="12" t="s">
        <v>1156</v>
      </c>
      <c r="E45" s="208">
        <f>ROUND(N(data!AT59), 0)</f>
        <v>0</v>
      </c>
      <c r="F45" s="317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7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915</v>
      </c>
      <c r="B46" s="210" t="str">
        <f>RIGHT(data!$C$96,4)</f>
        <v>2023</v>
      </c>
      <c r="C46" s="12" t="str">
        <f>data!AU$55</f>
        <v>7430</v>
      </c>
      <c r="D46" s="12" t="s">
        <v>1156</v>
      </c>
      <c r="E46" s="208">
        <f>ROUND(N(data!AU59), 0)</f>
        <v>0</v>
      </c>
      <c r="F46" s="317">
        <f>ROUND(N(data!AU60), 2)</f>
        <v>1.26</v>
      </c>
      <c r="G46" s="208">
        <f>ROUND(N(data!AU61), 0)</f>
        <v>49373</v>
      </c>
      <c r="H46" s="208">
        <f>ROUND(N(data!AU62), 0)</f>
        <v>14319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9263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9263</v>
      </c>
      <c r="AD46" s="208">
        <f>ROUND(N(data!AU84), 0)</f>
        <v>0</v>
      </c>
      <c r="AE46" s="208">
        <f>ROUND(N(data!AU89), 0)</f>
        <v>1210599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7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915</v>
      </c>
      <c r="B47" s="210" t="str">
        <f>RIGHT(data!$C$96,4)</f>
        <v>2023</v>
      </c>
      <c r="C47" s="12" t="str">
        <f>data!AV$55</f>
        <v>7490</v>
      </c>
      <c r="D47" s="12" t="s">
        <v>1156</v>
      </c>
      <c r="E47" s="208">
        <f>ROUND(N(data!AV59), 0)</f>
        <v>0</v>
      </c>
      <c r="F47" s="317">
        <f>ROUND(N(data!AV60), 2)</f>
        <v>0.94</v>
      </c>
      <c r="G47" s="208">
        <f>ROUND(N(data!AV61), 0)</f>
        <v>107152</v>
      </c>
      <c r="H47" s="208">
        <f>ROUND(N(data!AV62), 0)</f>
        <v>31075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-2664</v>
      </c>
      <c r="O47" s="208">
        <f>ROUND(N(data!AV69), 0)</f>
        <v>10152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10152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17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915</v>
      </c>
      <c r="B48" s="210" t="str">
        <f>RIGHT(data!$C$96,4)</f>
        <v>2023</v>
      </c>
      <c r="C48" s="12" t="str">
        <f>data!AW$55</f>
        <v>8200</v>
      </c>
      <c r="D48" s="12" t="s">
        <v>1156</v>
      </c>
      <c r="E48" s="208">
        <f>ROUND(N(data!AW59), 0)</f>
        <v>0</v>
      </c>
      <c r="F48" s="317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7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915</v>
      </c>
      <c r="B49" s="210" t="str">
        <f>RIGHT(data!$C$96,4)</f>
        <v>2023</v>
      </c>
      <c r="C49" s="12" t="str">
        <f>data!AX$55</f>
        <v>8310</v>
      </c>
      <c r="D49" s="12" t="s">
        <v>1156</v>
      </c>
      <c r="E49" s="208">
        <f>ROUND(N(data!AX59), 0)</f>
        <v>0</v>
      </c>
      <c r="F49" s="317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7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915</v>
      </c>
      <c r="B50" s="210" t="str">
        <f>RIGHT(data!$C$96,4)</f>
        <v>2023</v>
      </c>
      <c r="C50" s="12" t="str">
        <f>data!AY$55</f>
        <v>8320</v>
      </c>
      <c r="D50" s="12" t="s">
        <v>1156</v>
      </c>
      <c r="E50" s="208">
        <f>ROUND(N(data!AY59), 0)</f>
        <v>14145</v>
      </c>
      <c r="F50" s="317">
        <f>ROUND(N(data!AY60), 2)</f>
        <v>0.09</v>
      </c>
      <c r="G50" s="208">
        <f>ROUND(N(data!AY61), 0)</f>
        <v>3695</v>
      </c>
      <c r="H50" s="208">
        <f>ROUND(N(data!AY62), 0)</f>
        <v>1072</v>
      </c>
      <c r="I50" s="208">
        <f>ROUND(N(data!AY63), 0)</f>
        <v>0</v>
      </c>
      <c r="J50" s="208">
        <f>ROUND(N(data!AY64), 0)</f>
        <v>103945</v>
      </c>
      <c r="K50" s="208">
        <f>ROUND(N(data!AY65), 0)</f>
        <v>0</v>
      </c>
      <c r="L50" s="208">
        <f>ROUND(N(data!AY66), 0)</f>
        <v>302809</v>
      </c>
      <c r="M50" s="208">
        <f>ROUND(N(data!AY67), 0)</f>
        <v>1973</v>
      </c>
      <c r="N50" s="208">
        <f>ROUND(N(data!AY68), 0)</f>
        <v>0</v>
      </c>
      <c r="O50" s="208">
        <f>ROUND(N(data!AY69), 0)</f>
        <v>11232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11902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-671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1784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7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915</v>
      </c>
      <c r="B51" s="210" t="str">
        <f>RIGHT(data!$C$96,4)</f>
        <v>2023</v>
      </c>
      <c r="C51" s="12" t="str">
        <f>data!AZ$55</f>
        <v>8330</v>
      </c>
      <c r="D51" s="12" t="s">
        <v>1156</v>
      </c>
      <c r="E51" s="208">
        <f>ROUND(N(data!AZ59), 0)</f>
        <v>0</v>
      </c>
      <c r="F51" s="317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7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915</v>
      </c>
      <c r="B52" s="210" t="str">
        <f>RIGHT(data!$C$96,4)</f>
        <v>2023</v>
      </c>
      <c r="C52" s="12" t="str">
        <f>data!BA$55</f>
        <v>8350</v>
      </c>
      <c r="D52" s="12" t="s">
        <v>1156</v>
      </c>
      <c r="E52" s="208">
        <f>ROUND(N(data!BA59), 0)</f>
        <v>0</v>
      </c>
      <c r="F52" s="317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0</v>
      </c>
      <c r="M52" s="208">
        <f>ROUND(N(data!BA67), 0)</f>
        <v>0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0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17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915</v>
      </c>
      <c r="B53" s="210" t="str">
        <f>RIGHT(data!$C$96,4)</f>
        <v>2023</v>
      </c>
      <c r="C53" s="12" t="str">
        <f>data!BB$55</f>
        <v>8360</v>
      </c>
      <c r="D53" s="12" t="s">
        <v>1156</v>
      </c>
      <c r="E53" s="208">
        <f>ROUND(N(data!BB59), 0)</f>
        <v>0</v>
      </c>
      <c r="F53" s="317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7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915</v>
      </c>
      <c r="B54" s="210" t="str">
        <f>RIGHT(data!$C$96,4)</f>
        <v>2023</v>
      </c>
      <c r="C54" s="12" t="str">
        <f>data!BC$55</f>
        <v>8370</v>
      </c>
      <c r="D54" s="12" t="s">
        <v>1156</v>
      </c>
      <c r="E54" s="208">
        <f>ROUND(N(data!BC59), 0)</f>
        <v>0</v>
      </c>
      <c r="F54" s="317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7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915</v>
      </c>
      <c r="B55" s="210" t="str">
        <f>RIGHT(data!$C$96,4)</f>
        <v>2023</v>
      </c>
      <c r="C55" s="12" t="str">
        <f>data!BD$55</f>
        <v>8420</v>
      </c>
      <c r="D55" s="12" t="s">
        <v>1156</v>
      </c>
      <c r="E55" s="208">
        <f>ROUND(N(data!BD59), 0)</f>
        <v>0</v>
      </c>
      <c r="F55" s="317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-11162</v>
      </c>
      <c r="K55" s="208">
        <f>ROUND(N(data!BD65), 0)</f>
        <v>0</v>
      </c>
      <c r="L55" s="208">
        <f>ROUND(N(data!BD66), 0)</f>
        <v>0</v>
      </c>
      <c r="M55" s="208">
        <f>ROUND(N(data!BD67), 0)</f>
        <v>0</v>
      </c>
      <c r="N55" s="208">
        <f>ROUND(N(data!BD68), 0)</f>
        <v>0</v>
      </c>
      <c r="O55" s="208">
        <f>ROUND(N(data!BD69), 0)</f>
        <v>314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314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7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915</v>
      </c>
      <c r="B56" s="210" t="str">
        <f>RIGHT(data!$C$96,4)</f>
        <v>2023</v>
      </c>
      <c r="C56" s="12" t="str">
        <f>data!BE$55</f>
        <v>8430</v>
      </c>
      <c r="D56" s="12" t="s">
        <v>1156</v>
      </c>
      <c r="E56" s="208">
        <f>ROUND(N(data!BE59), 0)</f>
        <v>48770</v>
      </c>
      <c r="F56" s="317">
        <f>ROUND(N(data!BE60), 2)</f>
        <v>0.86</v>
      </c>
      <c r="G56" s="208">
        <f>ROUND(N(data!BE61), 0)</f>
        <v>54897</v>
      </c>
      <c r="H56" s="208">
        <f>ROUND(N(data!BE62), 0)</f>
        <v>15921</v>
      </c>
      <c r="I56" s="208">
        <f>ROUND(N(data!BE63), 0)</f>
        <v>0</v>
      </c>
      <c r="J56" s="208">
        <f>ROUND(N(data!BE64), 0)</f>
        <v>2066</v>
      </c>
      <c r="K56" s="208">
        <f>ROUND(N(data!BE65), 0)</f>
        <v>100093</v>
      </c>
      <c r="L56" s="208">
        <f>ROUND(N(data!BE66), 0)</f>
        <v>12470</v>
      </c>
      <c r="M56" s="208">
        <f>ROUND(N(data!BE67), 0)</f>
        <v>9912</v>
      </c>
      <c r="N56" s="208">
        <f>ROUND(N(data!BE68), 0)</f>
        <v>0</v>
      </c>
      <c r="O56" s="208">
        <f>ROUND(N(data!BE69), 0)</f>
        <v>83607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78111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0</v>
      </c>
      <c r="AC56" s="208">
        <f>ROUND(N(data!BE83), 0)</f>
        <v>5496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8963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7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915</v>
      </c>
      <c r="B57" s="210" t="str">
        <f>RIGHT(data!$C$96,4)</f>
        <v>2023</v>
      </c>
      <c r="C57" s="12" t="str">
        <f>data!BF$55</f>
        <v>8460</v>
      </c>
      <c r="D57" s="12" t="s">
        <v>1156</v>
      </c>
      <c r="E57" s="208">
        <f>ROUND(N(data!BF59), 0)</f>
        <v>0</v>
      </c>
      <c r="F57" s="317">
        <f>ROUND(N(data!BF60), 2)</f>
        <v>0</v>
      </c>
      <c r="G57" s="208">
        <f>ROUND(N(data!BF61), 0)</f>
        <v>0</v>
      </c>
      <c r="H57" s="208">
        <f>ROUND(N(data!BF62), 0)</f>
        <v>0</v>
      </c>
      <c r="I57" s="208">
        <f>ROUND(N(data!BF63), 0)</f>
        <v>0</v>
      </c>
      <c r="J57" s="208">
        <f>ROUND(N(data!BF64), 0)</f>
        <v>3204</v>
      </c>
      <c r="K57" s="208">
        <f>ROUND(N(data!BF65), 0)</f>
        <v>1041</v>
      </c>
      <c r="L57" s="208">
        <f>ROUND(N(data!BF66), 0)</f>
        <v>200856</v>
      </c>
      <c r="M57" s="208">
        <f>ROUND(N(data!BF67), 0)</f>
        <v>0</v>
      </c>
      <c r="N57" s="208">
        <f>ROUND(N(data!BF68), 0)</f>
        <v>0</v>
      </c>
      <c r="O57" s="208">
        <f>ROUND(N(data!BF69), 0)</f>
        <v>65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99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-34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0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7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915</v>
      </c>
      <c r="B58" s="210" t="str">
        <f>RIGHT(data!$C$96,4)</f>
        <v>2023</v>
      </c>
      <c r="C58" s="12" t="str">
        <f>data!BG$55</f>
        <v>8470</v>
      </c>
      <c r="D58" s="12" t="s">
        <v>1156</v>
      </c>
      <c r="E58" s="208">
        <f>ROUND(N(data!BG59), 0)</f>
        <v>0</v>
      </c>
      <c r="F58" s="317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7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915</v>
      </c>
      <c r="B59" s="210" t="str">
        <f>RIGHT(data!$C$96,4)</f>
        <v>2023</v>
      </c>
      <c r="C59" s="12" t="str">
        <f>data!BH$55</f>
        <v>8480</v>
      </c>
      <c r="D59" s="12" t="s">
        <v>1156</v>
      </c>
      <c r="E59" s="208">
        <f>ROUND(N(data!BH59), 0)</f>
        <v>0</v>
      </c>
      <c r="F59" s="317">
        <f>ROUND(N(data!BH60), 2)</f>
        <v>1.2</v>
      </c>
      <c r="G59" s="208">
        <f>ROUND(N(data!BH61), 0)</f>
        <v>44001</v>
      </c>
      <c r="H59" s="208">
        <f>ROUND(N(data!BH62), 0)</f>
        <v>12761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0</v>
      </c>
      <c r="M59" s="208">
        <f>ROUND(N(data!BH67), 0)</f>
        <v>0</v>
      </c>
      <c r="N59" s="208">
        <f>ROUND(N(data!BH68), 0)</f>
        <v>0</v>
      </c>
      <c r="O59" s="208">
        <f>ROUND(N(data!BH69), 0)</f>
        <v>10617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1417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9200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7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915</v>
      </c>
      <c r="B60" s="210" t="str">
        <f>RIGHT(data!$C$96,4)</f>
        <v>2023</v>
      </c>
      <c r="C60" s="12" t="str">
        <f>data!BI$55</f>
        <v>8490</v>
      </c>
      <c r="D60" s="12" t="s">
        <v>1156</v>
      </c>
      <c r="E60" s="208">
        <f>ROUND(N(data!BI59), 0)</f>
        <v>0</v>
      </c>
      <c r="F60" s="317">
        <f>ROUND(N(data!BI60), 2)</f>
        <v>0.18</v>
      </c>
      <c r="G60" s="208">
        <f>ROUND(N(data!BI61), 0)</f>
        <v>6924</v>
      </c>
      <c r="H60" s="208">
        <f>ROUND(N(data!BI62), 0)</f>
        <v>2008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405472</v>
      </c>
      <c r="M60" s="208">
        <f>ROUND(N(data!BI67), 0)</f>
        <v>0</v>
      </c>
      <c r="N60" s="208">
        <f>ROUND(N(data!BI68), 0)</f>
        <v>0</v>
      </c>
      <c r="O60" s="208">
        <f>ROUND(N(data!BI69), 0)</f>
        <v>115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115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7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915</v>
      </c>
      <c r="B61" s="210" t="str">
        <f>RIGHT(data!$C$96,4)</f>
        <v>2023</v>
      </c>
      <c r="C61" s="12" t="str">
        <f>data!BJ$55</f>
        <v>8510</v>
      </c>
      <c r="D61" s="12" t="s">
        <v>1156</v>
      </c>
      <c r="E61" s="208">
        <f>ROUND(N(data!BJ59), 0)</f>
        <v>0</v>
      </c>
      <c r="F61" s="317">
        <f>ROUND(N(data!BJ60), 2)</f>
        <v>1.2</v>
      </c>
      <c r="G61" s="208">
        <f>ROUND(N(data!BJ61), 0)</f>
        <v>57129</v>
      </c>
      <c r="H61" s="208">
        <f>ROUND(N(data!BJ62), 0)</f>
        <v>16568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0</v>
      </c>
      <c r="M61" s="208">
        <f>ROUND(N(data!BJ67), 0)</f>
        <v>0</v>
      </c>
      <c r="N61" s="208">
        <f>ROUND(N(data!BJ68), 0)</f>
        <v>0</v>
      </c>
      <c r="O61" s="208">
        <f>ROUND(N(data!BJ69), 0)</f>
        <v>1735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1735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7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915</v>
      </c>
      <c r="B62" s="210" t="str">
        <f>RIGHT(data!$C$96,4)</f>
        <v>2023</v>
      </c>
      <c r="C62" s="12" t="str">
        <f>data!BK$55</f>
        <v>8530</v>
      </c>
      <c r="D62" s="12" t="s">
        <v>1156</v>
      </c>
      <c r="E62" s="208">
        <f>ROUND(N(data!BK59), 0)</f>
        <v>0</v>
      </c>
      <c r="F62" s="317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0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7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915</v>
      </c>
      <c r="B63" s="210" t="str">
        <f>RIGHT(data!$C$96,4)</f>
        <v>2023</v>
      </c>
      <c r="C63" s="12" t="str">
        <f>data!BL$55</f>
        <v>8560</v>
      </c>
      <c r="D63" s="12" t="s">
        <v>1156</v>
      </c>
      <c r="E63" s="208">
        <f>ROUND(N(data!BL59), 0)</f>
        <v>0</v>
      </c>
      <c r="F63" s="317">
        <f>ROUND(N(data!BL60), 2)</f>
        <v>0.5</v>
      </c>
      <c r="G63" s="208">
        <f>ROUND(N(data!BL61), 0)</f>
        <v>14530</v>
      </c>
      <c r="H63" s="208">
        <f>ROUND(N(data!BL62), 0)</f>
        <v>4214</v>
      </c>
      <c r="I63" s="208">
        <f>ROUND(N(data!BL63), 0)</f>
        <v>0</v>
      </c>
      <c r="J63" s="208">
        <f>ROUND(N(data!BL64), 0)</f>
        <v>3773</v>
      </c>
      <c r="K63" s="208">
        <f>ROUND(N(data!BL65), 0)</f>
        <v>0</v>
      </c>
      <c r="L63" s="208">
        <f>ROUND(N(data!BL66), 0)</f>
        <v>0</v>
      </c>
      <c r="M63" s="208">
        <f>ROUND(N(data!BL67), 0)</f>
        <v>0</v>
      </c>
      <c r="N63" s="208">
        <f>ROUND(N(data!BL68), 0)</f>
        <v>0</v>
      </c>
      <c r="O63" s="208">
        <f>ROUND(N(data!BL69), 0)</f>
        <v>1374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128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1245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17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915</v>
      </c>
      <c r="B64" s="210" t="str">
        <f>RIGHT(data!$C$96,4)</f>
        <v>2023</v>
      </c>
      <c r="C64" s="12" t="str">
        <f>data!BM$55</f>
        <v>8590</v>
      </c>
      <c r="D64" s="12" t="s">
        <v>1156</v>
      </c>
      <c r="E64" s="208">
        <f>ROUND(N(data!BM59), 0)</f>
        <v>0</v>
      </c>
      <c r="F64" s="317">
        <f>ROUND(N(data!BM60), 2)</f>
        <v>0.46</v>
      </c>
      <c r="G64" s="208">
        <f>ROUND(N(data!BM61), 0)</f>
        <v>17509</v>
      </c>
      <c r="H64" s="208">
        <f>ROUND(N(data!BM62), 0)</f>
        <v>5078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914830</v>
      </c>
      <c r="M64" s="208">
        <f>ROUND(N(data!BM67), 0)</f>
        <v>0</v>
      </c>
      <c r="N64" s="208">
        <f>ROUND(N(data!BM68), 0)</f>
        <v>0</v>
      </c>
      <c r="O64" s="208">
        <f>ROUND(N(data!BM69), 0)</f>
        <v>513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513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7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915</v>
      </c>
      <c r="B65" s="210" t="str">
        <f>RIGHT(data!$C$96,4)</f>
        <v>2023</v>
      </c>
      <c r="C65" s="12" t="str">
        <f>data!BN$55</f>
        <v>8610</v>
      </c>
      <c r="D65" s="12" t="s">
        <v>1156</v>
      </c>
      <c r="E65" s="208">
        <f>ROUND(N(data!BN59), 0)</f>
        <v>0</v>
      </c>
      <c r="F65" s="317">
        <f>ROUND(N(data!BN60), 2)</f>
        <v>0.11</v>
      </c>
      <c r="G65" s="208">
        <f>ROUND(N(data!BN61), 0)</f>
        <v>27950</v>
      </c>
      <c r="H65" s="208">
        <f>ROUND(N(data!BN62), 0)</f>
        <v>8106</v>
      </c>
      <c r="I65" s="208">
        <f>ROUND(N(data!BN63), 0)</f>
        <v>0</v>
      </c>
      <c r="J65" s="208">
        <f>ROUND(N(data!BN64), 0)</f>
        <v>-16696</v>
      </c>
      <c r="K65" s="208">
        <f>ROUND(N(data!BN65), 0)</f>
        <v>0</v>
      </c>
      <c r="L65" s="208">
        <f>ROUND(N(data!BN66), 0)</f>
        <v>22055</v>
      </c>
      <c r="M65" s="208">
        <f>ROUND(N(data!BN67), 0)</f>
        <v>8768</v>
      </c>
      <c r="N65" s="208">
        <f>ROUND(N(data!BN68), 0)</f>
        <v>33840</v>
      </c>
      <c r="O65" s="208">
        <f>ROUND(N(data!BN69), 0)</f>
        <v>1634271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17825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286</v>
      </c>
      <c r="X65" s="208">
        <f>ROUND(N(data!BN78), 0)</f>
        <v>906879</v>
      </c>
      <c r="Y65" s="208">
        <f>ROUND(N(data!BN79), 0)</f>
        <v>0</v>
      </c>
      <c r="Z65" s="208">
        <f>ROUND(N(data!BN80), 0)</f>
        <v>0</v>
      </c>
      <c r="AA65" s="208">
        <f>ROUND(N(data!BN81), 0)</f>
        <v>691469</v>
      </c>
      <c r="AB65" s="208">
        <f>ROUND(N(data!BN82), 0)</f>
        <v>0</v>
      </c>
      <c r="AC65" s="208">
        <f>ROUND(N(data!BN83), 0)</f>
        <v>17812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7928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7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915</v>
      </c>
      <c r="B66" s="210" t="str">
        <f>RIGHT(data!$C$96,4)</f>
        <v>2023</v>
      </c>
      <c r="C66" s="12" t="str">
        <f>data!BO$55</f>
        <v>8620</v>
      </c>
      <c r="D66" s="12" t="s">
        <v>1156</v>
      </c>
      <c r="E66" s="208">
        <f>ROUND(N(data!BO59), 0)</f>
        <v>0</v>
      </c>
      <c r="F66" s="317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7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915</v>
      </c>
      <c r="B67" s="210" t="str">
        <f>RIGHT(data!$C$96,4)</f>
        <v>2023</v>
      </c>
      <c r="C67" s="12" t="str">
        <f>data!BP$55</f>
        <v>8630</v>
      </c>
      <c r="D67" s="12" t="s">
        <v>1156</v>
      </c>
      <c r="E67" s="208">
        <f>ROUND(N(data!BP59), 0)</f>
        <v>0</v>
      </c>
      <c r="F67" s="317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7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915</v>
      </c>
      <c r="B68" s="210" t="str">
        <f>RIGHT(data!$C$96,4)</f>
        <v>2023</v>
      </c>
      <c r="C68" s="12" t="str">
        <f>data!BQ$55</f>
        <v>8640</v>
      </c>
      <c r="D68" s="12" t="s">
        <v>1156</v>
      </c>
      <c r="E68" s="208">
        <f>ROUND(N(data!BQ59), 0)</f>
        <v>0</v>
      </c>
      <c r="F68" s="317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7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915</v>
      </c>
      <c r="B69" s="210" t="str">
        <f>RIGHT(data!$C$96,4)</f>
        <v>2023</v>
      </c>
      <c r="C69" s="12" t="str">
        <f>data!BR$55</f>
        <v>8650</v>
      </c>
      <c r="D69" s="12" t="s">
        <v>1156</v>
      </c>
      <c r="E69" s="208">
        <f>ROUND(N(data!BR59), 0)</f>
        <v>0</v>
      </c>
      <c r="F69" s="317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0</v>
      </c>
      <c r="M69" s="208">
        <f>ROUND(N(data!BR67), 0)</f>
        <v>0</v>
      </c>
      <c r="N69" s="208">
        <f>ROUND(N(data!BR68), 0)</f>
        <v>0</v>
      </c>
      <c r="O69" s="208">
        <f>ROUND(N(data!BR69), 0)</f>
        <v>627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627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7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915</v>
      </c>
      <c r="B70" s="210" t="str">
        <f>RIGHT(data!$C$96,4)</f>
        <v>2023</v>
      </c>
      <c r="C70" s="12" t="str">
        <f>data!BS$55</f>
        <v>8660</v>
      </c>
      <c r="D70" s="12" t="s">
        <v>1156</v>
      </c>
      <c r="E70" s="208">
        <f>ROUND(N(data!BS59), 0)</f>
        <v>0</v>
      </c>
      <c r="F70" s="317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7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915</v>
      </c>
      <c r="B71" s="210" t="str">
        <f>RIGHT(data!$C$96,4)</f>
        <v>2023</v>
      </c>
      <c r="C71" s="12" t="str">
        <f>data!BT$55</f>
        <v>8670</v>
      </c>
      <c r="D71" s="12" t="s">
        <v>1156</v>
      </c>
      <c r="E71" s="208">
        <f>ROUND(N(data!BT59), 0)</f>
        <v>0</v>
      </c>
      <c r="F71" s="317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7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915</v>
      </c>
      <c r="B72" s="210" t="str">
        <f>RIGHT(data!$C$96,4)</f>
        <v>2023</v>
      </c>
      <c r="C72" s="12" t="str">
        <f>data!BU$55</f>
        <v>8680</v>
      </c>
      <c r="D72" s="12" t="s">
        <v>1156</v>
      </c>
      <c r="E72" s="208">
        <f>ROUND(N(data!BU59), 0)</f>
        <v>0</v>
      </c>
      <c r="F72" s="317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7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915</v>
      </c>
      <c r="B73" s="210" t="str">
        <f>RIGHT(data!$C$96,4)</f>
        <v>2023</v>
      </c>
      <c r="C73" s="12" t="str">
        <f>data!BV$55</f>
        <v>8690</v>
      </c>
      <c r="D73" s="12" t="s">
        <v>1156</v>
      </c>
      <c r="E73" s="208">
        <f>ROUND(N(data!BV59), 0)</f>
        <v>0</v>
      </c>
      <c r="F73" s="317">
        <f>ROUND(N(data!BV60), 2)</f>
        <v>1.23</v>
      </c>
      <c r="G73" s="208">
        <f>ROUND(N(data!BV61), 0)</f>
        <v>38351</v>
      </c>
      <c r="H73" s="208">
        <f>ROUND(N(data!BV62), 0)</f>
        <v>11122</v>
      </c>
      <c r="I73" s="208">
        <f>ROUND(N(data!BV63), 0)</f>
        <v>0</v>
      </c>
      <c r="J73" s="208">
        <f>ROUND(N(data!BV64), 0)</f>
        <v>0</v>
      </c>
      <c r="K73" s="208">
        <f>ROUND(N(data!BV65), 0)</f>
        <v>0</v>
      </c>
      <c r="L73" s="208">
        <f>ROUND(N(data!BV66), 0)</f>
        <v>0</v>
      </c>
      <c r="M73" s="208">
        <f>ROUND(N(data!BV67), 0)</f>
        <v>797</v>
      </c>
      <c r="N73" s="208">
        <f>ROUND(N(data!BV68), 0)</f>
        <v>0</v>
      </c>
      <c r="O73" s="208">
        <f>ROUND(N(data!BV69), 0)</f>
        <v>2091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2091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721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17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915</v>
      </c>
      <c r="B74" s="210" t="str">
        <f>RIGHT(data!$C$96,4)</f>
        <v>2023</v>
      </c>
      <c r="C74" s="12" t="str">
        <f>data!BW$55</f>
        <v>8700</v>
      </c>
      <c r="D74" s="12" t="s">
        <v>1156</v>
      </c>
      <c r="E74" s="208">
        <f>ROUND(N(data!BW59), 0)</f>
        <v>0</v>
      </c>
      <c r="F74" s="317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15140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15140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7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915</v>
      </c>
      <c r="B75" s="210" t="str">
        <f>RIGHT(data!$C$96,4)</f>
        <v>2023</v>
      </c>
      <c r="C75" s="12" t="str">
        <f>data!BX$55</f>
        <v>8710</v>
      </c>
      <c r="D75" s="12" t="s">
        <v>1156</v>
      </c>
      <c r="E75" s="208">
        <f>ROUND(N(data!BX59), 0)</f>
        <v>0</v>
      </c>
      <c r="F75" s="317">
        <f>ROUND(N(data!BX60), 2)</f>
        <v>0</v>
      </c>
      <c r="G75" s="208">
        <f>ROUND(N(data!BX61), 0)</f>
        <v>0</v>
      </c>
      <c r="H75" s="208">
        <f>ROUND(N(data!BX62), 0)</f>
        <v>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7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915</v>
      </c>
      <c r="B76" s="210" t="str">
        <f>RIGHT(data!$C$96,4)</f>
        <v>2023</v>
      </c>
      <c r="C76" s="12" t="str">
        <f>data!BY$55</f>
        <v>8720</v>
      </c>
      <c r="D76" s="12" t="s">
        <v>1156</v>
      </c>
      <c r="E76" s="208">
        <f>ROUND(N(data!BY59), 0)</f>
        <v>0</v>
      </c>
      <c r="F76" s="317">
        <f>ROUND(N(data!BY60), 2)</f>
        <v>1.56</v>
      </c>
      <c r="G76" s="208">
        <f>ROUND(N(data!BY61), 0)</f>
        <v>202703</v>
      </c>
      <c r="H76" s="208">
        <f>ROUND(N(data!BY62), 0)</f>
        <v>58786</v>
      </c>
      <c r="I76" s="208">
        <f>ROUND(N(data!BY63), 0)</f>
        <v>0</v>
      </c>
      <c r="J76" s="208">
        <f>ROUND(N(data!BY64), 0)</f>
        <v>0</v>
      </c>
      <c r="K76" s="208">
        <f>ROUND(N(data!BY65), 0)</f>
        <v>0</v>
      </c>
      <c r="L76" s="208">
        <f>ROUND(N(data!BY66), 0)</f>
        <v>0</v>
      </c>
      <c r="M76" s="208">
        <f>ROUND(N(data!BY67), 0)</f>
        <v>0</v>
      </c>
      <c r="N76" s="208">
        <f>ROUND(N(data!BY68), 0)</f>
        <v>0</v>
      </c>
      <c r="O76" s="208">
        <f>ROUND(N(data!BY69), 0)</f>
        <v>20522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64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20458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0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17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915</v>
      </c>
      <c r="B77" s="210" t="str">
        <f>RIGHT(data!$C$96,4)</f>
        <v>2023</v>
      </c>
      <c r="C77" s="12" t="str">
        <f>data!BZ$55</f>
        <v>8730</v>
      </c>
      <c r="D77" s="12" t="s">
        <v>1156</v>
      </c>
      <c r="E77" s="208">
        <f>ROUND(N(data!BZ59), 0)</f>
        <v>0</v>
      </c>
      <c r="F77" s="317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7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915</v>
      </c>
      <c r="B78" s="210" t="str">
        <f>RIGHT(data!$C$96,4)</f>
        <v>2023</v>
      </c>
      <c r="C78" s="12" t="str">
        <f>data!CA$55</f>
        <v>8740</v>
      </c>
      <c r="D78" s="12" t="s">
        <v>1156</v>
      </c>
      <c r="E78" s="208">
        <f>ROUND(N(data!CA59), 0)</f>
        <v>0</v>
      </c>
      <c r="F78" s="317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4676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4676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7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915</v>
      </c>
      <c r="B79" s="210" t="str">
        <f>RIGHT(data!$C$96,4)</f>
        <v>2023</v>
      </c>
      <c r="C79" s="12" t="str">
        <f>data!CB$55</f>
        <v>8770</v>
      </c>
      <c r="D79" s="12" t="s">
        <v>1156</v>
      </c>
      <c r="E79" s="208">
        <f>ROUND(N(data!CB59), 0)</f>
        <v>0</v>
      </c>
      <c r="F79" s="317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7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915</v>
      </c>
      <c r="B80" s="210" t="str">
        <f>RIGHT(data!$C$96,4)</f>
        <v>2023</v>
      </c>
      <c r="C80" s="12" t="str">
        <f>data!CC$55</f>
        <v>8790</v>
      </c>
      <c r="D80" s="12" t="s">
        <v>1156</v>
      </c>
      <c r="E80" s="208">
        <f>ROUND(N(data!CC59), 0)</f>
        <v>0</v>
      </c>
      <c r="F80" s="317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0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7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8F8CD-7439-416F-B058-292F00DC8C94}">
  <sheetPr codeName="Sheet2">
    <tabColor rgb="FF92D050"/>
    <pageSetUpPr fitToPage="1"/>
  </sheetPr>
  <dimension ref="B1:J42"/>
  <sheetViews>
    <sheetView workbookViewId="0"/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697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698</v>
      </c>
      <c r="G3" s="10"/>
      <c r="J3" s="108"/>
    </row>
    <row r="4" spans="2:10" x14ac:dyDescent="0.25">
      <c r="B4" s="107"/>
      <c r="F4" s="10" t="s">
        <v>699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700</v>
      </c>
      <c r="G8" s="10"/>
      <c r="J8" s="108"/>
    </row>
    <row r="9" spans="2:10" x14ac:dyDescent="0.25">
      <c r="B9" s="104"/>
      <c r="C9" s="105"/>
      <c r="D9" s="105"/>
      <c r="E9" s="105"/>
      <c r="F9" s="112" t="s">
        <v>701</v>
      </c>
      <c r="G9" s="112"/>
      <c r="H9" s="105"/>
      <c r="I9" s="105"/>
      <c r="J9" s="106"/>
    </row>
    <row r="10" spans="2:10" x14ac:dyDescent="0.25">
      <c r="B10" s="107"/>
      <c r="F10" s="10" t="s">
        <v>702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703</v>
      </c>
      <c r="G12" s="10"/>
      <c r="J12" s="108"/>
    </row>
    <row r="13" spans="2:10" x14ac:dyDescent="0.25">
      <c r="B13" s="107"/>
      <c r="F13" s="10" t="s">
        <v>704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705</v>
      </c>
      <c r="J16" s="108"/>
    </row>
    <row r="17" spans="2:10" x14ac:dyDescent="0.25">
      <c r="B17" s="104"/>
      <c r="C17" s="113" t="s">
        <v>706</v>
      </c>
      <c r="D17" s="113"/>
      <c r="E17" s="105" t="str">
        <f>+data!C98</f>
        <v>Lourdes Counseling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707</v>
      </c>
      <c r="D18" s="62"/>
      <c r="E18" s="11" t="str">
        <f>+"H-"&amp;data!C97</f>
        <v>H-915</v>
      </c>
      <c r="F18" s="10"/>
      <c r="G18" s="10"/>
      <c r="J18" s="108"/>
    </row>
    <row r="19" spans="2:10" x14ac:dyDescent="0.25">
      <c r="B19" s="107"/>
      <c r="C19" s="62" t="s">
        <v>708</v>
      </c>
      <c r="D19" s="62"/>
      <c r="E19" s="11" t="str">
        <f>+data!C99</f>
        <v>1175 Carondelet Drive</v>
      </c>
      <c r="F19" s="10"/>
      <c r="G19" s="10"/>
      <c r="J19" s="108"/>
    </row>
    <row r="20" spans="2:10" x14ac:dyDescent="0.25">
      <c r="B20" s="107"/>
      <c r="C20" s="62" t="s">
        <v>709</v>
      </c>
      <c r="D20" s="62"/>
      <c r="E20" s="11" t="str">
        <f>+data!C100</f>
        <v>Richland</v>
      </c>
      <c r="F20" s="10"/>
      <c r="G20" s="10"/>
      <c r="J20" s="108"/>
    </row>
    <row r="21" spans="2:10" x14ac:dyDescent="0.25">
      <c r="B21" s="107"/>
      <c r="C21" s="62" t="s">
        <v>710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711</v>
      </c>
      <c r="G26" s="115"/>
      <c r="H26" s="115"/>
      <c r="I26" s="115"/>
      <c r="J26" s="117"/>
    </row>
    <row r="27" spans="2:10" x14ac:dyDescent="0.25">
      <c r="B27" s="118" t="s">
        <v>712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25">
      <c r="B29" s="107" t="s">
        <v>713</v>
      </c>
      <c r="J29" s="108"/>
    </row>
    <row r="30" spans="2:10" x14ac:dyDescent="0.25">
      <c r="B30" s="121" t="s">
        <v>714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715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716</v>
      </c>
      <c r="C35" s="115" t="s">
        <v>312</v>
      </c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717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718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716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717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A02F7-4227-407B-8BCB-4BE412E9CB7C}">
  <sheetPr codeName="Sheet9">
    <tabColor rgb="FF92D050"/>
  </sheetPr>
  <dimension ref="A2:M94"/>
  <sheetViews>
    <sheetView zoomScaleNormal="100" workbookViewId="0"/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719</v>
      </c>
    </row>
    <row r="3" spans="1:13" x14ac:dyDescent="0.25">
      <c r="A3" s="63"/>
    </row>
    <row r="4" spans="1:13" x14ac:dyDescent="0.25">
      <c r="A4" s="158" t="s">
        <v>720</v>
      </c>
    </row>
    <row r="5" spans="1:13" x14ac:dyDescent="0.25">
      <c r="A5" s="158" t="s">
        <v>721</v>
      </c>
    </row>
    <row r="6" spans="1:13" x14ac:dyDescent="0.25">
      <c r="A6" s="158" t="s">
        <v>722</v>
      </c>
    </row>
    <row r="7" spans="1:13" x14ac:dyDescent="0.25">
      <c r="A7" s="158"/>
    </row>
    <row r="8" spans="1:13" x14ac:dyDescent="0.25">
      <c r="A8" s="2" t="s">
        <v>723</v>
      </c>
    </row>
    <row r="9" spans="1:13" x14ac:dyDescent="0.25">
      <c r="A9" s="158" t="s">
        <v>27</v>
      </c>
    </row>
    <row r="12" spans="1:13" x14ac:dyDescent="0.25">
      <c r="A12" s="1">
        <f>data!C97</f>
        <v>915</v>
      </c>
      <c r="B12" s="241" t="str">
        <f>RIGHT('Prior Year'!C96,4)</f>
        <v>2022</v>
      </c>
      <c r="C12" s="241" t="str">
        <f>RIGHT(data!C96,4)</f>
        <v>2023</v>
      </c>
      <c r="D12" s="1" t="str">
        <f>RIGHT('Prior Year'!C96,4)</f>
        <v>2022</v>
      </c>
      <c r="E12" s="241" t="str">
        <f>RIGHT(data!C96,4)</f>
        <v>2023</v>
      </c>
      <c r="F12" s="1" t="str">
        <f>RIGHT('Prior Year'!C96,4)</f>
        <v>2022</v>
      </c>
      <c r="G12" s="241" t="str">
        <f>RIGHT(data!C96,4)</f>
        <v>2023</v>
      </c>
      <c r="H12" s="3"/>
    </row>
    <row r="13" spans="1:13" x14ac:dyDescent="0.25">
      <c r="A13" s="2"/>
      <c r="B13" s="241" t="s">
        <v>724</v>
      </c>
      <c r="C13" s="241" t="s">
        <v>724</v>
      </c>
      <c r="D13" s="5" t="s">
        <v>725</v>
      </c>
      <c r="E13" s="5" t="s">
        <v>725</v>
      </c>
      <c r="F13" s="3" t="s">
        <v>726</v>
      </c>
      <c r="G13" s="3" t="s">
        <v>726</v>
      </c>
      <c r="H13" s="3" t="s">
        <v>727</v>
      </c>
    </row>
    <row r="14" spans="1:13" x14ac:dyDescent="0.25">
      <c r="A14" s="1" t="s">
        <v>728</v>
      </c>
      <c r="B14" s="241" t="s">
        <v>363</v>
      </c>
      <c r="C14" s="241" t="s">
        <v>363</v>
      </c>
      <c r="D14" s="4" t="s">
        <v>729</v>
      </c>
      <c r="E14" s="4" t="s">
        <v>729</v>
      </c>
      <c r="F14" s="3" t="s">
        <v>730</v>
      </c>
      <c r="G14" s="3" t="s">
        <v>730</v>
      </c>
      <c r="H14" s="3" t="s">
        <v>731</v>
      </c>
      <c r="I14" s="8" t="s">
        <v>732</v>
      </c>
      <c r="J14" s="64" t="s">
        <v>733</v>
      </c>
    </row>
    <row r="15" spans="1:13" x14ac:dyDescent="0.25">
      <c r="A15" s="1" t="s">
        <v>734</v>
      </c>
      <c r="B15" s="241">
        <f>ROUND(N('Prior Year'!C85), 0)</f>
        <v>0</v>
      </c>
      <c r="C15" s="241">
        <f>data!C85</f>
        <v>0</v>
      </c>
      <c r="D15" s="241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735</v>
      </c>
      <c r="B16" s="241">
        <f>ROUND(N('Prior Year'!D85), 0)</f>
        <v>0</v>
      </c>
      <c r="C16" s="241">
        <f>data!D85</f>
        <v>0</v>
      </c>
      <c r="D16" s="241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1" t="str">
        <f t="shared" si="3"/>
        <v/>
      </c>
      <c r="M16" s="7"/>
    </row>
    <row r="17" spans="1:13" x14ac:dyDescent="0.25">
      <c r="A17" s="1" t="s">
        <v>736</v>
      </c>
      <c r="B17" s="241">
        <f>ROUND(N('Prior Year'!E85), 0)</f>
        <v>0</v>
      </c>
      <c r="C17" s="241">
        <f>data!E85</f>
        <v>0</v>
      </c>
      <c r="D17" s="241">
        <f>ROUND(N('Prior Year'!E59), 0)</f>
        <v>0</v>
      </c>
      <c r="E17" s="1">
        <f>data!E59</f>
        <v>0</v>
      </c>
      <c r="F17" s="217" t="str">
        <f t="shared" si="0"/>
        <v/>
      </c>
      <c r="G17" s="217" t="str">
        <f t="shared" si="1"/>
        <v/>
      </c>
      <c r="H17" s="6" t="str">
        <f t="shared" si="2"/>
        <v/>
      </c>
      <c r="I17" s="241" t="str">
        <f t="shared" si="3"/>
        <v/>
      </c>
      <c r="M17" s="7"/>
    </row>
    <row r="18" spans="1:13" x14ac:dyDescent="0.25">
      <c r="A18" s="1" t="s">
        <v>737</v>
      </c>
      <c r="B18" s="241">
        <f>ROUND(N('Prior Year'!F85), 0)</f>
        <v>0</v>
      </c>
      <c r="C18" s="241">
        <f>data!F85</f>
        <v>0</v>
      </c>
      <c r="D18" s="241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1" t="str">
        <f t="shared" si="3"/>
        <v/>
      </c>
      <c r="M18" s="7"/>
    </row>
    <row r="19" spans="1:13" x14ac:dyDescent="0.25">
      <c r="A19" s="1" t="s">
        <v>738</v>
      </c>
      <c r="B19" s="241">
        <f>ROUND(N('Prior Year'!G85), 0)</f>
        <v>0</v>
      </c>
      <c r="C19" s="241">
        <f>data!G85</f>
        <v>0</v>
      </c>
      <c r="D19" s="241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1" t="str">
        <f t="shared" si="3"/>
        <v/>
      </c>
      <c r="M19" s="7"/>
    </row>
    <row r="20" spans="1:13" x14ac:dyDescent="0.25">
      <c r="A20" s="1" t="s">
        <v>739</v>
      </c>
      <c r="B20" s="241">
        <f>ROUND(N('Prior Year'!H85), 0)</f>
        <v>3951974</v>
      </c>
      <c r="C20" s="241">
        <f>data!H85</f>
        <v>6081575.5</v>
      </c>
      <c r="D20" s="241">
        <f>ROUND(N('Prior Year'!H59), 0)</f>
        <v>3515</v>
      </c>
      <c r="E20" s="1">
        <f>data!H59</f>
        <v>3446</v>
      </c>
      <c r="F20" s="217">
        <f t="shared" si="0"/>
        <v>1124.3169274537695</v>
      </c>
      <c r="G20" s="217">
        <f t="shared" si="1"/>
        <v>1764.8216773070226</v>
      </c>
      <c r="H20" s="6">
        <f t="shared" si="2"/>
        <v>0.56968345331578218</v>
      </c>
      <c r="I20" s="241" t="s">
        <v>1375</v>
      </c>
      <c r="M20" s="7"/>
    </row>
    <row r="21" spans="1:13" x14ac:dyDescent="0.25">
      <c r="A21" s="1" t="s">
        <v>740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25">
      <c r="A22" s="1" t="s">
        <v>741</v>
      </c>
      <c r="B22" s="241">
        <f>ROUND(N('Prior Year'!J85), 0)</f>
        <v>0</v>
      </c>
      <c r="C22" s="241">
        <f>data!J85</f>
        <v>0</v>
      </c>
      <c r="D22" s="241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1" t="str">
        <f t="shared" si="3"/>
        <v/>
      </c>
      <c r="M22" s="7"/>
    </row>
    <row r="23" spans="1:13" x14ac:dyDescent="0.25">
      <c r="A23" s="1" t="s">
        <v>742</v>
      </c>
      <c r="B23" s="241">
        <f>ROUND(N('Prior Year'!K85), 0)</f>
        <v>0</v>
      </c>
      <c r="C23" s="241">
        <f>data!K85</f>
        <v>0</v>
      </c>
      <c r="D23" s="241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1" t="str">
        <f t="shared" si="3"/>
        <v/>
      </c>
      <c r="M23" s="7"/>
    </row>
    <row r="24" spans="1:13" x14ac:dyDescent="0.25">
      <c r="A24" s="1" t="s">
        <v>743</v>
      </c>
      <c r="B24" s="241">
        <f>ROUND(N('Prior Year'!L85), 0)</f>
        <v>0</v>
      </c>
      <c r="C24" s="241">
        <f>data!L85</f>
        <v>0</v>
      </c>
      <c r="D24" s="241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1" t="str">
        <f t="shared" si="3"/>
        <v/>
      </c>
      <c r="M24" s="7"/>
    </row>
    <row r="25" spans="1:13" x14ac:dyDescent="0.25">
      <c r="A25" s="1" t="s">
        <v>744</v>
      </c>
      <c r="B25" s="241">
        <f>ROUND(N('Prior Year'!M85), 0)</f>
        <v>0</v>
      </c>
      <c r="C25" s="241">
        <f>data!M85</f>
        <v>0</v>
      </c>
      <c r="D25" s="241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1" t="str">
        <f t="shared" si="3"/>
        <v/>
      </c>
      <c r="M25" s="7"/>
    </row>
    <row r="26" spans="1:13" x14ac:dyDescent="0.25">
      <c r="A26" s="1" t="s">
        <v>745</v>
      </c>
      <c r="B26" s="1">
        <f>ROUND(N('Prior Year'!N85), 0)</f>
        <v>0</v>
      </c>
      <c r="C26" s="241">
        <f>data!N85</f>
        <v>0</v>
      </c>
      <c r="D26" s="241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1" t="str">
        <f t="shared" si="3"/>
        <v/>
      </c>
      <c r="M26" s="7"/>
    </row>
    <row r="27" spans="1:13" x14ac:dyDescent="0.25">
      <c r="A27" s="1" t="s">
        <v>746</v>
      </c>
      <c r="B27" s="241">
        <f>ROUND(N('Prior Year'!O85), 0)</f>
        <v>0</v>
      </c>
      <c r="C27" s="241">
        <f>data!O85</f>
        <v>0</v>
      </c>
      <c r="D27" s="241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1" t="str">
        <f t="shared" si="3"/>
        <v/>
      </c>
      <c r="M27" s="7"/>
    </row>
    <row r="28" spans="1:13" x14ac:dyDescent="0.25">
      <c r="A28" s="1" t="s">
        <v>747</v>
      </c>
      <c r="B28" s="241">
        <f>ROUND(N('Prior Year'!P85), 0)</f>
        <v>0</v>
      </c>
      <c r="C28" s="241">
        <f>data!P85</f>
        <v>0</v>
      </c>
      <c r="D28" s="241">
        <f>ROUND(N('Prior Year'!P59), 0)</f>
        <v>0</v>
      </c>
      <c r="E28" s="1">
        <f>data!P59</f>
        <v>0</v>
      </c>
      <c r="F28" s="217" t="str">
        <f t="shared" si="0"/>
        <v/>
      </c>
      <c r="G28" s="217" t="str">
        <f t="shared" si="1"/>
        <v/>
      </c>
      <c r="H28" s="6" t="str">
        <f t="shared" si="2"/>
        <v/>
      </c>
      <c r="I28" s="241" t="str">
        <f t="shared" si="3"/>
        <v/>
      </c>
      <c r="M28" s="7"/>
    </row>
    <row r="29" spans="1:13" x14ac:dyDescent="0.25">
      <c r="A29" s="1" t="s">
        <v>748</v>
      </c>
      <c r="B29" s="241">
        <f>ROUND(N('Prior Year'!Q85), 0)</f>
        <v>0</v>
      </c>
      <c r="C29" s="241">
        <f>data!Q85</f>
        <v>0</v>
      </c>
      <c r="D29" s="241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1" t="str">
        <f t="shared" si="3"/>
        <v/>
      </c>
      <c r="M29" s="7"/>
    </row>
    <row r="30" spans="1:13" x14ac:dyDescent="0.25">
      <c r="A30" s="1" t="s">
        <v>749</v>
      </c>
      <c r="B30" s="241">
        <f>ROUND(N('Prior Year'!R85), 0)</f>
        <v>0</v>
      </c>
      <c r="C30" s="241">
        <f>data!R85</f>
        <v>0</v>
      </c>
      <c r="D30" s="241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1" t="str">
        <f t="shared" si="3"/>
        <v/>
      </c>
      <c r="M30" s="7"/>
    </row>
    <row r="31" spans="1:13" x14ac:dyDescent="0.25">
      <c r="A31" s="1" t="s">
        <v>750</v>
      </c>
      <c r="B31" s="241">
        <f>ROUND(N('Prior Year'!S85), 0)</f>
        <v>0</v>
      </c>
      <c r="C31" s="241">
        <f>data!S85</f>
        <v>0</v>
      </c>
      <c r="D31" s="241" t="s">
        <v>751</v>
      </c>
      <c r="E31" s="4" t="s">
        <v>751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25">
      <c r="A32" s="1" t="s">
        <v>752</v>
      </c>
      <c r="B32" s="241">
        <f>ROUND(N('Prior Year'!T85), 0)</f>
        <v>0</v>
      </c>
      <c r="C32" s="241">
        <f>data!T85</f>
        <v>0</v>
      </c>
      <c r="D32" s="241" t="s">
        <v>751</v>
      </c>
      <c r="E32" s="4" t="s">
        <v>751</v>
      </c>
      <c r="F32" s="217" t="s">
        <v>5</v>
      </c>
      <c r="G32" s="217" t="str">
        <f t="shared" si="4"/>
        <v/>
      </c>
      <c r="H32" s="6" t="s">
        <v>5</v>
      </c>
      <c r="I32" s="241" t="str">
        <f t="shared" si="3"/>
        <v/>
      </c>
      <c r="M32" s="7"/>
    </row>
    <row r="33" spans="1:13" x14ac:dyDescent="0.25">
      <c r="A33" s="1" t="s">
        <v>753</v>
      </c>
      <c r="B33" s="241">
        <f>ROUND(N('Prior Year'!U85), 0)</f>
        <v>66546</v>
      </c>
      <c r="C33" s="241">
        <f>data!U85</f>
        <v>2463.2600000000002</v>
      </c>
      <c r="D33" s="241">
        <f>ROUND(N('Prior Year'!U59), 0)</f>
        <v>0</v>
      </c>
      <c r="E33" s="1">
        <f>data!U59</f>
        <v>0</v>
      </c>
      <c r="F33" s="217" t="str">
        <f t="shared" si="0"/>
        <v/>
      </c>
      <c r="G33" s="217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1" t="str">
        <f t="shared" si="3"/>
        <v/>
      </c>
      <c r="M33" s="7"/>
    </row>
    <row r="34" spans="1:13" x14ac:dyDescent="0.25">
      <c r="A34" s="1" t="s">
        <v>754</v>
      </c>
      <c r="B34" s="241">
        <f>ROUND(N('Prior Year'!V85), 0)</f>
        <v>0</v>
      </c>
      <c r="C34" s="241">
        <f>data!V85</f>
        <v>0</v>
      </c>
      <c r="D34" s="241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5"/>
        <v/>
      </c>
      <c r="H34" s="6" t="str">
        <f t="shared" si="6"/>
        <v/>
      </c>
      <c r="I34" s="241" t="str">
        <f t="shared" si="3"/>
        <v/>
      </c>
      <c r="M34" s="7"/>
    </row>
    <row r="35" spans="1:13" x14ac:dyDescent="0.25">
      <c r="A35" s="1" t="s">
        <v>755</v>
      </c>
      <c r="B35" s="241">
        <f>ROUND(N('Prior Year'!W85), 0)</f>
        <v>0</v>
      </c>
      <c r="C35" s="241">
        <f>data!W85</f>
        <v>0</v>
      </c>
      <c r="D35" s="241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5"/>
        <v/>
      </c>
      <c r="H35" s="6" t="str">
        <f t="shared" si="6"/>
        <v/>
      </c>
      <c r="I35" s="241" t="str">
        <f t="shared" si="3"/>
        <v/>
      </c>
      <c r="M35" s="7"/>
    </row>
    <row r="36" spans="1:13" x14ac:dyDescent="0.25">
      <c r="A36" s="1" t="s">
        <v>756</v>
      </c>
      <c r="B36" s="241">
        <f>ROUND(N('Prior Year'!X85), 0)</f>
        <v>0</v>
      </c>
      <c r="C36" s="241">
        <f>data!X85</f>
        <v>0</v>
      </c>
      <c r="D36" s="241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5"/>
        <v/>
      </c>
      <c r="H36" s="6" t="str">
        <f t="shared" si="6"/>
        <v/>
      </c>
      <c r="I36" s="241" t="str">
        <f t="shared" si="3"/>
        <v/>
      </c>
      <c r="M36" s="7"/>
    </row>
    <row r="37" spans="1:13" x14ac:dyDescent="0.25">
      <c r="A37" s="1" t="s">
        <v>757</v>
      </c>
      <c r="B37" s="241">
        <f>ROUND(N('Prior Year'!Y85), 0)</f>
        <v>0</v>
      </c>
      <c r="C37" s="241">
        <f>data!Y85</f>
        <v>0</v>
      </c>
      <c r="D37" s="241">
        <f>ROUND(N('Prior Year'!Y59), 0)</f>
        <v>0</v>
      </c>
      <c r="E37" s="1">
        <f>data!Y59</f>
        <v>0</v>
      </c>
      <c r="F37" s="217" t="str">
        <f t="shared" si="0"/>
        <v/>
      </c>
      <c r="G37" s="217" t="str">
        <f t="shared" si="5"/>
        <v/>
      </c>
      <c r="H37" s="6" t="str">
        <f t="shared" si="6"/>
        <v/>
      </c>
      <c r="I37" s="241" t="str">
        <f t="shared" si="3"/>
        <v/>
      </c>
      <c r="M37" s="7"/>
    </row>
    <row r="38" spans="1:13" x14ac:dyDescent="0.25">
      <c r="A38" s="1" t="s">
        <v>758</v>
      </c>
      <c r="B38" s="241">
        <f>ROUND(N('Prior Year'!Z85), 0)</f>
        <v>0</v>
      </c>
      <c r="C38" s="241">
        <f>data!Z85</f>
        <v>0</v>
      </c>
      <c r="D38" s="241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5"/>
        <v/>
      </c>
      <c r="H38" s="6" t="str">
        <f t="shared" si="6"/>
        <v/>
      </c>
      <c r="I38" s="241" t="str">
        <f t="shared" si="3"/>
        <v/>
      </c>
      <c r="M38" s="7"/>
    </row>
    <row r="39" spans="1:13" x14ac:dyDescent="0.25">
      <c r="A39" s="1" t="s">
        <v>759</v>
      </c>
      <c r="B39" s="241">
        <f>ROUND(N('Prior Year'!AA85), 0)</f>
        <v>0</v>
      </c>
      <c r="C39" s="241">
        <f>data!AA85</f>
        <v>0</v>
      </c>
      <c r="D39" s="241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5"/>
        <v/>
      </c>
      <c r="H39" s="6" t="str">
        <f t="shared" si="6"/>
        <v/>
      </c>
      <c r="I39" s="241" t="str">
        <f t="shared" si="3"/>
        <v/>
      </c>
      <c r="M39" s="7"/>
    </row>
    <row r="40" spans="1:13" x14ac:dyDescent="0.25">
      <c r="A40" s="1" t="s">
        <v>760</v>
      </c>
      <c r="B40" s="241">
        <f>ROUND(N('Prior Year'!AB85), 0)</f>
        <v>271265</v>
      </c>
      <c r="C40" s="241">
        <f>data!AB85</f>
        <v>174744.53000000003</v>
      </c>
      <c r="D40" s="241" t="s">
        <v>751</v>
      </c>
      <c r="E40" s="4" t="s">
        <v>751</v>
      </c>
      <c r="F40" s="217" t="s">
        <v>5</v>
      </c>
      <c r="G40" s="217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x14ac:dyDescent="0.25">
      <c r="A41" s="1" t="s">
        <v>761</v>
      </c>
      <c r="B41" s="241">
        <f>ROUND(N('Prior Year'!AC85), 0)</f>
        <v>0</v>
      </c>
      <c r="C41" s="241">
        <f>data!AC85</f>
        <v>0</v>
      </c>
      <c r="D41" s="241">
        <f>ROUND(N('Prior Year'!AC59), 0)</f>
        <v>0</v>
      </c>
      <c r="E41" s="1">
        <f>data!AC59</f>
        <v>0</v>
      </c>
      <c r="F41" s="217" t="str">
        <f t="shared" si="0"/>
        <v/>
      </c>
      <c r="G41" s="217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1" t="str">
        <f t="shared" si="3"/>
        <v/>
      </c>
      <c r="M41" s="7"/>
    </row>
    <row r="42" spans="1:13" x14ac:dyDescent="0.25">
      <c r="A42" s="1" t="s">
        <v>762</v>
      </c>
      <c r="B42" s="241">
        <f>ROUND(N('Prior Year'!AD85), 0)</f>
        <v>0</v>
      </c>
      <c r="C42" s="241">
        <f>data!AD85</f>
        <v>0</v>
      </c>
      <c r="D42" s="241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1" t="str">
        <f t="shared" si="3"/>
        <v/>
      </c>
      <c r="M42" s="7"/>
    </row>
    <row r="43" spans="1:13" x14ac:dyDescent="0.25">
      <c r="A43" s="1" t="s">
        <v>763</v>
      </c>
      <c r="B43" s="241">
        <f>ROUND(N('Prior Year'!AE85), 0)</f>
        <v>0</v>
      </c>
      <c r="C43" s="241">
        <f>data!AE85</f>
        <v>0</v>
      </c>
      <c r="D43" s="241">
        <f>ROUND(N('Prior Year'!AE59), 0)</f>
        <v>0</v>
      </c>
      <c r="E43" s="1">
        <f>data!AE59</f>
        <v>0</v>
      </c>
      <c r="F43" s="217" t="str">
        <f t="shared" si="0"/>
        <v/>
      </c>
      <c r="G43" s="217" t="str">
        <f t="shared" si="5"/>
        <v/>
      </c>
      <c r="H43" s="6" t="str">
        <f t="shared" si="7"/>
        <v/>
      </c>
      <c r="I43" s="241" t="str">
        <f t="shared" si="3"/>
        <v/>
      </c>
      <c r="M43" s="7"/>
    </row>
    <row r="44" spans="1:13" x14ac:dyDescent="0.25">
      <c r="A44" s="1" t="s">
        <v>764</v>
      </c>
      <c r="B44" s="241">
        <f>ROUND(N('Prior Year'!AF85), 0)</f>
        <v>7289830</v>
      </c>
      <c r="C44" s="241">
        <f>data!AF85</f>
        <v>7520126.5800000001</v>
      </c>
      <c r="D44" s="241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1" t="str">
        <f t="shared" si="3"/>
        <v/>
      </c>
      <c r="M44" s="7"/>
    </row>
    <row r="45" spans="1:13" x14ac:dyDescent="0.25">
      <c r="A45" s="1" t="s">
        <v>765</v>
      </c>
      <c r="B45" s="241">
        <f>ROUND(N('Prior Year'!AG85), 0)</f>
        <v>0</v>
      </c>
      <c r="C45" s="241">
        <f>data!AG85</f>
        <v>0</v>
      </c>
      <c r="D45" s="241">
        <f>ROUND(N('Prior Year'!AG59), 0)</f>
        <v>0</v>
      </c>
      <c r="E45" s="1">
        <f>data!AG59</f>
        <v>0</v>
      </c>
      <c r="F45" s="217" t="str">
        <f t="shared" si="0"/>
        <v/>
      </c>
      <c r="G45" s="217" t="str">
        <f t="shared" si="5"/>
        <v/>
      </c>
      <c r="H45" s="6" t="str">
        <f t="shared" si="7"/>
        <v/>
      </c>
      <c r="I45" s="241" t="str">
        <f t="shared" si="3"/>
        <v/>
      </c>
      <c r="M45" s="7"/>
    </row>
    <row r="46" spans="1:13" x14ac:dyDescent="0.25">
      <c r="A46" s="1" t="s">
        <v>766</v>
      </c>
      <c r="B46" s="241">
        <f>ROUND(N('Prior Year'!AH85), 0)</f>
        <v>0</v>
      </c>
      <c r="C46" s="241">
        <f>data!AH85</f>
        <v>0</v>
      </c>
      <c r="D46" s="241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1" t="str">
        <f t="shared" si="3"/>
        <v/>
      </c>
      <c r="M46" s="7"/>
    </row>
    <row r="47" spans="1:13" x14ac:dyDescent="0.25">
      <c r="A47" s="1" t="s">
        <v>767</v>
      </c>
      <c r="B47" s="241">
        <f>ROUND(N('Prior Year'!AI85), 0)</f>
        <v>0</v>
      </c>
      <c r="C47" s="241">
        <f>data!AI85</f>
        <v>0</v>
      </c>
      <c r="D47" s="241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5"/>
        <v/>
      </c>
      <c r="H47" s="6" t="str">
        <f t="shared" si="7"/>
        <v/>
      </c>
      <c r="I47" s="241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768</v>
      </c>
      <c r="B48" s="241">
        <f>ROUND(N('Prior Year'!AJ85), 0)</f>
        <v>0</v>
      </c>
      <c r="C48" s="241">
        <f>data!AJ85</f>
        <v>0</v>
      </c>
      <c r="D48" s="241">
        <f>ROUND(N('Prior Year'!AJ59), 0)</f>
        <v>0</v>
      </c>
      <c r="E48" s="1">
        <f>data!AJ59</f>
        <v>0</v>
      </c>
      <c r="F48" s="217" t="str">
        <f t="shared" si="0"/>
        <v/>
      </c>
      <c r="G48" s="217" t="str">
        <f t="shared" si="5"/>
        <v/>
      </c>
      <c r="H48" s="6" t="str">
        <f t="shared" si="7"/>
        <v/>
      </c>
      <c r="I48" s="241" t="str">
        <f t="shared" si="8"/>
        <v/>
      </c>
      <c r="M48" s="7"/>
    </row>
    <row r="49" spans="1:13" x14ac:dyDescent="0.25">
      <c r="A49" s="1" t="s">
        <v>769</v>
      </c>
      <c r="B49" s="241">
        <f>ROUND(N('Prior Year'!AK85), 0)</f>
        <v>0</v>
      </c>
      <c r="C49" s="241">
        <f>data!AK85</f>
        <v>0</v>
      </c>
      <c r="D49" s="241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5"/>
        <v/>
      </c>
      <c r="H49" s="6" t="str">
        <f t="shared" si="7"/>
        <v/>
      </c>
      <c r="I49" s="241" t="str">
        <f t="shared" si="8"/>
        <v/>
      </c>
      <c r="M49" s="7"/>
    </row>
    <row r="50" spans="1:13" x14ac:dyDescent="0.25">
      <c r="A50" s="1" t="s">
        <v>770</v>
      </c>
      <c r="B50" s="241">
        <f>ROUND(N('Prior Year'!AL85), 0)</f>
        <v>0</v>
      </c>
      <c r="C50" s="241">
        <f>data!AL85</f>
        <v>0</v>
      </c>
      <c r="D50" s="241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5"/>
        <v/>
      </c>
      <c r="H50" s="6" t="str">
        <f t="shared" si="7"/>
        <v/>
      </c>
      <c r="I50" s="241" t="str">
        <f t="shared" si="8"/>
        <v/>
      </c>
      <c r="M50" s="7"/>
    </row>
    <row r="51" spans="1:13" x14ac:dyDescent="0.25">
      <c r="A51" s="1" t="s">
        <v>771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1" t="str">
        <f t="shared" si="8"/>
        <v/>
      </c>
      <c r="M51" s="7"/>
    </row>
    <row r="52" spans="1:13" x14ac:dyDescent="0.25">
      <c r="A52" s="1" t="s">
        <v>772</v>
      </c>
      <c r="B52" s="241">
        <f>ROUND(N('Prior Year'!AN85), 0)</f>
        <v>0</v>
      </c>
      <c r="C52" s="241">
        <f>data!AN85</f>
        <v>0</v>
      </c>
      <c r="D52" s="241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1" t="str">
        <f t="shared" si="8"/>
        <v/>
      </c>
      <c r="M52" s="7"/>
    </row>
    <row r="53" spans="1:13" x14ac:dyDescent="0.25">
      <c r="A53" s="1" t="s">
        <v>773</v>
      </c>
      <c r="B53" s="241">
        <f>ROUND(N('Prior Year'!AO85), 0)</f>
        <v>0</v>
      </c>
      <c r="C53" s="241">
        <f>data!AO85</f>
        <v>0</v>
      </c>
      <c r="D53" s="241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5"/>
        <v/>
      </c>
      <c r="H53" s="6" t="str">
        <f t="shared" si="7"/>
        <v/>
      </c>
      <c r="I53" s="241" t="str">
        <f t="shared" si="8"/>
        <v/>
      </c>
      <c r="M53" s="7"/>
    </row>
    <row r="54" spans="1:13" x14ac:dyDescent="0.25">
      <c r="A54" s="1" t="s">
        <v>774</v>
      </c>
      <c r="B54" s="241">
        <f>ROUND(N('Prior Year'!AP85), 0)</f>
        <v>0</v>
      </c>
      <c r="C54" s="241">
        <f>data!AP85</f>
        <v>0</v>
      </c>
      <c r="D54" s="241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5"/>
        <v/>
      </c>
      <c r="H54" s="6" t="str">
        <f t="shared" si="7"/>
        <v/>
      </c>
      <c r="I54" s="241" t="str">
        <f t="shared" si="8"/>
        <v/>
      </c>
      <c r="M54" s="7"/>
    </row>
    <row r="55" spans="1:13" x14ac:dyDescent="0.25">
      <c r="A55" s="1" t="s">
        <v>775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1" t="str">
        <f t="shared" si="8"/>
        <v/>
      </c>
      <c r="M55" s="7"/>
    </row>
    <row r="56" spans="1:13" x14ac:dyDescent="0.25">
      <c r="A56" s="1" t="s">
        <v>776</v>
      </c>
      <c r="B56" s="241">
        <f>ROUND(N('Prior Year'!AR85), 0)</f>
        <v>0</v>
      </c>
      <c r="C56" s="241">
        <f>data!AR85</f>
        <v>0</v>
      </c>
      <c r="D56" s="241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5"/>
        <v/>
      </c>
      <c r="H56" s="6" t="str">
        <f t="shared" si="7"/>
        <v/>
      </c>
      <c r="I56" s="241" t="str">
        <f t="shared" si="8"/>
        <v/>
      </c>
      <c r="M56" s="7"/>
    </row>
    <row r="57" spans="1:13" x14ac:dyDescent="0.25">
      <c r="A57" s="1" t="s">
        <v>777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1" t="str">
        <f t="shared" si="8"/>
        <v/>
      </c>
      <c r="M57" s="7"/>
    </row>
    <row r="58" spans="1:13" x14ac:dyDescent="0.25">
      <c r="A58" s="1" t="s">
        <v>778</v>
      </c>
      <c r="B58" s="241">
        <f>ROUND(N('Prior Year'!AT85), 0)</f>
        <v>0</v>
      </c>
      <c r="C58" s="241">
        <f>data!AT85</f>
        <v>0</v>
      </c>
      <c r="D58" s="241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1" t="str">
        <f t="shared" si="8"/>
        <v/>
      </c>
      <c r="M58" s="7"/>
    </row>
    <row r="59" spans="1:13" x14ac:dyDescent="0.25">
      <c r="A59" s="1" t="s">
        <v>779</v>
      </c>
      <c r="B59" s="241">
        <f>ROUND(N('Prior Year'!AU85), 0)</f>
        <v>16043</v>
      </c>
      <c r="C59" s="241">
        <f>data!AU85</f>
        <v>72955.08</v>
      </c>
      <c r="D59" s="241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1" t="str">
        <f t="shared" si="8"/>
        <v/>
      </c>
      <c r="M59" s="7"/>
    </row>
    <row r="60" spans="1:13" x14ac:dyDescent="0.25">
      <c r="A60" s="1" t="s">
        <v>780</v>
      </c>
      <c r="B60" s="241">
        <f>ROUND(N('Prior Year'!AV85), 0)</f>
        <v>235978</v>
      </c>
      <c r="C60" s="241">
        <f>data!AV85</f>
        <v>145714.94</v>
      </c>
      <c r="D60" s="241" t="s">
        <v>751</v>
      </c>
      <c r="E60" s="4" t="s">
        <v>751</v>
      </c>
      <c r="F60" s="217" t="s">
        <v>5</v>
      </c>
      <c r="G60" s="217"/>
      <c r="H60" s="6" t="s">
        <v>5</v>
      </c>
      <c r="I60" s="241" t="str">
        <f t="shared" si="8"/>
        <v/>
      </c>
      <c r="M60" s="7"/>
    </row>
    <row r="61" spans="1:13" x14ac:dyDescent="0.25">
      <c r="A61" s="1" t="s">
        <v>781</v>
      </c>
      <c r="B61" s="241">
        <f>ROUND(N('Prior Year'!AW85), 0)</f>
        <v>0</v>
      </c>
      <c r="C61" s="241">
        <f>data!AW85</f>
        <v>0</v>
      </c>
      <c r="D61" s="241" t="s">
        <v>751</v>
      </c>
      <c r="E61" s="4" t="s">
        <v>751</v>
      </c>
      <c r="F61" s="217" t="s">
        <v>5</v>
      </c>
      <c r="G61" s="217"/>
      <c r="H61" s="6" t="s">
        <v>5</v>
      </c>
      <c r="I61" s="241" t="str">
        <f t="shared" si="8"/>
        <v/>
      </c>
      <c r="M61" s="7"/>
    </row>
    <row r="62" spans="1:13" x14ac:dyDescent="0.25">
      <c r="A62" s="1" t="s">
        <v>782</v>
      </c>
      <c r="B62" s="241">
        <f>ROUND(N('Prior Year'!AX85), 0)</f>
        <v>0</v>
      </c>
      <c r="C62" s="241">
        <f>data!AX85</f>
        <v>0</v>
      </c>
      <c r="D62" s="241" t="s">
        <v>751</v>
      </c>
      <c r="E62" s="4" t="s">
        <v>751</v>
      </c>
      <c r="F62" s="217" t="s">
        <v>5</v>
      </c>
      <c r="G62" s="217"/>
      <c r="H62" s="6" t="s">
        <v>5</v>
      </c>
      <c r="I62" s="241" t="str">
        <f t="shared" si="8"/>
        <v/>
      </c>
      <c r="M62" s="7"/>
    </row>
    <row r="63" spans="1:13" x14ac:dyDescent="0.25">
      <c r="A63" s="1" t="s">
        <v>783</v>
      </c>
      <c r="B63" s="241">
        <f>ROUND(N('Prior Year'!AY85), 0)</f>
        <v>302495</v>
      </c>
      <c r="C63" s="241">
        <f>data!AY85</f>
        <v>424726.37999999995</v>
      </c>
      <c r="D63" s="241">
        <f>ROUND(N('Prior Year'!AY59), 0)</f>
        <v>0</v>
      </c>
      <c r="E63" s="1">
        <f>data!AY59</f>
        <v>14145</v>
      </c>
      <c r="F63" s="217" t="str">
        <f>IF(B63=0,"",IF(D63=0,"",B63/D63))</f>
        <v/>
      </c>
      <c r="G63" s="217">
        <f t="shared" si="5"/>
        <v>30.026608695652172</v>
      </c>
      <c r="H63" s="6" t="str">
        <f>IF(B63 = 0, "", IF(C63 = 0, "", IF(D63 = 0, "", IF(E63 = 0, "", IF(G63 / F63 - 1 &lt; -0.25, G63 / F63 - 1, IF(G63 / F63 - 1 &gt; 0.25, G63 / F63 - 1, ""))))))</f>
        <v/>
      </c>
      <c r="I63" s="241" t="str">
        <f t="shared" si="8"/>
        <v/>
      </c>
      <c r="M63" s="7"/>
    </row>
    <row r="64" spans="1:13" x14ac:dyDescent="0.25">
      <c r="A64" s="1" t="s">
        <v>784</v>
      </c>
      <c r="B64" s="241">
        <f>ROUND(N('Prior Year'!AZ85), 0)</f>
        <v>0</v>
      </c>
      <c r="C64" s="241">
        <f>data!AZ85</f>
        <v>0</v>
      </c>
      <c r="D64" s="241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1" t="str">
        <f t="shared" si="8"/>
        <v/>
      </c>
      <c r="M64" s="7"/>
    </row>
    <row r="65" spans="1:13" x14ac:dyDescent="0.25">
      <c r="A65" s="1" t="s">
        <v>785</v>
      </c>
      <c r="B65" s="241">
        <f>ROUND(N('Prior Year'!BA85), 0)</f>
        <v>0</v>
      </c>
      <c r="C65" s="241">
        <f>data!BA85</f>
        <v>0</v>
      </c>
      <c r="D65" s="241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8"/>
        <v/>
      </c>
      <c r="M65" s="7"/>
    </row>
    <row r="66" spans="1:13" x14ac:dyDescent="0.25">
      <c r="A66" s="1" t="s">
        <v>786</v>
      </c>
      <c r="B66" s="241">
        <f>ROUND(N('Prior Year'!BB85), 0)</f>
        <v>0</v>
      </c>
      <c r="C66" s="241">
        <f>data!BB85</f>
        <v>0</v>
      </c>
      <c r="D66" s="241" t="s">
        <v>751</v>
      </c>
      <c r="E66" s="4" t="s">
        <v>751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1" t="str">
        <f t="shared" si="8"/>
        <v/>
      </c>
      <c r="M66" s="7"/>
    </row>
    <row r="67" spans="1:13" x14ac:dyDescent="0.25">
      <c r="A67" s="1" t="s">
        <v>787</v>
      </c>
      <c r="B67" s="241">
        <f>ROUND(N('Prior Year'!BC85), 0)</f>
        <v>0</v>
      </c>
      <c r="C67" s="241">
        <f>data!BC85</f>
        <v>0</v>
      </c>
      <c r="D67" s="241" t="s">
        <v>751</v>
      </c>
      <c r="E67" s="4" t="s">
        <v>751</v>
      </c>
      <c r="F67" s="217" t="s">
        <v>5</v>
      </c>
      <c r="G67" s="217" t="str">
        <f t="shared" si="9"/>
        <v/>
      </c>
      <c r="H67" s="6" t="s">
        <v>5</v>
      </c>
      <c r="I67" s="241" t="str">
        <f t="shared" si="8"/>
        <v/>
      </c>
      <c r="M67" s="7"/>
    </row>
    <row r="68" spans="1:13" x14ac:dyDescent="0.25">
      <c r="A68" s="1" t="s">
        <v>788</v>
      </c>
      <c r="B68" s="241">
        <f>ROUND(N('Prior Year'!BD85), 0)</f>
        <v>-5306</v>
      </c>
      <c r="C68" s="241">
        <f>data!BD85</f>
        <v>-10847.96</v>
      </c>
      <c r="D68" s="241" t="s">
        <v>751</v>
      </c>
      <c r="E68" s="4" t="s">
        <v>751</v>
      </c>
      <c r="F68" s="217" t="s">
        <v>5</v>
      </c>
      <c r="G68" s="217" t="str">
        <f t="shared" si="9"/>
        <v/>
      </c>
      <c r="H68" s="6" t="s">
        <v>5</v>
      </c>
      <c r="I68" s="241" t="str">
        <f t="shared" si="8"/>
        <v/>
      </c>
      <c r="M68" s="7"/>
    </row>
    <row r="69" spans="1:13" x14ac:dyDescent="0.25">
      <c r="A69" s="1" t="s">
        <v>789</v>
      </c>
      <c r="B69" s="241">
        <f>ROUND(N('Prior Year'!BE85), 0)</f>
        <v>203995</v>
      </c>
      <c r="C69" s="241">
        <f>data!BE85</f>
        <v>278965.43</v>
      </c>
      <c r="D69" s="241">
        <f>ROUND(N('Prior Year'!BE59), 0)</f>
        <v>48770</v>
      </c>
      <c r="E69" s="1">
        <f>data!BE59</f>
        <v>48770</v>
      </c>
      <c r="F69" s="217">
        <f>IF(B69=0,"",IF(D69=0,"",B69/D69))</f>
        <v>4.182796801312282</v>
      </c>
      <c r="G69" s="217">
        <f t="shared" si="5"/>
        <v>5.7200211195407009</v>
      </c>
      <c r="H69" s="6">
        <f>IF(B69 = 0, "", IF(C69 = 0, "", IF(D69 = 0, "", IF(E69 = 0, "", IF(G69 / F69 - 1 &lt; -0.25, G69 / F69 - 1, IF(G69 / F69 - 1 &gt; 0.25, G69 / F69 - 1, ""))))))</f>
        <v>0.36751111546851645</v>
      </c>
      <c r="I69" s="241" t="s">
        <v>1374</v>
      </c>
      <c r="M69" s="7"/>
    </row>
    <row r="70" spans="1:13" x14ac:dyDescent="0.25">
      <c r="A70" s="1" t="s">
        <v>790</v>
      </c>
      <c r="B70" s="241">
        <f>ROUND(N('Prior Year'!BF85), 0)</f>
        <v>191810</v>
      </c>
      <c r="C70" s="241">
        <f>data!BF85</f>
        <v>205166.07999999999</v>
      </c>
      <c r="D70" s="241" t="s">
        <v>751</v>
      </c>
      <c r="E70" s="4" t="s">
        <v>751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1" t="str">
        <f t="shared" si="8"/>
        <v/>
      </c>
      <c r="M70" s="7"/>
    </row>
    <row r="71" spans="1:13" x14ac:dyDescent="0.25">
      <c r="A71" s="1" t="s">
        <v>791</v>
      </c>
      <c r="B71" s="241">
        <f>ROUND(N('Prior Year'!BG85), 0)</f>
        <v>0</v>
      </c>
      <c r="C71" s="241">
        <f>data!BG85</f>
        <v>0</v>
      </c>
      <c r="D71" s="241" t="s">
        <v>751</v>
      </c>
      <c r="E71" s="4" t="s">
        <v>751</v>
      </c>
      <c r="F71" s="217" t="s">
        <v>5</v>
      </c>
      <c r="G71" s="217" t="str">
        <f t="shared" si="10"/>
        <v/>
      </c>
      <c r="H71" s="6" t="s">
        <v>5</v>
      </c>
      <c r="I71" s="241" t="str">
        <f t="shared" si="8"/>
        <v/>
      </c>
      <c r="M71" s="7"/>
    </row>
    <row r="72" spans="1:13" x14ac:dyDescent="0.25">
      <c r="A72" s="1" t="s">
        <v>792</v>
      </c>
      <c r="B72" s="241">
        <f>ROUND(N('Prior Year'!BH85), 0)</f>
        <v>768185</v>
      </c>
      <c r="C72" s="241">
        <f>data!BH85</f>
        <v>67379.13</v>
      </c>
      <c r="D72" s="241" t="s">
        <v>751</v>
      </c>
      <c r="E72" s="4" t="s">
        <v>751</v>
      </c>
      <c r="F72" s="217" t="s">
        <v>5</v>
      </c>
      <c r="G72" s="217" t="str">
        <f t="shared" si="10"/>
        <v/>
      </c>
      <c r="H72" s="6" t="s">
        <v>5</v>
      </c>
      <c r="I72" s="241"/>
      <c r="M72" s="7"/>
    </row>
    <row r="73" spans="1:13" x14ac:dyDescent="0.25">
      <c r="A73" s="1" t="s">
        <v>793</v>
      </c>
      <c r="B73" s="241">
        <f>ROUND(N('Prior Year'!BI85), 0)</f>
        <v>434309</v>
      </c>
      <c r="C73" s="241">
        <f>data!BI85</f>
        <v>414518.80000000005</v>
      </c>
      <c r="D73" s="241" t="s">
        <v>751</v>
      </c>
      <c r="E73" s="4" t="s">
        <v>751</v>
      </c>
      <c r="F73" s="217" t="s">
        <v>5</v>
      </c>
      <c r="G73" s="217" t="str">
        <f t="shared" si="10"/>
        <v/>
      </c>
      <c r="H73" s="6" t="s">
        <v>5</v>
      </c>
      <c r="I73" s="241" t="str">
        <f t="shared" si="8"/>
        <v/>
      </c>
      <c r="M73" s="7"/>
    </row>
    <row r="74" spans="1:13" x14ac:dyDescent="0.25">
      <c r="A74" s="1" t="s">
        <v>794</v>
      </c>
      <c r="B74" s="241">
        <f>ROUND(N('Prior Year'!BJ85), 0)</f>
        <v>89621</v>
      </c>
      <c r="C74" s="241">
        <f>data!BJ85</f>
        <v>75431.490000000005</v>
      </c>
      <c r="D74" s="241" t="s">
        <v>751</v>
      </c>
      <c r="E74" s="4" t="s">
        <v>751</v>
      </c>
      <c r="F74" s="217" t="s">
        <v>5</v>
      </c>
      <c r="G74" s="217" t="str">
        <f t="shared" si="10"/>
        <v/>
      </c>
      <c r="H74" s="6" t="s">
        <v>5</v>
      </c>
      <c r="I74" s="241" t="str">
        <f t="shared" si="8"/>
        <v/>
      </c>
      <c r="M74" s="7"/>
    </row>
    <row r="75" spans="1:13" x14ac:dyDescent="0.25">
      <c r="A75" s="1" t="s">
        <v>795</v>
      </c>
      <c r="B75" s="241">
        <f>ROUND(N('Prior Year'!BK85), 0)</f>
        <v>0</v>
      </c>
      <c r="C75" s="241">
        <f>data!BK85</f>
        <v>0</v>
      </c>
      <c r="D75" s="241" t="s">
        <v>751</v>
      </c>
      <c r="E75" s="4" t="s">
        <v>751</v>
      </c>
      <c r="F75" s="217" t="s">
        <v>5</v>
      </c>
      <c r="G75" s="217" t="str">
        <f t="shared" si="10"/>
        <v/>
      </c>
      <c r="H75" s="6" t="s">
        <v>5</v>
      </c>
      <c r="I75" s="241" t="str">
        <f t="shared" si="8"/>
        <v/>
      </c>
      <c r="M75" s="7"/>
    </row>
    <row r="76" spans="1:13" x14ac:dyDescent="0.25">
      <c r="A76" s="1" t="s">
        <v>796</v>
      </c>
      <c r="B76" s="241">
        <f>ROUND(N('Prior Year'!BL85), 0)</f>
        <v>900</v>
      </c>
      <c r="C76" s="241">
        <f>data!BL85</f>
        <v>23891.57</v>
      </c>
      <c r="D76" s="241" t="s">
        <v>751</v>
      </c>
      <c r="E76" s="4" t="s">
        <v>751</v>
      </c>
      <c r="F76" s="217" t="s">
        <v>5</v>
      </c>
      <c r="G76" s="217" t="str">
        <f t="shared" si="10"/>
        <v/>
      </c>
      <c r="H76" s="6" t="s">
        <v>5</v>
      </c>
      <c r="I76" s="241" t="str">
        <f t="shared" si="8"/>
        <v/>
      </c>
      <c r="M76" s="7"/>
    </row>
    <row r="77" spans="1:13" x14ac:dyDescent="0.25">
      <c r="A77" s="1" t="s">
        <v>797</v>
      </c>
      <c r="B77" s="241">
        <f>ROUND(N('Prior Year'!BM85), 0)</f>
        <v>963421</v>
      </c>
      <c r="C77" s="241">
        <f>data!BM85</f>
        <v>937930.12</v>
      </c>
      <c r="D77" s="241" t="s">
        <v>751</v>
      </c>
      <c r="E77" s="4" t="s">
        <v>751</v>
      </c>
      <c r="F77" s="217" t="s">
        <v>5</v>
      </c>
      <c r="G77" s="217" t="str">
        <f t="shared" si="10"/>
        <v/>
      </c>
      <c r="H77" s="6" t="s">
        <v>5</v>
      </c>
      <c r="I77" s="241" t="str">
        <f t="shared" si="8"/>
        <v/>
      </c>
      <c r="M77" s="7"/>
    </row>
    <row r="78" spans="1:13" x14ac:dyDescent="0.25">
      <c r="A78" s="1" t="s">
        <v>798</v>
      </c>
      <c r="B78" s="241">
        <f>ROUND(N('Prior Year'!BN85), 0)</f>
        <v>2037704</v>
      </c>
      <c r="C78" s="241">
        <f>data!BN85</f>
        <v>1718292.7399999998</v>
      </c>
      <c r="D78" s="241" t="s">
        <v>751</v>
      </c>
      <c r="E78" s="4" t="s">
        <v>751</v>
      </c>
      <c r="F78" s="217" t="s">
        <v>5</v>
      </c>
      <c r="G78" s="217" t="str">
        <f t="shared" si="10"/>
        <v/>
      </c>
      <c r="H78" s="6" t="s">
        <v>5</v>
      </c>
      <c r="I78" s="241" t="str">
        <f t="shared" si="8"/>
        <v/>
      </c>
      <c r="M78" s="7"/>
    </row>
    <row r="79" spans="1:13" x14ac:dyDescent="0.25">
      <c r="A79" s="1" t="s">
        <v>799</v>
      </c>
      <c r="B79" s="241">
        <f>ROUND(N('Prior Year'!BO85), 0)</f>
        <v>0</v>
      </c>
      <c r="C79" s="241">
        <f>data!BO85</f>
        <v>0</v>
      </c>
      <c r="D79" s="241" t="s">
        <v>751</v>
      </c>
      <c r="E79" s="4" t="s">
        <v>751</v>
      </c>
      <c r="F79" s="217" t="s">
        <v>5</v>
      </c>
      <c r="G79" s="217" t="str">
        <f t="shared" si="10"/>
        <v/>
      </c>
      <c r="H79" s="6" t="s">
        <v>5</v>
      </c>
      <c r="I79" s="241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800</v>
      </c>
      <c r="B80" s="241">
        <f>ROUND(N('Prior Year'!BP85), 0)</f>
        <v>50886</v>
      </c>
      <c r="C80" s="241">
        <f>data!BP85</f>
        <v>0</v>
      </c>
      <c r="D80" s="241" t="s">
        <v>751</v>
      </c>
      <c r="E80" s="4" t="s">
        <v>751</v>
      </c>
      <c r="F80" s="217" t="s">
        <v>5</v>
      </c>
      <c r="G80" s="217" t="str">
        <f t="shared" si="10"/>
        <v/>
      </c>
      <c r="H80" s="6" t="s">
        <v>5</v>
      </c>
      <c r="I80" s="241" t="str">
        <f t="shared" si="11"/>
        <v/>
      </c>
      <c r="M80" s="7"/>
    </row>
    <row r="81" spans="1:13" x14ac:dyDescent="0.25">
      <c r="A81" s="1" t="s">
        <v>801</v>
      </c>
      <c r="B81" s="241">
        <f>ROUND(N('Prior Year'!BQ85), 0)</f>
        <v>0</v>
      </c>
      <c r="C81" s="241">
        <f>data!BQ85</f>
        <v>0</v>
      </c>
      <c r="D81" s="241" t="s">
        <v>751</v>
      </c>
      <c r="E81" s="4" t="s">
        <v>751</v>
      </c>
      <c r="F81" s="217" t="s">
        <v>5</v>
      </c>
      <c r="G81" s="217" t="str">
        <f t="shared" si="10"/>
        <v/>
      </c>
      <c r="H81" s="6" t="s">
        <v>5</v>
      </c>
      <c r="I81" s="241" t="str">
        <f t="shared" si="11"/>
        <v/>
      </c>
      <c r="M81" s="7"/>
    </row>
    <row r="82" spans="1:13" x14ac:dyDescent="0.25">
      <c r="A82" s="1" t="s">
        <v>802</v>
      </c>
      <c r="B82" s="241">
        <f>ROUND(N('Prior Year'!BR85), 0)</f>
        <v>170172</v>
      </c>
      <c r="C82" s="241">
        <f>data!BR85</f>
        <v>626.58000000000004</v>
      </c>
      <c r="D82" s="241" t="s">
        <v>751</v>
      </c>
      <c r="E82" s="4" t="s">
        <v>751</v>
      </c>
      <c r="F82" s="217" t="s">
        <v>5</v>
      </c>
      <c r="G82" s="217" t="str">
        <f t="shared" si="10"/>
        <v/>
      </c>
      <c r="H82" s="6" t="s">
        <v>5</v>
      </c>
      <c r="I82" s="241" t="str">
        <f t="shared" si="11"/>
        <v/>
      </c>
      <c r="M82" s="7"/>
    </row>
    <row r="83" spans="1:13" x14ac:dyDescent="0.25">
      <c r="A83" s="1" t="s">
        <v>803</v>
      </c>
      <c r="B83" s="241">
        <f>ROUND(N('Prior Year'!BS85), 0)</f>
        <v>0</v>
      </c>
      <c r="C83" s="241">
        <f>data!BS85</f>
        <v>0</v>
      </c>
      <c r="D83" s="241" t="s">
        <v>751</v>
      </c>
      <c r="E83" s="4" t="s">
        <v>751</v>
      </c>
      <c r="F83" s="217" t="s">
        <v>5</v>
      </c>
      <c r="G83" s="217" t="str">
        <f t="shared" si="10"/>
        <v/>
      </c>
      <c r="H83" s="6" t="s">
        <v>5</v>
      </c>
      <c r="I83" s="241" t="str">
        <f t="shared" si="11"/>
        <v/>
      </c>
      <c r="M83" s="7"/>
    </row>
    <row r="84" spans="1:13" x14ac:dyDescent="0.25">
      <c r="A84" s="1" t="s">
        <v>804</v>
      </c>
      <c r="B84" s="241">
        <f>ROUND(N('Prior Year'!BT85), 0)</f>
        <v>21430</v>
      </c>
      <c r="C84" s="241">
        <f>data!BT85</f>
        <v>0</v>
      </c>
      <c r="D84" s="241" t="s">
        <v>751</v>
      </c>
      <c r="E84" s="4" t="s">
        <v>751</v>
      </c>
      <c r="F84" s="217" t="s">
        <v>5</v>
      </c>
      <c r="G84" s="217" t="str">
        <f t="shared" si="10"/>
        <v/>
      </c>
      <c r="H84" s="6" t="s">
        <v>5</v>
      </c>
      <c r="I84" s="241" t="str">
        <f t="shared" si="11"/>
        <v/>
      </c>
      <c r="M84" s="7"/>
    </row>
    <row r="85" spans="1:13" x14ac:dyDescent="0.25">
      <c r="A85" s="1" t="s">
        <v>805</v>
      </c>
      <c r="B85" s="241">
        <f>ROUND(N('Prior Year'!BU85), 0)</f>
        <v>0</v>
      </c>
      <c r="C85" s="241">
        <f>data!BU85</f>
        <v>0</v>
      </c>
      <c r="D85" s="241" t="s">
        <v>751</v>
      </c>
      <c r="E85" s="4" t="s">
        <v>751</v>
      </c>
      <c r="F85" s="217" t="s">
        <v>5</v>
      </c>
      <c r="G85" s="217" t="str">
        <f t="shared" si="10"/>
        <v/>
      </c>
      <c r="H85" s="6" t="s">
        <v>5</v>
      </c>
      <c r="I85" s="241" t="str">
        <f t="shared" si="11"/>
        <v/>
      </c>
      <c r="M85" s="7"/>
    </row>
    <row r="86" spans="1:13" x14ac:dyDescent="0.25">
      <c r="A86" s="1" t="s">
        <v>806</v>
      </c>
      <c r="B86" s="241">
        <f>ROUND(N('Prior Year'!BV85), 0)</f>
        <v>181151</v>
      </c>
      <c r="C86" s="241">
        <f>data!BV85</f>
        <v>52360.790000000008</v>
      </c>
      <c r="D86" s="241" t="s">
        <v>751</v>
      </c>
      <c r="E86" s="4" t="s">
        <v>751</v>
      </c>
      <c r="F86" s="217" t="s">
        <v>5</v>
      </c>
      <c r="G86" s="217" t="str">
        <f t="shared" si="10"/>
        <v/>
      </c>
      <c r="H86" s="6" t="s">
        <v>5</v>
      </c>
      <c r="I86" s="241" t="str">
        <f t="shared" si="11"/>
        <v/>
      </c>
      <c r="M86" s="7"/>
    </row>
    <row r="87" spans="1:13" x14ac:dyDescent="0.25">
      <c r="A87" s="1" t="s">
        <v>807</v>
      </c>
      <c r="B87" s="241">
        <f>ROUND(N('Prior Year'!BW85), 0)</f>
        <v>20376</v>
      </c>
      <c r="C87" s="241">
        <f>data!BW85</f>
        <v>15139.75</v>
      </c>
      <c r="D87" s="241" t="s">
        <v>751</v>
      </c>
      <c r="E87" s="4" t="s">
        <v>751</v>
      </c>
      <c r="F87" s="217" t="s">
        <v>5</v>
      </c>
      <c r="G87" s="217" t="str">
        <f t="shared" si="10"/>
        <v/>
      </c>
      <c r="H87" s="6" t="s">
        <v>5</v>
      </c>
      <c r="I87" s="241" t="str">
        <f t="shared" si="11"/>
        <v/>
      </c>
      <c r="M87" s="7"/>
    </row>
    <row r="88" spans="1:13" x14ac:dyDescent="0.25">
      <c r="A88" s="1" t="s">
        <v>808</v>
      </c>
      <c r="B88" s="241">
        <f>ROUND(N('Prior Year'!BX85), 0)</f>
        <v>0</v>
      </c>
      <c r="C88" s="241">
        <f>data!BX85</f>
        <v>0</v>
      </c>
      <c r="D88" s="241" t="s">
        <v>751</v>
      </c>
      <c r="E88" s="4" t="s">
        <v>751</v>
      </c>
      <c r="F88" s="217" t="s">
        <v>5</v>
      </c>
      <c r="G88" s="217" t="str">
        <f t="shared" si="10"/>
        <v/>
      </c>
      <c r="H88" s="6" t="s">
        <v>5</v>
      </c>
      <c r="I88" s="241" t="str">
        <f t="shared" si="11"/>
        <v/>
      </c>
      <c r="M88" s="7"/>
    </row>
    <row r="89" spans="1:13" x14ac:dyDescent="0.25">
      <c r="A89" s="1" t="s">
        <v>809</v>
      </c>
      <c r="B89" s="241">
        <f>ROUND(N('Prior Year'!BY85), 0)</f>
        <v>271314</v>
      </c>
      <c r="C89" s="241">
        <f>data!BY85</f>
        <v>282010.83</v>
      </c>
      <c r="D89" s="241" t="s">
        <v>751</v>
      </c>
      <c r="E89" s="4" t="s">
        <v>751</v>
      </c>
      <c r="F89" s="217" t="s">
        <v>5</v>
      </c>
      <c r="G89" s="217" t="str">
        <f t="shared" si="10"/>
        <v/>
      </c>
      <c r="H89" s="6" t="s">
        <v>5</v>
      </c>
      <c r="I89" s="241" t="str">
        <f t="shared" si="11"/>
        <v/>
      </c>
      <c r="M89" s="7"/>
    </row>
    <row r="90" spans="1:13" x14ac:dyDescent="0.25">
      <c r="A90" s="1" t="s">
        <v>810</v>
      </c>
      <c r="B90" s="241">
        <f>ROUND(N('Prior Year'!BZ85), 0)</f>
        <v>0</v>
      </c>
      <c r="C90" s="241">
        <f>data!BZ85</f>
        <v>0</v>
      </c>
      <c r="D90" s="241" t="s">
        <v>751</v>
      </c>
      <c r="E90" s="4" t="s">
        <v>751</v>
      </c>
      <c r="F90" s="217" t="s">
        <v>5</v>
      </c>
      <c r="G90" s="217" t="str">
        <f t="shared" si="10"/>
        <v/>
      </c>
      <c r="H90" s="6" t="s">
        <v>5</v>
      </c>
      <c r="I90" s="241" t="str">
        <f t="shared" si="11"/>
        <v/>
      </c>
      <c r="M90" s="7"/>
    </row>
    <row r="91" spans="1:13" x14ac:dyDescent="0.25">
      <c r="A91" s="1" t="s">
        <v>811</v>
      </c>
      <c r="B91" s="241">
        <f>ROUND(N('Prior Year'!CA85), 0)</f>
        <v>43603</v>
      </c>
      <c r="C91" s="241">
        <f>data!CA85</f>
        <v>4676.4799999999996</v>
      </c>
      <c r="D91" s="241" t="s">
        <v>751</v>
      </c>
      <c r="E91" s="4" t="s">
        <v>751</v>
      </c>
      <c r="F91" s="217" t="s">
        <v>5</v>
      </c>
      <c r="G91" s="217" t="str">
        <f t="shared" si="10"/>
        <v/>
      </c>
      <c r="H91" s="6" t="s">
        <v>5</v>
      </c>
      <c r="I91" s="241" t="str">
        <f t="shared" si="11"/>
        <v/>
      </c>
      <c r="M91" s="7"/>
    </row>
    <row r="92" spans="1:13" x14ac:dyDescent="0.25">
      <c r="A92" s="1" t="s">
        <v>812</v>
      </c>
      <c r="B92" s="241">
        <f>ROUND(N('Prior Year'!CB85), 0)</f>
        <v>0</v>
      </c>
      <c r="C92" s="241">
        <f>data!CB85</f>
        <v>0</v>
      </c>
      <c r="D92" s="241" t="s">
        <v>751</v>
      </c>
      <c r="E92" s="4" t="s">
        <v>751</v>
      </c>
      <c r="F92" s="217" t="s">
        <v>5</v>
      </c>
      <c r="G92" s="217" t="str">
        <f t="shared" si="10"/>
        <v/>
      </c>
      <c r="H92" s="6" t="s">
        <v>5</v>
      </c>
      <c r="I92" s="241" t="str">
        <f t="shared" si="11"/>
        <v/>
      </c>
      <c r="M92" s="7"/>
    </row>
    <row r="93" spans="1:13" x14ac:dyDescent="0.25">
      <c r="A93" s="1" t="s">
        <v>813</v>
      </c>
      <c r="B93" s="241">
        <f>ROUND(N('Prior Year'!CC85), 0)</f>
        <v>0</v>
      </c>
      <c r="C93" s="241">
        <f>data!CC85</f>
        <v>0</v>
      </c>
      <c r="D93" s="241" t="s">
        <v>751</v>
      </c>
      <c r="E93" s="4" t="s">
        <v>751</v>
      </c>
      <c r="F93" s="217" t="s">
        <v>5</v>
      </c>
      <c r="G93" s="217" t="str">
        <f t="shared" si="10"/>
        <v/>
      </c>
      <c r="H93" s="6" t="s">
        <v>5</v>
      </c>
      <c r="I93" s="241" t="str">
        <f t="shared" si="11"/>
        <v/>
      </c>
      <c r="M93" s="7"/>
    </row>
    <row r="94" spans="1:13" x14ac:dyDescent="0.25">
      <c r="A94" s="1" t="s">
        <v>814</v>
      </c>
      <c r="B94" s="241">
        <f>ROUND(N('Prior Year'!CD85), 0)</f>
        <v>0</v>
      </c>
      <c r="C94" s="241">
        <f>data!CD85</f>
        <v>0</v>
      </c>
      <c r="D94" s="241" t="s">
        <v>751</v>
      </c>
      <c r="E94" s="4" t="s">
        <v>751</v>
      </c>
      <c r="F94" s="217" t="s">
        <v>5</v>
      </c>
      <c r="G94" s="217" t="str">
        <f t="shared" si="10"/>
        <v/>
      </c>
      <c r="H94" s="6" t="s">
        <v>5</v>
      </c>
      <c r="I94" s="241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D7596-6607-4E69-A2BC-D54837796231}">
  <sheetPr>
    <tabColor rgb="FF92D050"/>
  </sheetPr>
  <dimension ref="A1:D36"/>
  <sheetViews>
    <sheetView workbookViewId="0"/>
  </sheetViews>
  <sheetFormatPr defaultRowHeight="15" x14ac:dyDescent="0.2"/>
  <sheetData>
    <row r="1" spans="1:4" ht="15.75" x14ac:dyDescent="0.25">
      <c r="A1" s="264" t="s">
        <v>815</v>
      </c>
      <c r="B1" s="263"/>
      <c r="C1" s="263"/>
      <c r="D1" s="263"/>
    </row>
    <row r="2" spans="1:4" ht="15.75" x14ac:dyDescent="0.25">
      <c r="A2" s="263"/>
      <c r="B2" s="263"/>
      <c r="C2" s="263"/>
      <c r="D2" s="263"/>
    </row>
    <row r="3" spans="1:4" ht="15.75" x14ac:dyDescent="0.25">
      <c r="A3" s="266" t="s">
        <v>816</v>
      </c>
      <c r="B3" s="263"/>
      <c r="C3" s="263"/>
      <c r="D3" s="263"/>
    </row>
    <row r="4" spans="1:4" ht="15.75" x14ac:dyDescent="0.25">
      <c r="A4" s="263" t="s">
        <v>817</v>
      </c>
      <c r="B4" s="263"/>
      <c r="C4" s="263"/>
      <c r="D4" s="263"/>
    </row>
    <row r="5" spans="1:4" ht="15.75" x14ac:dyDescent="0.25">
      <c r="A5" s="263" t="s">
        <v>818</v>
      </c>
      <c r="B5" s="263"/>
      <c r="C5" s="263"/>
      <c r="D5" s="263"/>
    </row>
    <row r="6" spans="1:4" ht="15.75" x14ac:dyDescent="0.25">
      <c r="A6" s="263"/>
      <c r="B6" s="263"/>
      <c r="C6" s="263"/>
      <c r="D6" s="263"/>
    </row>
    <row r="7" spans="1:4" ht="15.75" x14ac:dyDescent="0.25">
      <c r="A7" s="263" t="s">
        <v>819</v>
      </c>
      <c r="B7" s="263"/>
      <c r="C7" s="263"/>
      <c r="D7" s="263"/>
    </row>
    <row r="8" spans="1:4" ht="15.75" x14ac:dyDescent="0.25">
      <c r="A8" s="263" t="s">
        <v>820</v>
      </c>
      <c r="B8" s="263"/>
      <c r="C8" s="263"/>
      <c r="D8" s="263"/>
    </row>
    <row r="9" spans="1:4" ht="15.75" x14ac:dyDescent="0.25">
      <c r="A9" s="263"/>
      <c r="B9" s="263"/>
      <c r="C9" s="263"/>
      <c r="D9" s="263"/>
    </row>
    <row r="10" spans="1:4" ht="15.75" x14ac:dyDescent="0.25">
      <c r="A10" s="263"/>
      <c r="B10" s="263"/>
      <c r="C10" s="263"/>
      <c r="D10" s="263"/>
    </row>
    <row r="11" spans="1:4" ht="15.75" x14ac:dyDescent="0.25">
      <c r="A11" s="265" t="s">
        <v>821</v>
      </c>
      <c r="B11" s="263"/>
      <c r="C11" s="263"/>
      <c r="D11" s="263">
        <f>N(data!C380)</f>
        <v>7159778.4999999991</v>
      </c>
    </row>
    <row r="12" spans="1:4" ht="15.75" x14ac:dyDescent="0.25">
      <c r="A12" s="265" t="s">
        <v>822</v>
      </c>
      <c r="B12" s="263"/>
      <c r="C12" s="263"/>
      <c r="D12" s="263" t="str">
        <f>IF(OR(N(data!C380) &gt; 1000000, N(data!C380) / (N(data!D360) + N(data!D383)) &gt; 0.01), "Yes", "No")</f>
        <v>Yes</v>
      </c>
    </row>
    <row r="13" spans="1:4" ht="15.75" x14ac:dyDescent="0.25">
      <c r="A13" s="263"/>
      <c r="B13" s="263"/>
      <c r="C13" s="263"/>
      <c r="D13" s="263"/>
    </row>
    <row r="14" spans="1:4" ht="15.75" x14ac:dyDescent="0.25">
      <c r="A14" s="265" t="s">
        <v>823</v>
      </c>
      <c r="B14" s="263"/>
      <c r="C14" s="263"/>
      <c r="D14" s="265" t="s">
        <v>824</v>
      </c>
    </row>
    <row r="15" spans="1:4" ht="15.75" x14ac:dyDescent="0.25">
      <c r="A15" s="1" t="s">
        <v>1368</v>
      </c>
      <c r="B15" s="263"/>
      <c r="C15" s="263"/>
      <c r="D15" s="263">
        <f>1300340+1508877+711494+569597+462407+503094+884903</f>
        <v>5940712</v>
      </c>
    </row>
    <row r="16" spans="1:4" ht="15.75" x14ac:dyDescent="0.25">
      <c r="A16" s="1" t="s">
        <v>1369</v>
      </c>
      <c r="B16" s="263"/>
      <c r="C16" s="263"/>
      <c r="D16" s="263">
        <f>5579+39200</f>
        <v>44779</v>
      </c>
    </row>
    <row r="17" spans="1:4" ht="15.75" x14ac:dyDescent="0.25">
      <c r="A17" s="1" t="s">
        <v>1370</v>
      </c>
      <c r="B17" s="263"/>
      <c r="C17" s="263"/>
      <c r="D17" s="263">
        <v>279800</v>
      </c>
    </row>
    <row r="18" spans="1:4" ht="15.75" x14ac:dyDescent="0.25">
      <c r="A18" s="1" t="s">
        <v>1371</v>
      </c>
      <c r="B18" s="263"/>
      <c r="C18" s="263"/>
      <c r="D18" s="263">
        <f>288584+54234</f>
        <v>342818</v>
      </c>
    </row>
    <row r="19" spans="1:4" ht="15.75" x14ac:dyDescent="0.25">
      <c r="A19" s="1" t="s">
        <v>1372</v>
      </c>
      <c r="B19" s="263"/>
      <c r="C19" s="263"/>
      <c r="D19" s="263">
        <v>320738</v>
      </c>
    </row>
    <row r="20" spans="1:4" ht="15.75" x14ac:dyDescent="0.25">
      <c r="A20" s="1" t="s">
        <v>1373</v>
      </c>
      <c r="B20" s="263"/>
      <c r="C20" s="263"/>
      <c r="D20" s="263">
        <v>230926</v>
      </c>
    </row>
    <row r="21" spans="1:4" ht="15.75" x14ac:dyDescent="0.25">
      <c r="A21" s="263" t="s">
        <v>825</v>
      </c>
      <c r="B21" s="263"/>
      <c r="C21" s="263"/>
      <c r="D21" s="263"/>
    </row>
    <row r="22" spans="1:4" ht="15.75" x14ac:dyDescent="0.25">
      <c r="A22" s="263"/>
      <c r="B22" s="263"/>
      <c r="C22" s="263"/>
      <c r="D22" s="263"/>
    </row>
    <row r="23" spans="1:4" ht="15.75" x14ac:dyDescent="0.25">
      <c r="A23" s="263"/>
      <c r="B23" s="263"/>
      <c r="C23" s="263"/>
      <c r="D23" s="263"/>
    </row>
    <row r="24" spans="1:4" ht="15.75" x14ac:dyDescent="0.25">
      <c r="A24" s="263"/>
      <c r="B24" s="263"/>
      <c r="C24" s="263"/>
      <c r="D24" s="263"/>
    </row>
    <row r="25" spans="1:4" ht="15.75" x14ac:dyDescent="0.25">
      <c r="A25" s="265" t="s">
        <v>826</v>
      </c>
      <c r="B25" s="263"/>
      <c r="C25" s="263"/>
      <c r="D25" s="263">
        <f>N(data!C414)</f>
        <v>1381267</v>
      </c>
    </row>
    <row r="26" spans="1:4" ht="15.75" x14ac:dyDescent="0.25">
      <c r="A26" s="265" t="s">
        <v>822</v>
      </c>
      <c r="B26" s="263"/>
      <c r="C26" s="263"/>
      <c r="D26" s="263" t="str">
        <f>IF(OR(N(data!C414)&gt;1000000,N(data!C414)/(N(data!D416))&gt;0.01),"Yes","No")</f>
        <v>Yes</v>
      </c>
    </row>
    <row r="27" spans="1:4" ht="15.75" x14ac:dyDescent="0.25">
      <c r="A27" s="263"/>
      <c r="B27" s="263"/>
      <c r="C27" s="263"/>
      <c r="D27" s="263"/>
    </row>
    <row r="28" spans="1:4" ht="15.75" x14ac:dyDescent="0.25">
      <c r="A28" s="265" t="s">
        <v>823</v>
      </c>
      <c r="B28" s="263"/>
      <c r="C28" s="263"/>
      <c r="D28" s="265" t="s">
        <v>824</v>
      </c>
    </row>
    <row r="29" spans="1:4" ht="15.75" x14ac:dyDescent="0.25">
      <c r="A29" s="1" t="s">
        <v>1364</v>
      </c>
      <c r="B29" s="263"/>
      <c r="C29" s="263"/>
      <c r="D29" s="263">
        <v>4363</v>
      </c>
    </row>
    <row r="30" spans="1:4" ht="15.75" x14ac:dyDescent="0.25">
      <c r="A30" s="1" t="s">
        <v>1365</v>
      </c>
      <c r="B30" s="263"/>
      <c r="C30" s="263"/>
      <c r="D30" s="263">
        <v>134751</v>
      </c>
    </row>
    <row r="31" spans="1:4" ht="15.75" x14ac:dyDescent="0.25">
      <c r="A31" s="1" t="s">
        <v>1366</v>
      </c>
      <c r="B31" s="263"/>
      <c r="C31" s="263"/>
      <c r="D31" s="263">
        <v>1525</v>
      </c>
    </row>
    <row r="32" spans="1:4" ht="15.75" x14ac:dyDescent="0.25">
      <c r="A32" s="1" t="s">
        <v>1367</v>
      </c>
      <c r="B32" s="263"/>
      <c r="C32" s="263"/>
      <c r="D32" s="263">
        <v>1170489</v>
      </c>
    </row>
    <row r="33" spans="1:4" ht="15.75" x14ac:dyDescent="0.25">
      <c r="A33" s="263" t="s">
        <v>827</v>
      </c>
      <c r="B33" s="263"/>
      <c r="C33" s="263"/>
      <c r="D33" s="263"/>
    </row>
    <row r="34" spans="1:4" ht="15.75" x14ac:dyDescent="0.25">
      <c r="A34" s="263" t="s">
        <v>827</v>
      </c>
      <c r="B34" s="263"/>
      <c r="C34" s="263"/>
      <c r="D34" s="263"/>
    </row>
    <row r="35" spans="1:4" ht="15.75" x14ac:dyDescent="0.25">
      <c r="A35" s="263" t="s">
        <v>827</v>
      </c>
      <c r="B35" s="263"/>
      <c r="C35" s="263"/>
      <c r="D35" s="263"/>
    </row>
    <row r="36" spans="1:4" ht="15.75" x14ac:dyDescent="0.25">
      <c r="A36" s="263"/>
      <c r="B36" s="263"/>
      <c r="C36" s="263"/>
      <c r="D36" s="26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97F32-11A3-4C90-9CDD-AE059E40C6A4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828</v>
      </c>
    </row>
    <row r="2" spans="1:7" ht="20.100000000000001" customHeight="1" x14ac:dyDescent="0.25">
      <c r="A2" s="71" t="s">
        <v>829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H-915</v>
      </c>
      <c r="G4" s="76"/>
    </row>
    <row r="5" spans="1:7" ht="20.100000000000001" customHeight="1" x14ac:dyDescent="0.25">
      <c r="A5" s="72">
        <v>2</v>
      </c>
      <c r="B5" s="73" t="s">
        <v>300</v>
      </c>
      <c r="C5" s="76"/>
      <c r="D5" s="73" t="str">
        <f>"  "&amp;data!C98</f>
        <v xml:space="preserve">  Lourdes Counseling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309</v>
      </c>
      <c r="C6" s="76"/>
      <c r="D6" s="73" t="str">
        <f>"  "&amp;data!C102</f>
        <v xml:space="preserve">  99352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830</v>
      </c>
      <c r="C7" s="76"/>
      <c r="D7" s="73" t="str">
        <f>"  "&amp;data!C103</f>
        <v xml:space="preserve">  Benton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831</v>
      </c>
      <c r="C8" s="76"/>
      <c r="D8" s="73" t="str">
        <f>"  "&amp;data!C104</f>
        <v xml:space="preserve">  Mark Holyoak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832</v>
      </c>
      <c r="C9" s="76"/>
      <c r="D9" s="73" t="str">
        <f>"  "&amp;data!C105</f>
        <v xml:space="preserve">  Erika Wier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833</v>
      </c>
      <c r="C10" s="76"/>
      <c r="D10" s="73" t="str">
        <f>"  "&amp;data!C107</f>
        <v xml:space="preserve">  509-547-7704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834</v>
      </c>
      <c r="C11" s="76"/>
      <c r="D11" s="73" t="str">
        <f>"  "&amp;data!C108</f>
        <v xml:space="preserve">  509-542-3070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324</v>
      </c>
      <c r="B15" s="83"/>
      <c r="C15" s="84" t="s">
        <v>326</v>
      </c>
      <c r="D15" s="83"/>
      <c r="E15" s="84" t="s">
        <v>328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306</v>
      </c>
      <c r="C16" s="88" t="str">
        <f>IF(data!C117&gt;0," X","")</f>
        <v/>
      </c>
      <c r="D16" s="89" t="s">
        <v>836</v>
      </c>
      <c r="E16" s="242" t="str">
        <f>IF(data!C120&gt;0," X","")</f>
        <v/>
      </c>
      <c r="F16" s="90" t="s">
        <v>329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309</v>
      </c>
      <c r="C17" s="88" t="str">
        <f>IF(data!C118&gt;0," X","")</f>
        <v/>
      </c>
      <c r="D17" s="89" t="s">
        <v>410</v>
      </c>
      <c r="E17" s="242" t="str">
        <f>IF(data!C121&gt;0," X","")</f>
        <v/>
      </c>
      <c r="F17" s="90" t="s">
        <v>330</v>
      </c>
      <c r="G17" s="76"/>
    </row>
    <row r="18" spans="1:7" ht="20.100000000000001" customHeight="1" x14ac:dyDescent="0.25">
      <c r="A18" s="72"/>
      <c r="B18" s="76" t="s">
        <v>837</v>
      </c>
      <c r="C18" s="76"/>
      <c r="D18" s="76"/>
      <c r="E18" s="242" t="str">
        <f>IF(data!C122&gt;0," X","")</f>
        <v xml:space="preserve"> X</v>
      </c>
      <c r="F18" s="90" t="s">
        <v>331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838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839</v>
      </c>
      <c r="C22" s="73"/>
      <c r="D22" s="73"/>
      <c r="E22" s="73"/>
      <c r="F22" s="87" t="s">
        <v>335</v>
      </c>
      <c r="G22" s="88" t="s">
        <v>242</v>
      </c>
    </row>
    <row r="23" spans="1:7" ht="20.100000000000001" customHeight="1" x14ac:dyDescent="0.25">
      <c r="A23" s="72"/>
      <c r="B23" s="73" t="s">
        <v>840</v>
      </c>
      <c r="C23" s="73"/>
      <c r="D23" s="73"/>
      <c r="E23" s="73"/>
      <c r="F23" s="72">
        <f>data!C127</f>
        <v>220</v>
      </c>
      <c r="G23" s="76">
        <f>data!D127</f>
        <v>3446</v>
      </c>
    </row>
    <row r="24" spans="1:7" ht="20.100000000000001" customHeight="1" x14ac:dyDescent="0.25">
      <c r="A24" s="72"/>
      <c r="B24" s="73" t="s">
        <v>841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339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00000000000001" customHeight="1" x14ac:dyDescent="0.25">
      <c r="A30" s="72"/>
      <c r="B30" s="73" t="s">
        <v>341</v>
      </c>
      <c r="C30" s="76"/>
      <c r="D30" s="76">
        <f>data!C132</f>
        <v>0</v>
      </c>
      <c r="E30" s="73" t="s">
        <v>347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844</v>
      </c>
      <c r="C31" s="76"/>
      <c r="D31" s="76">
        <f>data!C133</f>
        <v>0</v>
      </c>
      <c r="E31" s="73" t="s">
        <v>348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845</v>
      </c>
      <c r="C32" s="76"/>
      <c r="D32" s="76">
        <f>data!C134</f>
        <v>0</v>
      </c>
      <c r="E32" s="73" t="s">
        <v>846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847</v>
      </c>
      <c r="C33" s="76"/>
      <c r="D33" s="76">
        <f>data!C135</f>
        <v>0</v>
      </c>
      <c r="E33" s="73" t="s">
        <v>848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849</v>
      </c>
      <c r="C34" s="76"/>
      <c r="D34" s="76">
        <f>data!C136</f>
        <v>0</v>
      </c>
      <c r="E34" s="73" t="s">
        <v>350</v>
      </c>
      <c r="F34" s="76"/>
      <c r="G34" s="76">
        <f>data!E143</f>
        <v>20</v>
      </c>
    </row>
    <row r="35" spans="1:7" ht="20.100000000000001" customHeight="1" x14ac:dyDescent="0.25">
      <c r="A35" s="72"/>
      <c r="B35" s="92" t="s">
        <v>850</v>
      </c>
      <c r="C35" s="76"/>
      <c r="D35" s="76">
        <f>data!C137</f>
        <v>0</v>
      </c>
      <c r="E35" s="73" t="s">
        <v>851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20</v>
      </c>
      <c r="E36" s="73" t="s">
        <v>351</v>
      </c>
      <c r="F36" s="76"/>
      <c r="G36" s="76">
        <f>data!C144</f>
        <v>32</v>
      </c>
    </row>
    <row r="37" spans="1:7" ht="20.100000000000001" customHeight="1" x14ac:dyDescent="0.25">
      <c r="A37" s="72"/>
      <c r="E37" s="73" t="s">
        <v>352</v>
      </c>
      <c r="F37" s="76"/>
      <c r="G37" s="76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347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151C-524A-44E4-80DE-722FBA66DAB0}">
  <sheetPr codeName="Sheet4">
    <pageSetUpPr fitToPage="1"/>
  </sheetPr>
  <dimension ref="A1:G33"/>
  <sheetViews>
    <sheetView zoomScaleNormal="100" workbookViewId="0"/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853</v>
      </c>
      <c r="G1" s="70" t="s">
        <v>854</v>
      </c>
    </row>
    <row r="2" spans="1:7" ht="20.100000000000001" customHeight="1" x14ac:dyDescent="0.25">
      <c r="A2" s="1" t="str">
        <f>"Hospital: "&amp;data!C98</f>
        <v>Hospital: Lourdes Counseling Center</v>
      </c>
      <c r="G2" s="4" t="s">
        <v>855</v>
      </c>
    </row>
    <row r="3" spans="1:7" ht="20.100000000000001" customHeight="1" x14ac:dyDescent="0.25">
      <c r="G3" s="4" t="str">
        <f>"FYE: "&amp;data!C96</f>
        <v>FYE: 12/31/2023</v>
      </c>
    </row>
    <row r="4" spans="1:7" ht="20.100000000000001" customHeight="1" x14ac:dyDescent="0.25">
      <c r="A4" s="130" t="s">
        <v>856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857</v>
      </c>
      <c r="C5" s="83"/>
      <c r="D5" s="83"/>
      <c r="E5" s="134" t="s">
        <v>362</v>
      </c>
      <c r="F5" s="83"/>
      <c r="G5" s="83"/>
    </row>
    <row r="6" spans="1:7" ht="20.100000000000001" customHeight="1" x14ac:dyDescent="0.25">
      <c r="A6" s="135" t="s">
        <v>858</v>
      </c>
      <c r="B6" s="88" t="s">
        <v>335</v>
      </c>
      <c r="C6" s="88" t="s">
        <v>859</v>
      </c>
      <c r="D6" s="88" t="s">
        <v>358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356</v>
      </c>
      <c r="B7" s="136">
        <f>data!B154</f>
        <v>42</v>
      </c>
      <c r="C7" s="136">
        <f>data!B155</f>
        <v>979</v>
      </c>
      <c r="D7" s="136">
        <f>data!B156</f>
        <v>0</v>
      </c>
      <c r="E7" s="136">
        <f>data!B157</f>
        <v>3508129</v>
      </c>
      <c r="F7" s="136">
        <f>data!B158</f>
        <v>3303401</v>
      </c>
      <c r="G7" s="136">
        <f>data!B157+data!B158</f>
        <v>6811530</v>
      </c>
    </row>
    <row r="8" spans="1:7" ht="20.100000000000001" customHeight="1" x14ac:dyDescent="0.25">
      <c r="A8" s="72" t="s">
        <v>357</v>
      </c>
      <c r="B8" s="136">
        <f>data!C154</f>
        <v>3</v>
      </c>
      <c r="C8" s="136">
        <f>data!C155</f>
        <v>45</v>
      </c>
      <c r="D8" s="136">
        <f>data!C156</f>
        <v>0</v>
      </c>
      <c r="E8" s="136">
        <f>data!C157</f>
        <v>177792</v>
      </c>
      <c r="F8" s="136">
        <f>data!C158</f>
        <v>190647</v>
      </c>
      <c r="G8" s="136">
        <f>data!C157+data!C158</f>
        <v>368439</v>
      </c>
    </row>
    <row r="9" spans="1:7" ht="20.100000000000001" customHeight="1" x14ac:dyDescent="0.25">
      <c r="A9" s="72" t="s">
        <v>860</v>
      </c>
      <c r="B9" s="136">
        <f>data!D154</f>
        <v>175</v>
      </c>
      <c r="C9" s="136">
        <f>data!D155</f>
        <v>2422</v>
      </c>
      <c r="D9" s="136">
        <f>data!D156</f>
        <v>0</v>
      </c>
      <c r="E9" s="136">
        <f>data!D157</f>
        <v>10090068.169999998</v>
      </c>
      <c r="F9" s="136">
        <f>data!D158</f>
        <v>33566855.609999999</v>
      </c>
      <c r="G9" s="136">
        <f>data!D157+data!D158</f>
        <v>43656923.780000001</v>
      </c>
    </row>
    <row r="10" spans="1:7" ht="20.100000000000001" customHeight="1" x14ac:dyDescent="0.25">
      <c r="A10" s="87" t="s">
        <v>230</v>
      </c>
      <c r="B10" s="136">
        <f>data!E154</f>
        <v>220</v>
      </c>
      <c r="C10" s="136">
        <f>data!E155</f>
        <v>3446</v>
      </c>
      <c r="D10" s="136">
        <f>data!E156</f>
        <v>0</v>
      </c>
      <c r="E10" s="136">
        <f>data!E157</f>
        <v>13775989.169999998</v>
      </c>
      <c r="F10" s="136">
        <f>data!E158</f>
        <v>37060903.609999999</v>
      </c>
      <c r="G10" s="136">
        <f>E10+F10</f>
        <v>50836892.780000001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861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857</v>
      </c>
      <c r="C14" s="142"/>
      <c r="D14" s="142"/>
      <c r="E14" s="142" t="s">
        <v>362</v>
      </c>
      <c r="F14" s="142"/>
      <c r="G14" s="142"/>
    </row>
    <row r="15" spans="1:7" ht="20.100000000000001" customHeight="1" x14ac:dyDescent="0.25">
      <c r="A15" s="135" t="s">
        <v>858</v>
      </c>
      <c r="B15" s="88" t="s">
        <v>335</v>
      </c>
      <c r="C15" s="88" t="s">
        <v>859</v>
      </c>
      <c r="D15" s="88" t="s">
        <v>358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356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357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862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857</v>
      </c>
      <c r="C23" s="83"/>
      <c r="D23" s="83"/>
      <c r="E23" s="83" t="s">
        <v>362</v>
      </c>
      <c r="F23" s="83"/>
      <c r="G23" s="83"/>
    </row>
    <row r="24" spans="1:7" ht="20.100000000000001" customHeight="1" x14ac:dyDescent="0.25">
      <c r="A24" s="135" t="s">
        <v>858</v>
      </c>
      <c r="B24" s="88" t="s">
        <v>335</v>
      </c>
      <c r="C24" s="88" t="s">
        <v>859</v>
      </c>
      <c r="D24" s="88" t="s">
        <v>358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356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357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863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864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865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DFA15-C294-463E-8032-B3340CA8CB49}">
  <sheetPr codeName="Sheet5">
    <pageSetUpPr fitToPage="1"/>
  </sheetPr>
  <dimension ref="A1:C41"/>
  <sheetViews>
    <sheetView workbookViewId="0">
      <selection activeCell="C6" sqref="C6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365</v>
      </c>
      <c r="B1" s="71"/>
      <c r="C1" s="70" t="s">
        <v>866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Lourdes Counseling Center</v>
      </c>
      <c r="B3" s="78"/>
      <c r="C3" s="151" t="str">
        <f>"FYE: "&amp;data!C96</f>
        <v>FYE: 12/31/2023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366</v>
      </c>
      <c r="C5" s="132"/>
    </row>
    <row r="6" spans="1:3" ht="20.100000000000001" customHeight="1" x14ac:dyDescent="0.25">
      <c r="A6" s="152">
        <v>2</v>
      </c>
      <c r="B6" s="73" t="s">
        <v>867</v>
      </c>
      <c r="C6" s="72">
        <f>data!C181</f>
        <v>533580</v>
      </c>
    </row>
    <row r="7" spans="1:3" ht="20.100000000000001" customHeight="1" x14ac:dyDescent="0.25">
      <c r="A7" s="153">
        <v>3</v>
      </c>
      <c r="B7" s="92" t="s">
        <v>368</v>
      </c>
      <c r="C7" s="72">
        <f>data!C182</f>
        <v>69577</v>
      </c>
    </row>
    <row r="8" spans="1:3" ht="20.100000000000001" customHeight="1" x14ac:dyDescent="0.25">
      <c r="A8" s="153">
        <v>4</v>
      </c>
      <c r="B8" s="73" t="s">
        <v>369</v>
      </c>
      <c r="C8" s="72">
        <f>data!C183</f>
        <v>194026</v>
      </c>
    </row>
    <row r="9" spans="1:3" ht="20.100000000000001" customHeight="1" x14ac:dyDescent="0.25">
      <c r="A9" s="153">
        <v>5</v>
      </c>
      <c r="B9" s="73" t="s">
        <v>370</v>
      </c>
      <c r="C9" s="72">
        <f>data!C184</f>
        <v>1390180</v>
      </c>
    </row>
    <row r="10" spans="1:3" ht="20.100000000000001" customHeight="1" x14ac:dyDescent="0.25">
      <c r="A10" s="153">
        <v>6</v>
      </c>
      <c r="B10" s="73" t="s">
        <v>371</v>
      </c>
      <c r="C10" s="72">
        <f>data!C185</f>
        <v>-32128</v>
      </c>
    </row>
    <row r="11" spans="1:3" ht="20.100000000000001" customHeight="1" x14ac:dyDescent="0.25">
      <c r="A11" s="153">
        <v>7</v>
      </c>
      <c r="B11" s="73" t="s">
        <v>372</v>
      </c>
      <c r="C11" s="72">
        <f>data!C186</f>
        <v>198483</v>
      </c>
    </row>
    <row r="12" spans="1:3" ht="20.100000000000001" customHeight="1" x14ac:dyDescent="0.25">
      <c r="A12" s="153">
        <v>8</v>
      </c>
      <c r="B12" s="73" t="s">
        <v>373</v>
      </c>
      <c r="C12" s="72">
        <f>data!C187</f>
        <v>-3012</v>
      </c>
    </row>
    <row r="13" spans="1:3" ht="20.100000000000001" customHeight="1" x14ac:dyDescent="0.25">
      <c r="A13" s="153">
        <v>9</v>
      </c>
      <c r="B13" s="73" t="s">
        <v>373</v>
      </c>
      <c r="C13" s="72">
        <f>data!C188</f>
        <v>0</v>
      </c>
    </row>
    <row r="14" spans="1:3" ht="20.100000000000001" customHeight="1" x14ac:dyDescent="0.25">
      <c r="A14" s="153">
        <v>10</v>
      </c>
      <c r="B14" s="73" t="s">
        <v>868</v>
      </c>
      <c r="C14" s="72">
        <f>data!D189</f>
        <v>2350706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374</v>
      </c>
      <c r="C17" s="86"/>
    </row>
    <row r="18" spans="1:3" ht="20.100000000000001" customHeight="1" x14ac:dyDescent="0.25">
      <c r="A18" s="72">
        <v>12</v>
      </c>
      <c r="B18" s="73" t="s">
        <v>869</v>
      </c>
      <c r="C18" s="72">
        <f>data!C191</f>
        <v>96583</v>
      </c>
    </row>
    <row r="19" spans="1:3" ht="20.100000000000001" customHeight="1" x14ac:dyDescent="0.25">
      <c r="A19" s="72">
        <v>13</v>
      </c>
      <c r="B19" s="73" t="s">
        <v>870</v>
      </c>
      <c r="C19" s="72">
        <f>data!C192</f>
        <v>0</v>
      </c>
    </row>
    <row r="20" spans="1:3" ht="20.100000000000001" customHeight="1" x14ac:dyDescent="0.25">
      <c r="A20" s="72">
        <v>14</v>
      </c>
      <c r="B20" s="73" t="s">
        <v>871</v>
      </c>
      <c r="C20" s="72">
        <f>data!D193</f>
        <v>96583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377</v>
      </c>
      <c r="C23" s="132"/>
    </row>
    <row r="24" spans="1:3" ht="20.100000000000001" customHeight="1" x14ac:dyDescent="0.25">
      <c r="A24" s="72">
        <v>16</v>
      </c>
      <c r="B24" s="84" t="s">
        <v>872</v>
      </c>
      <c r="C24" s="157"/>
    </row>
    <row r="25" spans="1:3" ht="20.100000000000001" customHeight="1" x14ac:dyDescent="0.25">
      <c r="A25" s="72">
        <v>17</v>
      </c>
      <c r="B25" s="73" t="s">
        <v>873</v>
      </c>
      <c r="C25" s="72">
        <f>data!C195</f>
        <v>17824</v>
      </c>
    </row>
    <row r="26" spans="1:3" ht="20.100000000000001" customHeight="1" x14ac:dyDescent="0.25">
      <c r="A26" s="72">
        <v>18</v>
      </c>
      <c r="B26" s="73" t="s">
        <v>379</v>
      </c>
      <c r="C26" s="72">
        <f>data!C196</f>
        <v>0</v>
      </c>
    </row>
    <row r="27" spans="1:3" ht="20.100000000000001" customHeight="1" x14ac:dyDescent="0.25">
      <c r="A27" s="72">
        <v>19</v>
      </c>
      <c r="B27" s="73" t="s">
        <v>874</v>
      </c>
      <c r="C27" s="72">
        <f>data!D197</f>
        <v>17824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875</v>
      </c>
      <c r="C30" s="142"/>
    </row>
    <row r="31" spans="1:3" ht="20.100000000000001" customHeight="1" x14ac:dyDescent="0.25">
      <c r="A31" s="72">
        <v>21</v>
      </c>
      <c r="B31" s="73" t="s">
        <v>381</v>
      </c>
      <c r="C31" s="72">
        <f>data!C199</f>
        <v>0</v>
      </c>
    </row>
    <row r="32" spans="1:3" ht="20.100000000000001" customHeight="1" x14ac:dyDescent="0.25">
      <c r="A32" s="72">
        <v>22</v>
      </c>
      <c r="B32" s="73" t="s">
        <v>876</v>
      </c>
      <c r="C32" s="72">
        <f>data!C200</f>
        <v>691469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877</v>
      </c>
      <c r="C34" s="72">
        <f>data!D202</f>
        <v>691469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383</v>
      </c>
      <c r="C37" s="132"/>
    </row>
    <row r="38" spans="1:3" ht="20.100000000000001" customHeight="1" x14ac:dyDescent="0.25">
      <c r="A38" s="72">
        <v>26</v>
      </c>
      <c r="B38" s="73" t="s">
        <v>878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385</v>
      </c>
      <c r="C39" s="72">
        <f>data!C205</f>
        <v>0</v>
      </c>
    </row>
    <row r="40" spans="1:3" ht="20.100000000000001" customHeight="1" x14ac:dyDescent="0.25">
      <c r="A40" s="72">
        <v>28</v>
      </c>
      <c r="B40" s="73" t="s">
        <v>879</v>
      </c>
      <c r="C40" s="72">
        <f>data!D206</f>
        <v>0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9886B-6337-4855-AC73-93F3BFE5DB07}">
  <sheetPr codeName="Sheet6">
    <pageSetUpPr fitToPage="1"/>
  </sheetPr>
  <dimension ref="A1:F32"/>
  <sheetViews>
    <sheetView topLeftCell="A3" workbookViewId="0">
      <selection activeCell="D11" sqref="D11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386</v>
      </c>
      <c r="B1" s="71"/>
      <c r="C1" s="71"/>
      <c r="D1" s="71"/>
      <c r="E1" s="71"/>
      <c r="F1" s="70" t="s">
        <v>880</v>
      </c>
    </row>
    <row r="3" spans="1:6" ht="20.100000000000001" customHeight="1" x14ac:dyDescent="0.25">
      <c r="A3" s="129" t="str">
        <f>"Hospital: "&amp;data!C98</f>
        <v>Hospital: Lourdes Counseling Center</v>
      </c>
      <c r="F3" s="151" t="str">
        <f>"FYE: "&amp;data!C96</f>
        <v>FYE: 12/31/2023</v>
      </c>
    </row>
    <row r="4" spans="1:6" ht="20.100000000000001" customHeight="1" x14ac:dyDescent="0.25">
      <c r="A4" s="157" t="s">
        <v>387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881</v>
      </c>
      <c r="D5" s="160"/>
      <c r="E5" s="160"/>
      <c r="F5" s="160" t="s">
        <v>882</v>
      </c>
    </row>
    <row r="6" spans="1:6" ht="20.100000000000001" customHeight="1" x14ac:dyDescent="0.25">
      <c r="A6" s="161"/>
      <c r="B6" s="79"/>
      <c r="C6" s="162" t="s">
        <v>883</v>
      </c>
      <c r="D6" s="162" t="s">
        <v>389</v>
      </c>
      <c r="E6" s="162" t="s">
        <v>884</v>
      </c>
      <c r="F6" s="162" t="s">
        <v>883</v>
      </c>
    </row>
    <row r="7" spans="1:6" ht="20.100000000000001" customHeight="1" x14ac:dyDescent="0.25">
      <c r="A7" s="72">
        <v>1</v>
      </c>
      <c r="B7" s="76" t="s">
        <v>392</v>
      </c>
      <c r="C7" s="76">
        <f>data!B211</f>
        <v>58460</v>
      </c>
      <c r="D7" s="76">
        <f>data!C211</f>
        <v>0</v>
      </c>
      <c r="E7" s="76">
        <f>data!D211</f>
        <v>0</v>
      </c>
      <c r="F7" s="76">
        <f>data!E211</f>
        <v>58460</v>
      </c>
    </row>
    <row r="8" spans="1:6" ht="20.100000000000001" customHeight="1" x14ac:dyDescent="0.25">
      <c r="A8" s="72">
        <v>2</v>
      </c>
      <c r="B8" s="76" t="s">
        <v>393</v>
      </c>
      <c r="C8" s="76">
        <f>data!B212</f>
        <v>0</v>
      </c>
      <c r="D8" s="76">
        <f>data!C212</f>
        <v>0</v>
      </c>
      <c r="E8" s="76">
        <f>data!D212</f>
        <v>0</v>
      </c>
      <c r="F8" s="76">
        <f>data!E212</f>
        <v>0</v>
      </c>
    </row>
    <row r="9" spans="1:6" ht="20.100000000000001" customHeight="1" x14ac:dyDescent="0.25">
      <c r="A9" s="72">
        <v>3</v>
      </c>
      <c r="B9" s="76" t="s">
        <v>394</v>
      </c>
      <c r="C9" s="76">
        <f>data!B213</f>
        <v>218330</v>
      </c>
      <c r="D9" s="76">
        <f>data!C213</f>
        <v>1433677</v>
      </c>
      <c r="E9" s="76">
        <f>data!D213</f>
        <v>0</v>
      </c>
      <c r="F9" s="76">
        <f>data!E213</f>
        <v>1652007</v>
      </c>
    </row>
    <row r="10" spans="1:6" ht="20.100000000000001" customHeight="1" x14ac:dyDescent="0.25">
      <c r="A10" s="72">
        <v>4</v>
      </c>
      <c r="B10" s="76" t="s">
        <v>885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25">
      <c r="A11" s="72">
        <v>5</v>
      </c>
      <c r="B11" s="76" t="s">
        <v>886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00000000000001" customHeight="1" x14ac:dyDescent="0.25">
      <c r="A12" s="72">
        <v>6</v>
      </c>
      <c r="B12" s="76" t="s">
        <v>887</v>
      </c>
      <c r="C12" s="76">
        <f>data!B216</f>
        <v>93082</v>
      </c>
      <c r="D12" s="76">
        <f>data!C216</f>
        <v>0</v>
      </c>
      <c r="E12" s="76">
        <f>data!D216</f>
        <v>0</v>
      </c>
      <c r="F12" s="76">
        <f>data!E216</f>
        <v>93082</v>
      </c>
    </row>
    <row r="13" spans="1:6" ht="20.100000000000001" customHeight="1" x14ac:dyDescent="0.25">
      <c r="A13" s="72">
        <v>7</v>
      </c>
      <c r="B13" s="76" t="s">
        <v>888</v>
      </c>
      <c r="C13" s="76">
        <f>data!B217</f>
        <v>11478</v>
      </c>
      <c r="D13" s="76">
        <f>data!C217</f>
        <v>0</v>
      </c>
      <c r="E13" s="76">
        <f>data!D217</f>
        <v>0</v>
      </c>
      <c r="F13" s="76">
        <f>data!E217</f>
        <v>11478</v>
      </c>
    </row>
    <row r="14" spans="1:6" ht="20.100000000000001" customHeight="1" x14ac:dyDescent="0.25">
      <c r="A14" s="72">
        <v>8</v>
      </c>
      <c r="B14" s="76" t="s">
        <v>399</v>
      </c>
      <c r="C14" s="76">
        <f>data!B218</f>
        <v>12000</v>
      </c>
      <c r="D14" s="76">
        <f>data!C218</f>
        <v>0</v>
      </c>
      <c r="E14" s="76">
        <f>data!D218</f>
        <v>0</v>
      </c>
      <c r="F14" s="76">
        <f>data!E218</f>
        <v>12000</v>
      </c>
    </row>
    <row r="15" spans="1:6" ht="20.100000000000001" customHeight="1" x14ac:dyDescent="0.25">
      <c r="A15" s="72">
        <v>9</v>
      </c>
      <c r="B15" s="76" t="s">
        <v>889</v>
      </c>
      <c r="C15" s="76">
        <f>data!B219</f>
        <v>0</v>
      </c>
      <c r="D15" s="76">
        <f>data!C219</f>
        <v>0</v>
      </c>
      <c r="E15" s="76">
        <f>data!D219</f>
        <v>0</v>
      </c>
      <c r="F15" s="76">
        <f>data!E219</f>
        <v>0</v>
      </c>
    </row>
    <row r="16" spans="1:6" ht="20.100000000000001" customHeight="1" x14ac:dyDescent="0.25">
      <c r="A16" s="72">
        <v>10</v>
      </c>
      <c r="B16" s="76" t="s">
        <v>613</v>
      </c>
      <c r="C16" s="76">
        <f>data!B220</f>
        <v>393350</v>
      </c>
      <c r="D16" s="76">
        <f>data!C220</f>
        <v>1433677</v>
      </c>
      <c r="E16" s="76">
        <f>data!D220</f>
        <v>0</v>
      </c>
      <c r="F16" s="76">
        <f>data!E220</f>
        <v>1827027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401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00000000000001" customHeight="1" x14ac:dyDescent="0.2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00000000000001" customHeight="1" x14ac:dyDescent="0.25">
      <c r="A23" s="72">
        <v>11</v>
      </c>
      <c r="B23" s="164" t="s">
        <v>392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393</v>
      </c>
      <c r="C24" s="76">
        <f>data!B225</f>
        <v>775</v>
      </c>
      <c r="D24" s="76">
        <f>data!C225</f>
        <v>178</v>
      </c>
      <c r="E24" s="76">
        <f>data!D225</f>
        <v>0</v>
      </c>
      <c r="F24" s="76">
        <f>data!E225</f>
        <v>953</v>
      </c>
    </row>
    <row r="25" spans="1:6" ht="20.100000000000001" customHeight="1" x14ac:dyDescent="0.25">
      <c r="A25" s="72">
        <v>13</v>
      </c>
      <c r="B25" s="76" t="s">
        <v>394</v>
      </c>
      <c r="C25" s="76">
        <f>data!B226</f>
        <v>83416</v>
      </c>
      <c r="D25" s="76">
        <f>data!C226</f>
        <v>45200</v>
      </c>
      <c r="E25" s="76">
        <f>data!D226</f>
        <v>0</v>
      </c>
      <c r="F25" s="76">
        <f>data!E226</f>
        <v>128616</v>
      </c>
    </row>
    <row r="26" spans="1:6" ht="20.100000000000001" customHeight="1" x14ac:dyDescent="0.25">
      <c r="A26" s="72">
        <v>14</v>
      </c>
      <c r="B26" s="76" t="s">
        <v>885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25">
      <c r="A27" s="72">
        <v>15</v>
      </c>
      <c r="B27" s="76" t="s">
        <v>886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00000000000001" customHeight="1" x14ac:dyDescent="0.25">
      <c r="A28" s="72">
        <v>16</v>
      </c>
      <c r="B28" s="76" t="s">
        <v>887</v>
      </c>
      <c r="C28" s="76">
        <f>data!B229</f>
        <v>10014</v>
      </c>
      <c r="D28" s="76">
        <f>data!C229</f>
        <v>7195</v>
      </c>
      <c r="E28" s="76">
        <f>data!D229</f>
        <v>0</v>
      </c>
      <c r="F28" s="76">
        <f>data!E229</f>
        <v>17209</v>
      </c>
    </row>
    <row r="29" spans="1:6" ht="20.100000000000001" customHeight="1" x14ac:dyDescent="0.25">
      <c r="A29" s="72">
        <v>17</v>
      </c>
      <c r="B29" s="76" t="s">
        <v>888</v>
      </c>
      <c r="C29" s="76">
        <f>data!B230</f>
        <v>10244</v>
      </c>
      <c r="D29" s="76">
        <f>data!C230</f>
        <v>1035</v>
      </c>
      <c r="E29" s="76">
        <f>data!D230</f>
        <v>0</v>
      </c>
      <c r="F29" s="76">
        <f>data!E230</f>
        <v>11279</v>
      </c>
    </row>
    <row r="30" spans="1:6" ht="20.100000000000001" customHeight="1" x14ac:dyDescent="0.25">
      <c r="A30" s="72">
        <v>18</v>
      </c>
      <c r="B30" s="76" t="s">
        <v>399</v>
      </c>
      <c r="C30" s="76">
        <f>data!B231</f>
        <v>10575</v>
      </c>
      <c r="D30" s="76">
        <f>data!C231</f>
        <v>380</v>
      </c>
      <c r="E30" s="76">
        <f>data!D231</f>
        <v>0</v>
      </c>
      <c r="F30" s="76">
        <f>data!E231</f>
        <v>10955</v>
      </c>
    </row>
    <row r="31" spans="1:6" ht="20.100000000000001" customHeight="1" x14ac:dyDescent="0.2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613</v>
      </c>
      <c r="C32" s="76">
        <f>data!B233</f>
        <v>115024</v>
      </c>
      <c r="D32" s="76">
        <f>data!C233</f>
        <v>53988</v>
      </c>
      <c r="E32" s="76">
        <f>data!D233</f>
        <v>0</v>
      </c>
      <c r="F32" s="76">
        <f>data!E233</f>
        <v>169012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E086-C9EF-453A-AB1A-F77E03CF00BD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891</v>
      </c>
      <c r="B1" s="71"/>
      <c r="C1" s="71"/>
      <c r="D1" s="70" t="s">
        <v>892</v>
      </c>
    </row>
    <row r="2" spans="1:4" ht="20.100000000000001" customHeight="1" x14ac:dyDescent="0.25">
      <c r="A2" s="129" t="str">
        <f>"Hospital: "&amp;data!C98</f>
        <v>Hospital: Lourdes Counseling Center</v>
      </c>
      <c r="B2" s="78"/>
      <c r="C2" s="78"/>
      <c r="D2" s="151" t="str">
        <f>"FYE: "&amp;data!C96</f>
        <v>FYE: 12/31/2023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893</v>
      </c>
      <c r="C4" s="165" t="s">
        <v>894</v>
      </c>
      <c r="D4" s="166"/>
    </row>
    <row r="5" spans="1:4" ht="20.100000000000001" customHeight="1" x14ac:dyDescent="0.25">
      <c r="A5" s="133">
        <v>1</v>
      </c>
      <c r="B5" s="167"/>
      <c r="C5" s="89" t="s">
        <v>403</v>
      </c>
      <c r="D5" s="76">
        <f>data!D237</f>
        <v>1409061</v>
      </c>
    </row>
    <row r="6" spans="1:4" ht="20.100000000000001" customHeight="1" x14ac:dyDescent="0.25">
      <c r="A6" s="72">
        <v>2</v>
      </c>
      <c r="B6" s="78"/>
      <c r="C6" s="151" t="s">
        <v>499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356</v>
      </c>
      <c r="D7" s="76">
        <f>data!C239</f>
        <v>4557329</v>
      </c>
    </row>
    <row r="8" spans="1:4" ht="20.100000000000001" customHeight="1" x14ac:dyDescent="0.25">
      <c r="A8" s="72">
        <v>4</v>
      </c>
      <c r="B8" s="167">
        <v>5820</v>
      </c>
      <c r="C8" s="76" t="s">
        <v>357</v>
      </c>
      <c r="D8" s="76">
        <f>data!C240</f>
        <v>-1141396</v>
      </c>
    </row>
    <row r="9" spans="1:4" ht="20.100000000000001" customHeight="1" x14ac:dyDescent="0.25">
      <c r="A9" s="72">
        <v>5</v>
      </c>
      <c r="B9" s="167">
        <v>5830</v>
      </c>
      <c r="C9" s="76" t="s">
        <v>369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408</v>
      </c>
      <c r="D10" s="76">
        <f>data!C242</f>
        <v>0</v>
      </c>
    </row>
    <row r="11" spans="1:4" ht="20.100000000000001" customHeight="1" x14ac:dyDescent="0.25">
      <c r="A11" s="72">
        <v>7</v>
      </c>
      <c r="B11" s="167">
        <v>5850</v>
      </c>
      <c r="C11" s="76" t="s">
        <v>895</v>
      </c>
      <c r="D11" s="76">
        <f>data!C243</f>
        <v>32895746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1351013</v>
      </c>
    </row>
    <row r="13" spans="1:4" ht="20.100000000000001" customHeight="1" x14ac:dyDescent="0.25">
      <c r="A13" s="72">
        <v>9</v>
      </c>
      <c r="B13" s="76"/>
      <c r="C13" s="76" t="s">
        <v>896</v>
      </c>
      <c r="D13" s="76">
        <f>data!D245</f>
        <v>37662692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412</v>
      </c>
      <c r="D15" s="162"/>
    </row>
    <row r="16" spans="1:4" ht="20.100000000000001" customHeight="1" x14ac:dyDescent="0.25">
      <c r="A16" s="161">
        <v>12</v>
      </c>
      <c r="B16" s="88"/>
      <c r="C16" s="73" t="s">
        <v>897</v>
      </c>
      <c r="D16" s="72">
        <f>data!C247</f>
        <v>94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414</v>
      </c>
      <c r="D18" s="76">
        <f>data!C249</f>
        <v>-888.12</v>
      </c>
    </row>
    <row r="19" spans="1:4" ht="20.100000000000001" customHeight="1" x14ac:dyDescent="0.25">
      <c r="A19" s="170">
        <v>15</v>
      </c>
      <c r="B19" s="167">
        <v>5910</v>
      </c>
      <c r="C19" s="89" t="s">
        <v>898</v>
      </c>
      <c r="D19" s="76">
        <f>data!C250</f>
        <v>65612.789999999994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899</v>
      </c>
      <c r="D22" s="76">
        <f>data!D252</f>
        <v>64724.669999999991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418</v>
      </c>
      <c r="D24" s="76">
        <f>data!C254</f>
        <v>0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901</v>
      </c>
      <c r="C27" s="88"/>
      <c r="D27" s="76">
        <f>data!D256</f>
        <v>0</v>
      </c>
    </row>
    <row r="28" spans="1:4" ht="20.100000000000001" customHeight="1" x14ac:dyDescent="0.25">
      <c r="A28" s="81">
        <v>24</v>
      </c>
      <c r="B28" s="147" t="s">
        <v>902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2025-03-27T16:05:35Z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