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5F27387D-F88B-4951-BC01-53DD3D655C90}" xr6:coauthVersionLast="47" xr6:coauthVersionMax="47" xr10:uidLastSave="{00000000-0000-0000-0000-000000000000}"/>
  <bookViews>
    <workbookView xWindow="-120" yWindow="-120" windowWidth="29040" windowHeight="15720" tabRatio="777" activeTab="15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O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O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G19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F19" i="4"/>
  <c r="E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F64" i="15"/>
  <c r="E64" i="15"/>
  <c r="D64" i="15"/>
  <c r="B64" i="15"/>
  <c r="F63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F55" i="15"/>
  <c r="E55" i="15"/>
  <c r="D55" i="15"/>
  <c r="B55" i="15"/>
  <c r="H55" i="15" s="1"/>
  <c r="I55" i="15" s="1"/>
  <c r="F54" i="15"/>
  <c r="E54" i="15"/>
  <c r="D54" i="15"/>
  <c r="B54" i="15"/>
  <c r="H54" i="15" s="1"/>
  <c r="I54" i="15" s="1"/>
  <c r="E53" i="15"/>
  <c r="D53" i="15"/>
  <c r="B53" i="15"/>
  <c r="F52" i="15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F50" i="15" s="1"/>
  <c r="E49" i="15"/>
  <c r="D49" i="15"/>
  <c r="B49" i="15"/>
  <c r="E48" i="15"/>
  <c r="D48" i="15"/>
  <c r="B48" i="15"/>
  <c r="F47" i="15"/>
  <c r="E47" i="15"/>
  <c r="D47" i="15"/>
  <c r="B47" i="15"/>
  <c r="H47" i="15" s="1"/>
  <c r="I47" i="15" s="1"/>
  <c r="E46" i="15"/>
  <c r="D46" i="15"/>
  <c r="B46" i="15"/>
  <c r="H46" i="15" s="1"/>
  <c r="I46" i="15" s="1"/>
  <c r="F45" i="15"/>
  <c r="E45" i="15"/>
  <c r="D45" i="15"/>
  <c r="B45" i="15"/>
  <c r="F44" i="15"/>
  <c r="E44" i="15"/>
  <c r="D44" i="15"/>
  <c r="B44" i="15"/>
  <c r="H44" i="15" s="1"/>
  <c r="I44" i="15" s="1"/>
  <c r="E43" i="15"/>
  <c r="D43" i="15"/>
  <c r="B43" i="15"/>
  <c r="F43" i="15" s="1"/>
  <c r="E42" i="15"/>
  <c r="D42" i="15"/>
  <c r="B42" i="15"/>
  <c r="F41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F37" i="15" s="1"/>
  <c r="B37" i="15"/>
  <c r="F36" i="15"/>
  <c r="E36" i="15"/>
  <c r="D36" i="15"/>
  <c r="B36" i="15"/>
  <c r="E35" i="15"/>
  <c r="D35" i="15"/>
  <c r="B35" i="15"/>
  <c r="F35" i="15" s="1"/>
  <c r="F34" i="15"/>
  <c r="E34" i="15"/>
  <c r="D34" i="15"/>
  <c r="B34" i="15"/>
  <c r="E33" i="15"/>
  <c r="D33" i="15"/>
  <c r="F33" i="15" s="1"/>
  <c r="B33" i="15"/>
  <c r="I32" i="15"/>
  <c r="B32" i="15"/>
  <c r="I31" i="15"/>
  <c r="B31" i="15"/>
  <c r="E30" i="15"/>
  <c r="D30" i="15"/>
  <c r="F30" i="15" s="1"/>
  <c r="B30" i="15"/>
  <c r="E29" i="15"/>
  <c r="D29" i="15"/>
  <c r="F29" i="15" s="1"/>
  <c r="B29" i="15"/>
  <c r="E28" i="15"/>
  <c r="D28" i="15"/>
  <c r="F28" i="15" s="1"/>
  <c r="B28" i="15"/>
  <c r="H27" i="15"/>
  <c r="I27" i="15" s="1"/>
  <c r="F27" i="15"/>
  <c r="E27" i="15"/>
  <c r="D27" i="15"/>
  <c r="B27" i="15"/>
  <c r="H26" i="15"/>
  <c r="I26" i="15" s="1"/>
  <c r="F26" i="15"/>
  <c r="E26" i="15"/>
  <c r="D26" i="15"/>
  <c r="B26" i="15"/>
  <c r="H25" i="15"/>
  <c r="I25" i="15" s="1"/>
  <c r="F25" i="15"/>
  <c r="E25" i="15"/>
  <c r="D25" i="15"/>
  <c r="B25" i="15"/>
  <c r="H24" i="15"/>
  <c r="I24" i="15" s="1"/>
  <c r="F24" i="15"/>
  <c r="E24" i="15"/>
  <c r="D24" i="15"/>
  <c r="B24" i="15"/>
  <c r="H23" i="15"/>
  <c r="I23" i="15" s="1"/>
  <c r="F23" i="15"/>
  <c r="E23" i="15"/>
  <c r="D23" i="15"/>
  <c r="B23" i="15"/>
  <c r="E22" i="15"/>
  <c r="D22" i="15"/>
  <c r="F22" i="15" s="1"/>
  <c r="B22" i="15"/>
  <c r="H21" i="15"/>
  <c r="I21" i="15" s="1"/>
  <c r="F21" i="15"/>
  <c r="E21" i="15"/>
  <c r="D21" i="15"/>
  <c r="B21" i="15"/>
  <c r="H20" i="15"/>
  <c r="I20" i="15" s="1"/>
  <c r="F20" i="15"/>
  <c r="E20" i="15"/>
  <c r="D20" i="15"/>
  <c r="B20" i="15"/>
  <c r="E19" i="15"/>
  <c r="D19" i="15"/>
  <c r="F19" i="15" s="1"/>
  <c r="B19" i="15"/>
  <c r="H18" i="15"/>
  <c r="I18" i="15" s="1"/>
  <c r="F18" i="15"/>
  <c r="E18" i="15"/>
  <c r="D18" i="15"/>
  <c r="B18" i="15"/>
  <c r="E17" i="15"/>
  <c r="D17" i="15"/>
  <c r="F17" i="15" s="1"/>
  <c r="B17" i="15"/>
  <c r="H16" i="15"/>
  <c r="I16" i="15" s="1"/>
  <c r="F16" i="15"/>
  <c r="E16" i="15"/>
  <c r="D16" i="15"/>
  <c r="B16" i="15"/>
  <c r="E15" i="15"/>
  <c r="D15" i="15"/>
  <c r="F15" i="15" s="1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0" i="24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D281" i="24"/>
  <c r="C22" i="8" s="1"/>
  <c r="D276" i="24"/>
  <c r="C16" i="8" s="1"/>
  <c r="D256" i="24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E164" i="24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I381" i="32" s="1"/>
  <c r="AZ91" i="24"/>
  <c r="CE90" i="24"/>
  <c r="AV89" i="24"/>
  <c r="AU89" i="24"/>
  <c r="AE46" i="31" s="1"/>
  <c r="AT89" i="24"/>
  <c r="AS89" i="24"/>
  <c r="AR89" i="24"/>
  <c r="AQ89" i="24"/>
  <c r="AP89" i="24"/>
  <c r="AO89" i="24"/>
  <c r="AN89" i="24"/>
  <c r="AE39" i="31" s="1"/>
  <c r="AM89" i="24"/>
  <c r="AL89" i="24"/>
  <c r="AK89" i="24"/>
  <c r="AJ89" i="24"/>
  <c r="AE35" i="31" s="1"/>
  <c r="AI89" i="24"/>
  <c r="AH89" i="24"/>
  <c r="AG89" i="24"/>
  <c r="AF89" i="24"/>
  <c r="AE89" i="24"/>
  <c r="AD89" i="24"/>
  <c r="AC89" i="24"/>
  <c r="AB89" i="24"/>
  <c r="AA89" i="24"/>
  <c r="Z89" i="24"/>
  <c r="Y89" i="24"/>
  <c r="AE24" i="31" s="1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AE11" i="31" s="1"/>
  <c r="K89" i="24"/>
  <c r="J89" i="24"/>
  <c r="I89" i="24"/>
  <c r="H89" i="24"/>
  <c r="G89" i="24"/>
  <c r="F89" i="24"/>
  <c r="E89" i="24"/>
  <c r="AE4" i="31" s="1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69" i="24" s="1"/>
  <c r="I371" i="32" s="1"/>
  <c r="CE75" i="24"/>
  <c r="CE74" i="24"/>
  <c r="CE73" i="24"/>
  <c r="CE72" i="24"/>
  <c r="CE71" i="24"/>
  <c r="CE70" i="24"/>
  <c r="CD69" i="24"/>
  <c r="E371" i="32" s="1"/>
  <c r="CC69" i="24"/>
  <c r="D371" i="32" s="1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F307" i="32" s="1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O54" i="31" s="1"/>
  <c r="BB69" i="24"/>
  <c r="BA69" i="24"/>
  <c r="AZ69" i="24"/>
  <c r="AY69" i="24"/>
  <c r="AX69" i="24"/>
  <c r="AW69" i="24"/>
  <c r="AV69" i="24"/>
  <c r="O47" i="31" s="1"/>
  <c r="AU69" i="24"/>
  <c r="O46" i="31" s="1"/>
  <c r="AT69" i="24"/>
  <c r="AS69" i="24"/>
  <c r="AR69" i="24"/>
  <c r="AQ69" i="24"/>
  <c r="AP69" i="24"/>
  <c r="O41" i="31" s="1"/>
  <c r="AO69" i="24"/>
  <c r="AN69" i="24"/>
  <c r="AM69" i="24"/>
  <c r="AL69" i="24"/>
  <c r="AK69" i="24"/>
  <c r="AJ69" i="24"/>
  <c r="O35" i="31" s="1"/>
  <c r="AI69" i="24"/>
  <c r="AH69" i="24"/>
  <c r="AG69" i="24"/>
  <c r="AF69" i="24"/>
  <c r="AE69" i="24"/>
  <c r="AD69" i="24"/>
  <c r="AC69" i="24"/>
  <c r="AB69" i="24"/>
  <c r="AA69" i="24"/>
  <c r="Z69" i="24"/>
  <c r="O25" i="31" s="1"/>
  <c r="Y69" i="24"/>
  <c r="X69" i="24"/>
  <c r="W69" i="24"/>
  <c r="O22" i="31" s="1"/>
  <c r="V69" i="24"/>
  <c r="O21" i="31" s="1"/>
  <c r="U69" i="24"/>
  <c r="T69" i="24"/>
  <c r="S69" i="24"/>
  <c r="R69" i="24"/>
  <c r="Q69" i="24"/>
  <c r="P69" i="24"/>
  <c r="O69" i="24"/>
  <c r="O14" i="31" s="1"/>
  <c r="N69" i="24"/>
  <c r="M69" i="24"/>
  <c r="L69" i="24"/>
  <c r="K69" i="24"/>
  <c r="O10" i="31" s="1"/>
  <c r="J69" i="24"/>
  <c r="O9" i="31" s="1"/>
  <c r="I69" i="24"/>
  <c r="H69" i="24"/>
  <c r="G69" i="24"/>
  <c r="O6" i="31" s="1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BV62" i="24"/>
  <c r="AW62" i="24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M54" i="31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M34" i="31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M15" i="31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M4" i="31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H67" i="31" s="1"/>
  <c r="BO48" i="24"/>
  <c r="BO62" i="24" s="1"/>
  <c r="BN48" i="24"/>
  <c r="BN62" i="24" s="1"/>
  <c r="BM48" i="24"/>
  <c r="BM62" i="24" s="1"/>
  <c r="BL48" i="24"/>
  <c r="BL62" i="24" s="1"/>
  <c r="BL85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H11" i="31" s="1"/>
  <c r="K48" i="24"/>
  <c r="K62" i="24" s="1"/>
  <c r="J48" i="24"/>
  <c r="J62" i="24" s="1"/>
  <c r="I48" i="24"/>
  <c r="I62" i="24" s="1"/>
  <c r="H8" i="31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D383" i="24" l="1"/>
  <c r="C137" i="8" s="1"/>
  <c r="D27" i="7"/>
  <c r="E218" i="32"/>
  <c r="CE89" i="24"/>
  <c r="I378" i="32" s="1"/>
  <c r="E58" i="32"/>
  <c r="N85" i="24"/>
  <c r="E115" i="32"/>
  <c r="H51" i="32"/>
  <c r="C51" i="32"/>
  <c r="C615" i="24"/>
  <c r="I83" i="32"/>
  <c r="F243" i="32"/>
  <c r="F612" i="24"/>
  <c r="CF91" i="24"/>
  <c r="G612" i="24"/>
  <c r="CE48" i="24"/>
  <c r="U85" i="24"/>
  <c r="C33" i="15" s="1"/>
  <c r="G33" i="15" s="1"/>
  <c r="BA85" i="24"/>
  <c r="C65" i="15" s="1"/>
  <c r="AF85" i="24"/>
  <c r="C44" i="15" s="1"/>
  <c r="G44" i="15" s="1"/>
  <c r="CE67" i="24"/>
  <c r="I369" i="32" s="1"/>
  <c r="E300" i="32"/>
  <c r="H15" i="31"/>
  <c r="I44" i="32"/>
  <c r="P85" i="24"/>
  <c r="H71" i="31"/>
  <c r="I300" i="32"/>
  <c r="BT85" i="24"/>
  <c r="M29" i="31"/>
  <c r="I113" i="32"/>
  <c r="M61" i="31"/>
  <c r="F273" i="32"/>
  <c r="M77" i="31"/>
  <c r="H337" i="32"/>
  <c r="D85" i="24"/>
  <c r="G85" i="32"/>
  <c r="C686" i="24"/>
  <c r="C35" i="8"/>
  <c r="D308" i="24"/>
  <c r="H23" i="31"/>
  <c r="C108" i="32"/>
  <c r="X85" i="24"/>
  <c r="H55" i="31"/>
  <c r="G236" i="32"/>
  <c r="BD85" i="24"/>
  <c r="M13" i="31"/>
  <c r="G49" i="32"/>
  <c r="M45" i="31"/>
  <c r="D209" i="32"/>
  <c r="H24" i="31"/>
  <c r="D108" i="32"/>
  <c r="Y85" i="24"/>
  <c r="H40" i="31"/>
  <c r="F172" i="32"/>
  <c r="AO85" i="24"/>
  <c r="H64" i="31"/>
  <c r="I268" i="32"/>
  <c r="BM85" i="24"/>
  <c r="M70" i="31"/>
  <c r="H305" i="32"/>
  <c r="H12" i="31"/>
  <c r="F44" i="32"/>
  <c r="M85" i="24"/>
  <c r="G53" i="32"/>
  <c r="C679" i="24"/>
  <c r="C26" i="15"/>
  <c r="G26" i="15" s="1"/>
  <c r="M35" i="31"/>
  <c r="H145" i="32"/>
  <c r="M60" i="31"/>
  <c r="E273" i="32"/>
  <c r="H39" i="31"/>
  <c r="E172" i="32"/>
  <c r="AN85" i="24"/>
  <c r="M21" i="31"/>
  <c r="H81" i="32"/>
  <c r="M53" i="31"/>
  <c r="E241" i="32"/>
  <c r="H32" i="31"/>
  <c r="E140" i="32"/>
  <c r="AG85" i="24"/>
  <c r="H56" i="31"/>
  <c r="H236" i="32"/>
  <c r="BE85" i="24"/>
  <c r="H72" i="31"/>
  <c r="C332" i="32"/>
  <c r="BU85" i="24"/>
  <c r="M6" i="31"/>
  <c r="G17" i="32"/>
  <c r="M38" i="31"/>
  <c r="D177" i="32"/>
  <c r="H9" i="31"/>
  <c r="C44" i="32"/>
  <c r="J85" i="24"/>
  <c r="H49" i="31"/>
  <c r="H204" i="32"/>
  <c r="AX85" i="24"/>
  <c r="H4" i="31"/>
  <c r="E12" i="32"/>
  <c r="E85" i="24"/>
  <c r="H28" i="31"/>
  <c r="H108" i="32"/>
  <c r="AC85" i="24"/>
  <c r="H44" i="31"/>
  <c r="C204" i="32"/>
  <c r="AS85" i="24"/>
  <c r="H60" i="31"/>
  <c r="E268" i="32"/>
  <c r="BI85" i="24"/>
  <c r="H76" i="31"/>
  <c r="G332" i="32"/>
  <c r="BY85" i="24"/>
  <c r="H21" i="31"/>
  <c r="H76" i="32"/>
  <c r="V85" i="24"/>
  <c r="H45" i="31"/>
  <c r="D204" i="32"/>
  <c r="AT85" i="24"/>
  <c r="H61" i="31"/>
  <c r="F268" i="32"/>
  <c r="BJ85" i="24"/>
  <c r="M3" i="31"/>
  <c r="D17" i="32"/>
  <c r="M19" i="31"/>
  <c r="F81" i="32"/>
  <c r="M43" i="31"/>
  <c r="I177" i="32"/>
  <c r="M59" i="31"/>
  <c r="D273" i="32"/>
  <c r="M75" i="31"/>
  <c r="F337" i="32"/>
  <c r="H6" i="31"/>
  <c r="G12" i="32"/>
  <c r="G85" i="24"/>
  <c r="M12" i="31"/>
  <c r="F49" i="32"/>
  <c r="M76" i="31"/>
  <c r="G337" i="32"/>
  <c r="H18" i="31"/>
  <c r="E76" i="32"/>
  <c r="S85" i="24"/>
  <c r="H34" i="31"/>
  <c r="G140" i="32"/>
  <c r="AI85" i="24"/>
  <c r="H50" i="31"/>
  <c r="I204" i="32"/>
  <c r="AY85" i="24"/>
  <c r="H66" i="31"/>
  <c r="D300" i="32"/>
  <c r="BO85" i="24"/>
  <c r="M8" i="31"/>
  <c r="I17" i="32"/>
  <c r="M24" i="31"/>
  <c r="D113" i="32"/>
  <c r="M32" i="31"/>
  <c r="E145" i="32"/>
  <c r="M40" i="31"/>
  <c r="F177" i="32"/>
  <c r="M56" i="31"/>
  <c r="H241" i="32"/>
  <c r="M64" i="31"/>
  <c r="I273" i="32"/>
  <c r="M72" i="31"/>
  <c r="C337" i="32"/>
  <c r="H277" i="32"/>
  <c r="C76" i="15"/>
  <c r="G76" i="15" s="1"/>
  <c r="C637" i="24"/>
  <c r="BP2" i="30"/>
  <c r="C119" i="8"/>
  <c r="H29" i="31"/>
  <c r="I108" i="32"/>
  <c r="AD85" i="24"/>
  <c r="H53" i="31"/>
  <c r="E236" i="32"/>
  <c r="BB85" i="24"/>
  <c r="H77" i="31"/>
  <c r="H332" i="32"/>
  <c r="BZ85" i="24"/>
  <c r="M11" i="31"/>
  <c r="E49" i="32"/>
  <c r="M27" i="31"/>
  <c r="G113" i="32"/>
  <c r="M51" i="31"/>
  <c r="C241" i="32"/>
  <c r="AZ85" i="24"/>
  <c r="M67" i="31"/>
  <c r="E305" i="32"/>
  <c r="M28" i="31"/>
  <c r="H113" i="32"/>
  <c r="M44" i="31"/>
  <c r="C209" i="32"/>
  <c r="H10" i="31"/>
  <c r="D44" i="32"/>
  <c r="K85" i="24"/>
  <c r="H26" i="31"/>
  <c r="F108" i="32"/>
  <c r="AA85" i="24"/>
  <c r="H42" i="31"/>
  <c r="H172" i="32"/>
  <c r="AQ85" i="24"/>
  <c r="H58" i="31"/>
  <c r="C268" i="32"/>
  <c r="BG85" i="24"/>
  <c r="H74" i="31"/>
  <c r="E332" i="32"/>
  <c r="BW85" i="24"/>
  <c r="H19" i="31"/>
  <c r="F76" i="32"/>
  <c r="T85" i="24"/>
  <c r="AR85" i="24"/>
  <c r="BX85" i="24"/>
  <c r="M17" i="31"/>
  <c r="D81" i="32"/>
  <c r="M33" i="31"/>
  <c r="F145" i="32"/>
  <c r="M49" i="31"/>
  <c r="H209" i="32"/>
  <c r="M65" i="31"/>
  <c r="C305" i="32"/>
  <c r="H14" i="31"/>
  <c r="O85" i="24"/>
  <c r="H62" i="31"/>
  <c r="G268" i="32"/>
  <c r="BK85" i="24"/>
  <c r="H16" i="31"/>
  <c r="C76" i="32"/>
  <c r="H57" i="31"/>
  <c r="BF85" i="24"/>
  <c r="M14" i="31"/>
  <c r="H49" i="32"/>
  <c r="M46" i="31"/>
  <c r="E209" i="32"/>
  <c r="AE47" i="31"/>
  <c r="F218" i="32"/>
  <c r="BK2" i="30"/>
  <c r="I362" i="32"/>
  <c r="H17" i="31"/>
  <c r="D76" i="32"/>
  <c r="R85" i="24"/>
  <c r="H48" i="31"/>
  <c r="G204" i="32"/>
  <c r="H69" i="31"/>
  <c r="G300" i="32"/>
  <c r="M5" i="31"/>
  <c r="F17" i="32"/>
  <c r="M48" i="31"/>
  <c r="G209" i="32"/>
  <c r="M80" i="31"/>
  <c r="D369" i="32"/>
  <c r="O7" i="31"/>
  <c r="H19" i="32"/>
  <c r="O15" i="31"/>
  <c r="I51" i="32"/>
  <c r="O23" i="31"/>
  <c r="C115" i="32"/>
  <c r="O31" i="31"/>
  <c r="D147" i="32"/>
  <c r="O39" i="31"/>
  <c r="E179" i="32"/>
  <c r="O55" i="31"/>
  <c r="G243" i="32"/>
  <c r="O79" i="31"/>
  <c r="C371" i="32"/>
  <c r="AE8" i="31"/>
  <c r="I26" i="32"/>
  <c r="AE16" i="31"/>
  <c r="C90" i="32"/>
  <c r="E154" i="32"/>
  <c r="AE32" i="31"/>
  <c r="G28" i="4"/>
  <c r="E28" i="4"/>
  <c r="CF2" i="28"/>
  <c r="D5" i="7"/>
  <c r="O8" i="31"/>
  <c r="I19" i="32"/>
  <c r="O16" i="31"/>
  <c r="C83" i="32"/>
  <c r="O24" i="31"/>
  <c r="D115" i="32"/>
  <c r="E147" i="32"/>
  <c r="O32" i="31"/>
  <c r="O40" i="31"/>
  <c r="F179" i="32"/>
  <c r="G211" i="32"/>
  <c r="O48" i="31"/>
  <c r="O56" i="31"/>
  <c r="H243" i="32"/>
  <c r="O64" i="31"/>
  <c r="I275" i="32"/>
  <c r="O72" i="31"/>
  <c r="C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I384" i="32"/>
  <c r="L612" i="24"/>
  <c r="D13" i="7"/>
  <c r="D341" i="24"/>
  <c r="C87" i="8" s="1"/>
  <c r="H53" i="15"/>
  <c r="I53" i="15" s="1"/>
  <c r="F53" i="15"/>
  <c r="H83" i="32"/>
  <c r="I236" i="32"/>
  <c r="H46" i="31"/>
  <c r="AU85" i="24"/>
  <c r="E204" i="32"/>
  <c r="H7" i="31"/>
  <c r="H12" i="32"/>
  <c r="H36" i="31"/>
  <c r="I140" i="32"/>
  <c r="H68" i="31"/>
  <c r="F300" i="32"/>
  <c r="M25" i="31"/>
  <c r="E113" i="32"/>
  <c r="M57" i="31"/>
  <c r="I241" i="32"/>
  <c r="H85" i="24"/>
  <c r="AE23" i="31"/>
  <c r="C122" i="32"/>
  <c r="F49" i="15"/>
  <c r="H37" i="31"/>
  <c r="C172" i="32"/>
  <c r="H80" i="31"/>
  <c r="D364" i="32"/>
  <c r="M16" i="31"/>
  <c r="C81" i="32"/>
  <c r="M37" i="31"/>
  <c r="C177" i="32"/>
  <c r="M69" i="31"/>
  <c r="G305" i="32"/>
  <c r="O63" i="31"/>
  <c r="H275" i="32"/>
  <c r="O71" i="31"/>
  <c r="I307" i="32"/>
  <c r="I85" i="24"/>
  <c r="AE40" i="31"/>
  <c r="F186" i="32"/>
  <c r="F38" i="15"/>
  <c r="F211" i="32"/>
  <c r="C62" i="24"/>
  <c r="L85" i="24"/>
  <c r="C26" i="32"/>
  <c r="AE2" i="31"/>
  <c r="AE10" i="31"/>
  <c r="D58" i="32"/>
  <c r="AE18" i="31"/>
  <c r="E90" i="32"/>
  <c r="AE26" i="31"/>
  <c r="F122" i="32"/>
  <c r="G154" i="32"/>
  <c r="AE34" i="31"/>
  <c r="AE42" i="31"/>
  <c r="H186" i="32"/>
  <c r="CF90" i="24"/>
  <c r="F58" i="15"/>
  <c r="E26" i="32"/>
  <c r="G145" i="32"/>
  <c r="H147" i="32"/>
  <c r="D172" i="32"/>
  <c r="H38" i="31"/>
  <c r="AM85" i="24"/>
  <c r="H78" i="31"/>
  <c r="I332" i="32"/>
  <c r="CA85" i="24"/>
  <c r="H47" i="31"/>
  <c r="F204" i="32"/>
  <c r="H79" i="31"/>
  <c r="C364" i="32"/>
  <c r="M68" i="31"/>
  <c r="F305" i="32"/>
  <c r="AE15" i="31"/>
  <c r="I58" i="32"/>
  <c r="F7" i="6"/>
  <c r="E220" i="24"/>
  <c r="M7" i="31"/>
  <c r="H17" i="32"/>
  <c r="M39" i="31"/>
  <c r="E177" i="32"/>
  <c r="H41" i="31"/>
  <c r="G172" i="32"/>
  <c r="AP85" i="24"/>
  <c r="M30" i="31"/>
  <c r="C145" i="32"/>
  <c r="G147" i="32"/>
  <c r="O34" i="31"/>
  <c r="O50" i="31"/>
  <c r="I211" i="32"/>
  <c r="O66" i="31"/>
  <c r="D307" i="32"/>
  <c r="F46" i="15"/>
  <c r="E17" i="32"/>
  <c r="I49" i="32"/>
  <c r="D122" i="32"/>
  <c r="H27" i="31"/>
  <c r="G108" i="32"/>
  <c r="H35" i="31"/>
  <c r="H140" i="32"/>
  <c r="H43" i="31"/>
  <c r="I172" i="32"/>
  <c r="H51" i="31"/>
  <c r="C236" i="32"/>
  <c r="H59" i="31"/>
  <c r="D268" i="32"/>
  <c r="H75" i="31"/>
  <c r="F332" i="32"/>
  <c r="O3" i="31"/>
  <c r="D19" i="32"/>
  <c r="O11" i="31"/>
  <c r="E51" i="32"/>
  <c r="O19" i="31"/>
  <c r="F83" i="32"/>
  <c r="O27" i="31"/>
  <c r="G115" i="32"/>
  <c r="O43" i="31"/>
  <c r="I179" i="32"/>
  <c r="O51" i="31"/>
  <c r="C243" i="32"/>
  <c r="O59" i="31"/>
  <c r="D275" i="32"/>
  <c r="O67" i="31"/>
  <c r="E307" i="32"/>
  <c r="O75" i="31"/>
  <c r="F339" i="32"/>
  <c r="AJ85" i="24"/>
  <c r="BP85" i="24"/>
  <c r="AE12" i="31"/>
  <c r="F58" i="32"/>
  <c r="AE20" i="31"/>
  <c r="G90" i="32"/>
  <c r="AE28" i="31"/>
  <c r="H122" i="32"/>
  <c r="AE36" i="31"/>
  <c r="I154" i="32"/>
  <c r="AE44" i="31"/>
  <c r="C218" i="32"/>
  <c r="D258" i="24"/>
  <c r="D416" i="24"/>
  <c r="H612" i="24"/>
  <c r="D51" i="32"/>
  <c r="E186" i="32"/>
  <c r="H22" i="31"/>
  <c r="I76" i="32"/>
  <c r="W85" i="24"/>
  <c r="H70" i="31"/>
  <c r="H300" i="32"/>
  <c r="BS85" i="24"/>
  <c r="M36" i="31"/>
  <c r="I145" i="32"/>
  <c r="M78" i="31"/>
  <c r="I337" i="32"/>
  <c r="AE7" i="31"/>
  <c r="H26" i="32"/>
  <c r="AE31" i="31"/>
  <c r="D154" i="32"/>
  <c r="M31" i="31"/>
  <c r="D145" i="32"/>
  <c r="M55" i="31"/>
  <c r="G241" i="32"/>
  <c r="M71" i="31"/>
  <c r="I305" i="32"/>
  <c r="H3" i="31"/>
  <c r="D12" i="32"/>
  <c r="H31" i="31"/>
  <c r="D140" i="32"/>
  <c r="H52" i="31"/>
  <c r="D236" i="32"/>
  <c r="H73" i="31"/>
  <c r="D332" i="32"/>
  <c r="BV85" i="24"/>
  <c r="M20" i="31"/>
  <c r="G81" i="32"/>
  <c r="M41" i="31"/>
  <c r="G177" i="32"/>
  <c r="M62" i="31"/>
  <c r="G273" i="32"/>
  <c r="C19" i="32"/>
  <c r="O2" i="31"/>
  <c r="E83" i="32"/>
  <c r="O18" i="31"/>
  <c r="O42" i="31"/>
  <c r="H179" i="32"/>
  <c r="O58" i="31"/>
  <c r="C275" i="32"/>
  <c r="O74" i="31"/>
  <c r="E339" i="32"/>
  <c r="O4" i="31"/>
  <c r="E19" i="32"/>
  <c r="O28" i="31"/>
  <c r="H115" i="32"/>
  <c r="E275" i="32"/>
  <c r="O60" i="31"/>
  <c r="CB85" i="24"/>
  <c r="AE45" i="31"/>
  <c r="D218" i="32"/>
  <c r="J612" i="24"/>
  <c r="E44" i="32"/>
  <c r="C140" i="32"/>
  <c r="AE85" i="24"/>
  <c r="H30" i="31"/>
  <c r="H54" i="31"/>
  <c r="F236" i="32"/>
  <c r="BC85" i="24"/>
  <c r="H25" i="31"/>
  <c r="E108" i="32"/>
  <c r="Z85" i="24"/>
  <c r="M23" i="31"/>
  <c r="C113" i="32"/>
  <c r="M47" i="31"/>
  <c r="F209" i="32"/>
  <c r="M63" i="31"/>
  <c r="H273" i="32"/>
  <c r="M79" i="31"/>
  <c r="C369" i="32"/>
  <c r="G76" i="32"/>
  <c r="H20" i="31"/>
  <c r="H63" i="31"/>
  <c r="H268" i="32"/>
  <c r="M9" i="31"/>
  <c r="C49" i="32"/>
  <c r="M52" i="31"/>
  <c r="D241" i="32"/>
  <c r="M73" i="31"/>
  <c r="D337" i="32"/>
  <c r="O26" i="31"/>
  <c r="F115" i="32"/>
  <c r="C113" i="8"/>
  <c r="D12" i="33"/>
  <c r="H5" i="31"/>
  <c r="F12" i="32"/>
  <c r="H13" i="31"/>
  <c r="G44" i="32"/>
  <c r="H33" i="31"/>
  <c r="F140" i="32"/>
  <c r="AH85" i="24"/>
  <c r="H65" i="31"/>
  <c r="C300" i="32"/>
  <c r="BN85" i="24"/>
  <c r="M22" i="31"/>
  <c r="I81" i="32"/>
  <c r="O12" i="31"/>
  <c r="F51" i="32"/>
  <c r="O20" i="31"/>
  <c r="G83" i="32"/>
  <c r="O36" i="31"/>
  <c r="I147" i="32"/>
  <c r="O44" i="31"/>
  <c r="C211" i="32"/>
  <c r="O52" i="31"/>
  <c r="D243" i="32"/>
  <c r="O76" i="31"/>
  <c r="G339" i="32"/>
  <c r="AK85" i="24"/>
  <c r="AV85" i="24"/>
  <c r="BQ85" i="24"/>
  <c r="AE5" i="31"/>
  <c r="F26" i="32"/>
  <c r="AE13" i="31"/>
  <c r="G58" i="32"/>
  <c r="AE21" i="31"/>
  <c r="H90" i="32"/>
  <c r="AE29" i="31"/>
  <c r="I122" i="32"/>
  <c r="AE37" i="31"/>
  <c r="C186" i="32"/>
  <c r="M2" i="31"/>
  <c r="C17" i="32"/>
  <c r="M10" i="31"/>
  <c r="D49" i="32"/>
  <c r="M18" i="31"/>
  <c r="E81" i="32"/>
  <c r="M26" i="31"/>
  <c r="F113" i="32"/>
  <c r="M42" i="31"/>
  <c r="H177" i="32"/>
  <c r="M50" i="31"/>
  <c r="I209" i="32"/>
  <c r="M58" i="31"/>
  <c r="C273" i="32"/>
  <c r="M66" i="31"/>
  <c r="D305" i="32"/>
  <c r="M74" i="31"/>
  <c r="E337" i="32"/>
  <c r="CE52" i="24"/>
  <c r="O5" i="31"/>
  <c r="F19" i="32"/>
  <c r="O13" i="31"/>
  <c r="G51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F85" i="24"/>
  <c r="Q85" i="24"/>
  <c r="AB85" i="24"/>
  <c r="AL85" i="24"/>
  <c r="AW85" i="24"/>
  <c r="BH85" i="24"/>
  <c r="BR85" i="24"/>
  <c r="CC85" i="24"/>
  <c r="E233" i="24"/>
  <c r="F32" i="6" s="1"/>
  <c r="C74" i="8"/>
  <c r="D350" i="24"/>
  <c r="DF2" i="30"/>
  <c r="C170" i="8"/>
  <c r="F420" i="24"/>
  <c r="H42" i="15"/>
  <c r="I42" i="15" s="1"/>
  <c r="F42" i="15"/>
  <c r="I12" i="32"/>
  <c r="H44" i="32"/>
  <c r="F241" i="32"/>
  <c r="F56" i="15"/>
  <c r="F57" i="15"/>
  <c r="G10" i="4"/>
  <c r="F39" i="15"/>
  <c r="F48" i="15"/>
  <c r="F69" i="15"/>
  <c r="O30" i="31"/>
  <c r="C147" i="32"/>
  <c r="O38" i="31"/>
  <c r="D179" i="32"/>
  <c r="O62" i="31"/>
  <c r="G275" i="32"/>
  <c r="O70" i="31"/>
  <c r="H307" i="32"/>
  <c r="O78" i="31"/>
  <c r="I339" i="32"/>
  <c r="AE3" i="31"/>
  <c r="D26" i="32"/>
  <c r="AE19" i="31"/>
  <c r="F90" i="32"/>
  <c r="AE27" i="31"/>
  <c r="G122" i="32"/>
  <c r="AE43" i="31"/>
  <c r="I186" i="32"/>
  <c r="AH51" i="31"/>
  <c r="C253" i="32"/>
  <c r="G19" i="4"/>
  <c r="I612" i="24"/>
  <c r="F51" i="15"/>
  <c r="F59" i="15"/>
  <c r="H154" i="32"/>
  <c r="O17" i="31"/>
  <c r="D83" i="32"/>
  <c r="O33" i="31"/>
  <c r="F147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0" i="31"/>
  <c r="C154" i="32"/>
  <c r="AE38" i="31"/>
  <c r="D186" i="32"/>
  <c r="G179" i="32"/>
  <c r="E211" i="32"/>
  <c r="C715" i="34"/>
  <c r="C648" i="34"/>
  <c r="M716" i="34" s="1"/>
  <c r="D615" i="34"/>
  <c r="E380" i="24" l="1"/>
  <c r="K612" i="24"/>
  <c r="D149" i="32"/>
  <c r="D245" i="32"/>
  <c r="C630" i="24"/>
  <c r="C697" i="24"/>
  <c r="I85" i="32"/>
  <c r="C35" i="15"/>
  <c r="C688" i="24"/>
  <c r="H21" i="32"/>
  <c r="C20" i="15"/>
  <c r="G20" i="15" s="1"/>
  <c r="C673" i="24"/>
  <c r="E341" i="32"/>
  <c r="C87" i="15"/>
  <c r="G87" i="15" s="1"/>
  <c r="C643" i="24"/>
  <c r="G21" i="32"/>
  <c r="C19" i="15"/>
  <c r="C672" i="24"/>
  <c r="D213" i="32"/>
  <c r="C58" i="15"/>
  <c r="G58" i="15" s="1"/>
  <c r="C711" i="24"/>
  <c r="F21" i="32"/>
  <c r="C671" i="24"/>
  <c r="C18" i="15"/>
  <c r="G18" i="15" s="1"/>
  <c r="C81" i="15"/>
  <c r="G81" i="15" s="1"/>
  <c r="F309" i="32"/>
  <c r="C623" i="24"/>
  <c r="H53" i="32"/>
  <c r="C680" i="24"/>
  <c r="C27" i="15"/>
  <c r="G27" i="15" s="1"/>
  <c r="E85" i="32"/>
  <c r="C684" i="24"/>
  <c r="C31" i="15"/>
  <c r="G31" i="15" s="1"/>
  <c r="D117" i="32"/>
  <c r="C37" i="15"/>
  <c r="C690" i="24"/>
  <c r="D373" i="32"/>
  <c r="C93" i="15"/>
  <c r="G93" i="15" s="1"/>
  <c r="C620" i="24"/>
  <c r="F213" i="32"/>
  <c r="C60" i="15"/>
  <c r="C713" i="24"/>
  <c r="C309" i="32"/>
  <c r="C78" i="15"/>
  <c r="G78" i="15" s="1"/>
  <c r="C619" i="24"/>
  <c r="E117" i="32"/>
  <c r="C691" i="24"/>
  <c r="C38" i="15"/>
  <c r="C80" i="15"/>
  <c r="G80" i="15" s="1"/>
  <c r="C621" i="24"/>
  <c r="E309" i="32"/>
  <c r="D181" i="32"/>
  <c r="C51" i="15"/>
  <c r="G51" i="15" s="1"/>
  <c r="C704" i="24"/>
  <c r="I245" i="32"/>
  <c r="C70" i="15"/>
  <c r="G70" i="15" s="1"/>
  <c r="C629" i="24"/>
  <c r="I117" i="32"/>
  <c r="C695" i="24"/>
  <c r="C42" i="15"/>
  <c r="G42" i="15" s="1"/>
  <c r="H213" i="32"/>
  <c r="C62" i="15"/>
  <c r="C616" i="24"/>
  <c r="E149" i="32"/>
  <c r="C45" i="15"/>
  <c r="C698" i="24"/>
  <c r="I309" i="32"/>
  <c r="C84" i="15"/>
  <c r="G84" i="15" s="1"/>
  <c r="C640" i="24"/>
  <c r="D716" i="34"/>
  <c r="D707" i="34"/>
  <c r="D699" i="34"/>
  <c r="D712" i="34"/>
  <c r="D704" i="34"/>
  <c r="D696" i="34"/>
  <c r="D709" i="34"/>
  <c r="D701" i="34"/>
  <c r="D706" i="34"/>
  <c r="D698" i="34"/>
  <c r="D711" i="34"/>
  <c r="D703" i="34"/>
  <c r="D695" i="34"/>
  <c r="D702" i="34"/>
  <c r="D694" i="34"/>
  <c r="D686" i="34"/>
  <c r="D678" i="34"/>
  <c r="D670" i="34"/>
  <c r="D647" i="34"/>
  <c r="D646" i="34"/>
  <c r="D645" i="34"/>
  <c r="D700" i="34"/>
  <c r="D691" i="34"/>
  <c r="D683" i="34"/>
  <c r="D675" i="34"/>
  <c r="D644" i="34"/>
  <c r="D710" i="34"/>
  <c r="D705" i="34"/>
  <c r="D697" i="34"/>
  <c r="D688" i="34"/>
  <c r="D680" i="34"/>
  <c r="D672" i="34"/>
  <c r="D620" i="34"/>
  <c r="D616" i="34"/>
  <c r="D713" i="34"/>
  <c r="D690" i="34"/>
  <c r="D682" i="34"/>
  <c r="D674" i="34"/>
  <c r="D623" i="34"/>
  <c r="D619" i="34"/>
  <c r="D687" i="34"/>
  <c r="D679" i="34"/>
  <c r="D671" i="34"/>
  <c r="D692" i="34"/>
  <c r="D639" i="34"/>
  <c r="D631" i="34"/>
  <c r="D708" i="34"/>
  <c r="D685" i="34"/>
  <c r="D640" i="34"/>
  <c r="D632" i="34"/>
  <c r="D628" i="34"/>
  <c r="D624" i="34"/>
  <c r="D668" i="34"/>
  <c r="D641" i="34"/>
  <c r="D633" i="34"/>
  <c r="D626" i="34"/>
  <c r="D693" i="34"/>
  <c r="D673" i="34"/>
  <c r="D642" i="34"/>
  <c r="D634" i="34"/>
  <c r="D618" i="34"/>
  <c r="D676" i="34"/>
  <c r="D643" i="34"/>
  <c r="D635" i="34"/>
  <c r="D689" i="34"/>
  <c r="D669" i="34"/>
  <c r="D638" i="34"/>
  <c r="D627" i="34"/>
  <c r="D617" i="34"/>
  <c r="D684" i="34"/>
  <c r="D637" i="34"/>
  <c r="D621" i="34"/>
  <c r="D677" i="34"/>
  <c r="D629" i="34"/>
  <c r="D625" i="34"/>
  <c r="D622" i="34"/>
  <c r="D630" i="34"/>
  <c r="D681" i="34"/>
  <c r="D636" i="34"/>
  <c r="C85" i="32"/>
  <c r="C29" i="15"/>
  <c r="C682" i="24"/>
  <c r="D309" i="32"/>
  <c r="C79" i="15"/>
  <c r="G79" i="15" s="1"/>
  <c r="C627" i="24"/>
  <c r="C89" i="15"/>
  <c r="G89" i="15" s="1"/>
  <c r="C645" i="24"/>
  <c r="G341" i="32"/>
  <c r="G245" i="32"/>
  <c r="C68" i="15"/>
  <c r="G68" i="15" s="1"/>
  <c r="C624" i="24"/>
  <c r="C696" i="24"/>
  <c r="C149" i="32"/>
  <c r="C43" i="15"/>
  <c r="F117" i="32"/>
  <c r="C692" i="24"/>
  <c r="C39" i="15"/>
  <c r="H117" i="32"/>
  <c r="C41" i="15"/>
  <c r="C694" i="24"/>
  <c r="E181" i="32"/>
  <c r="C52" i="15"/>
  <c r="G52" i="15" s="1"/>
  <c r="C705" i="24"/>
  <c r="G309" i="32"/>
  <c r="C82" i="15"/>
  <c r="G82" i="15" s="1"/>
  <c r="C626" i="24"/>
  <c r="I149" i="32"/>
  <c r="C702" i="24"/>
  <c r="C49" i="15"/>
  <c r="H149" i="32"/>
  <c r="C48" i="15"/>
  <c r="C701" i="24"/>
  <c r="C88" i="15"/>
  <c r="G88" i="15" s="1"/>
  <c r="F341" i="32"/>
  <c r="C644" i="24"/>
  <c r="C71" i="15"/>
  <c r="G71" i="15" s="1"/>
  <c r="C277" i="32"/>
  <c r="C618" i="24"/>
  <c r="I213" i="32"/>
  <c r="C63" i="15"/>
  <c r="C625" i="24"/>
  <c r="H85" i="32"/>
  <c r="C34" i="15"/>
  <c r="C687" i="24"/>
  <c r="E277" i="32"/>
  <c r="C73" i="15"/>
  <c r="G73" i="15" s="1"/>
  <c r="C634" i="24"/>
  <c r="F53" i="32"/>
  <c r="C25" i="15"/>
  <c r="G25" i="15" s="1"/>
  <c r="C678" i="24"/>
  <c r="I277" i="32"/>
  <c r="C77" i="15"/>
  <c r="G77" i="15" s="1"/>
  <c r="C638" i="24"/>
  <c r="C117" i="32"/>
  <c r="C36" i="15"/>
  <c r="C689" i="24"/>
  <c r="D21" i="32"/>
  <c r="C16" i="15"/>
  <c r="G16" i="15" s="1"/>
  <c r="C669" i="24"/>
  <c r="C72" i="15"/>
  <c r="G72" i="15" s="1"/>
  <c r="D277" i="32"/>
  <c r="C636" i="24"/>
  <c r="BN2" i="30"/>
  <c r="C117" i="8"/>
  <c r="D366" i="24"/>
  <c r="C56" i="15"/>
  <c r="I181" i="32"/>
  <c r="C709" i="24"/>
  <c r="E21" i="32"/>
  <c r="C17" i="15"/>
  <c r="C670" i="24"/>
  <c r="F149" i="32"/>
  <c r="C699" i="24"/>
  <c r="C46" i="15"/>
  <c r="G46" i="15" s="1"/>
  <c r="F245" i="32"/>
  <c r="C67" i="15"/>
  <c r="G67" i="15" s="1"/>
  <c r="C633" i="24"/>
  <c r="H309" i="32"/>
  <c r="C83" i="15"/>
  <c r="G83" i="15" s="1"/>
  <c r="C639" i="24"/>
  <c r="F16" i="6"/>
  <c r="F234" i="24"/>
  <c r="C21" i="15"/>
  <c r="G21" i="15" s="1"/>
  <c r="I21" i="32"/>
  <c r="C674" i="24"/>
  <c r="F85" i="32"/>
  <c r="C32" i="15"/>
  <c r="G32" i="15" s="1"/>
  <c r="C685" i="24"/>
  <c r="C245" i="32"/>
  <c r="C64" i="15"/>
  <c r="C628" i="24"/>
  <c r="F277" i="32"/>
  <c r="C74" i="15"/>
  <c r="G74" i="15" s="1"/>
  <c r="C617" i="24"/>
  <c r="C53" i="32"/>
  <c r="C675" i="24"/>
  <c r="C22" i="15"/>
  <c r="I53" i="32"/>
  <c r="C681" i="24"/>
  <c r="C28" i="15"/>
  <c r="C59" i="15"/>
  <c r="G59" i="15" s="1"/>
  <c r="C712" i="24"/>
  <c r="E213" i="32"/>
  <c r="D53" i="32"/>
  <c r="C676" i="24"/>
  <c r="C23" i="15"/>
  <c r="G23" i="15" s="1"/>
  <c r="C90" i="15"/>
  <c r="G90" i="15" s="1"/>
  <c r="H341" i="32"/>
  <c r="C646" i="24"/>
  <c r="C341" i="32"/>
  <c r="C85" i="15"/>
  <c r="G85" i="15" s="1"/>
  <c r="C641" i="24"/>
  <c r="E373" i="32"/>
  <c r="C94" i="15"/>
  <c r="G94" i="15" s="1"/>
  <c r="G213" i="32"/>
  <c r="C631" i="24"/>
  <c r="C61" i="15"/>
  <c r="H33" i="15"/>
  <c r="I33" i="15" s="1"/>
  <c r="C181" i="32"/>
  <c r="C703" i="24"/>
  <c r="C50" i="15"/>
  <c r="D341" i="32"/>
  <c r="C86" i="15"/>
  <c r="G86" i="15" s="1"/>
  <c r="C642" i="24"/>
  <c r="C167" i="8"/>
  <c r="D26" i="33"/>
  <c r="E414" i="24"/>
  <c r="G181" i="32"/>
  <c r="C707" i="24"/>
  <c r="C54" i="15"/>
  <c r="G54" i="15" s="1"/>
  <c r="E53" i="32"/>
  <c r="C677" i="24"/>
  <c r="C24" i="15"/>
  <c r="G24" i="15" s="1"/>
  <c r="G277" i="32"/>
  <c r="C75" i="15"/>
  <c r="G75" i="15" s="1"/>
  <c r="C635" i="24"/>
  <c r="H181" i="32"/>
  <c r="C708" i="24"/>
  <c r="C55" i="15"/>
  <c r="G55" i="15" s="1"/>
  <c r="G149" i="32"/>
  <c r="C700" i="24"/>
  <c r="C47" i="15"/>
  <c r="G47" i="15" s="1"/>
  <c r="C213" i="32"/>
  <c r="C710" i="24"/>
  <c r="C57" i="15"/>
  <c r="G57" i="15" s="1"/>
  <c r="F181" i="32"/>
  <c r="C53" i="15"/>
  <c r="G53" i="15" s="1"/>
  <c r="C706" i="24"/>
  <c r="C50" i="8"/>
  <c r="F309" i="24"/>
  <c r="D352" i="24"/>
  <c r="C103" i="8" s="1"/>
  <c r="C40" i="15"/>
  <c r="G40" i="15" s="1"/>
  <c r="C693" i="24"/>
  <c r="G117" i="32"/>
  <c r="C92" i="15"/>
  <c r="G92" i="15" s="1"/>
  <c r="C622" i="24"/>
  <c r="C373" i="32"/>
  <c r="I341" i="32"/>
  <c r="C91" i="15"/>
  <c r="G91" i="15" s="1"/>
  <c r="C647" i="24"/>
  <c r="H2" i="31"/>
  <c r="C12" i="32"/>
  <c r="C85" i="24"/>
  <c r="CE62" i="24"/>
  <c r="I364" i="32" s="1"/>
  <c r="D85" i="32"/>
  <c r="C683" i="24"/>
  <c r="C30" i="15"/>
  <c r="E245" i="32"/>
  <c r="C66" i="15"/>
  <c r="G66" i="15" s="1"/>
  <c r="C632" i="24"/>
  <c r="H245" i="32"/>
  <c r="C69" i="15"/>
  <c r="C614" i="24"/>
  <c r="G65" i="15"/>
  <c r="H65" i="15"/>
  <c r="I65" i="15" s="1"/>
  <c r="H29" i="15" l="1"/>
  <c r="I29" i="15" s="1"/>
  <c r="G29" i="15"/>
  <c r="G17" i="15"/>
  <c r="H17" i="15" s="1"/>
  <c r="I17" i="15" s="1"/>
  <c r="G43" i="15"/>
  <c r="H43" i="15"/>
  <c r="I43" i="15" s="1"/>
  <c r="G37" i="15"/>
  <c r="H37" i="15"/>
  <c r="I37" i="15" s="1"/>
  <c r="G69" i="15"/>
  <c r="H69" i="15" s="1"/>
  <c r="I69" i="15" s="1"/>
  <c r="G49" i="15"/>
  <c r="H49" i="15"/>
  <c r="I49" i="15" s="1"/>
  <c r="G48" i="15"/>
  <c r="H48" i="15"/>
  <c r="I48" i="15" s="1"/>
  <c r="C21" i="32"/>
  <c r="C668" i="24"/>
  <c r="C715" i="24" s="1"/>
  <c r="CE85" i="24"/>
  <c r="C15" i="15"/>
  <c r="G28" i="15"/>
  <c r="H28" i="15"/>
  <c r="I28" i="15" s="1"/>
  <c r="E612" i="34"/>
  <c r="G45" i="15"/>
  <c r="H45" i="15"/>
  <c r="I45" i="15" s="1"/>
  <c r="G19" i="15"/>
  <c r="H19" i="15" s="1"/>
  <c r="I19" i="15" s="1"/>
  <c r="G22" i="15"/>
  <c r="H22" i="15" s="1"/>
  <c r="H30" i="15"/>
  <c r="I30" i="15" s="1"/>
  <c r="G30" i="15"/>
  <c r="G63" i="15"/>
  <c r="H63" i="15"/>
  <c r="I63" i="15" s="1"/>
  <c r="C648" i="24"/>
  <c r="M716" i="24" s="1"/>
  <c r="D615" i="24"/>
  <c r="G34" i="15"/>
  <c r="H34" i="15"/>
  <c r="I34" i="15" s="1"/>
  <c r="G41" i="15"/>
  <c r="H41" i="15"/>
  <c r="I41" i="15" s="1"/>
  <c r="G38" i="15"/>
  <c r="H38" i="15"/>
  <c r="I38" i="15" s="1"/>
  <c r="G35" i="15"/>
  <c r="H35" i="15"/>
  <c r="I35" i="15" s="1"/>
  <c r="G50" i="15"/>
  <c r="H50" i="15"/>
  <c r="I50" i="15" s="1"/>
  <c r="C120" i="8"/>
  <c r="D367" i="24"/>
  <c r="G39" i="15"/>
  <c r="H39" i="15"/>
  <c r="I39" i="15" s="1"/>
  <c r="G36" i="15"/>
  <c r="H36" i="15"/>
  <c r="I36" i="15" s="1"/>
  <c r="G64" i="15"/>
  <c r="H64" i="15"/>
  <c r="I64" i="15" s="1"/>
  <c r="G56" i="15"/>
  <c r="H56" i="15"/>
  <c r="I56" i="15" s="1"/>
  <c r="D715" i="34"/>
  <c r="E623" i="34"/>
  <c r="C121" i="8" l="1"/>
  <c r="D384" i="24"/>
  <c r="G15" i="15"/>
  <c r="H15" i="15" s="1"/>
  <c r="I15" i="15" s="1"/>
  <c r="D713" i="24"/>
  <c r="D705" i="24"/>
  <c r="D697" i="24"/>
  <c r="D689" i="24"/>
  <c r="D681" i="24"/>
  <c r="D673" i="24"/>
  <c r="D712" i="24"/>
  <c r="D704" i="24"/>
  <c r="D696" i="24"/>
  <c r="D688" i="24"/>
  <c r="D680" i="24"/>
  <c r="D672" i="24"/>
  <c r="D620" i="24"/>
  <c r="D616" i="24"/>
  <c r="D700" i="24"/>
  <c r="D699" i="24"/>
  <c r="D698" i="24"/>
  <c r="D668" i="24"/>
  <c r="D643" i="24"/>
  <c r="D639" i="24"/>
  <c r="D635" i="24"/>
  <c r="D631" i="24"/>
  <c r="D628" i="24"/>
  <c r="D623" i="24"/>
  <c r="D618" i="24"/>
  <c r="D695" i="24"/>
  <c r="D694" i="24"/>
  <c r="D693" i="24"/>
  <c r="D692" i="24"/>
  <c r="D691" i="24"/>
  <c r="D690" i="24"/>
  <c r="D716" i="24"/>
  <c r="D684" i="24"/>
  <c r="D683" i="24"/>
  <c r="D682" i="24"/>
  <c r="D641" i="24"/>
  <c r="D637" i="24"/>
  <c r="D633" i="24"/>
  <c r="D710" i="24"/>
  <c r="D679" i="24"/>
  <c r="D677" i="24"/>
  <c r="D708" i="24"/>
  <c r="D706" i="24"/>
  <c r="D675" i="24"/>
  <c r="D625" i="24"/>
  <c r="D619" i="24"/>
  <c r="D617" i="24"/>
  <c r="D624" i="24"/>
  <c r="D702" i="24"/>
  <c r="D671" i="24"/>
  <c r="D669" i="24"/>
  <c r="D686" i="24"/>
  <c r="D645" i="24"/>
  <c r="D644" i="24"/>
  <c r="D621" i="24"/>
  <c r="D711" i="24"/>
  <c r="D709" i="24"/>
  <c r="D678" i="24"/>
  <c r="D647" i="24"/>
  <c r="D632" i="24"/>
  <c r="D630" i="24"/>
  <c r="D627" i="24"/>
  <c r="D701" i="24"/>
  <c r="D640" i="24"/>
  <c r="D685" i="24"/>
  <c r="D646" i="24"/>
  <c r="D629" i="24"/>
  <c r="D707" i="24"/>
  <c r="D676" i="24"/>
  <c r="D674" i="24"/>
  <c r="D636" i="24"/>
  <c r="D634" i="24"/>
  <c r="D703" i="24"/>
  <c r="D670" i="24"/>
  <c r="D638" i="24"/>
  <c r="D622" i="24"/>
  <c r="D687" i="24"/>
  <c r="D642" i="24"/>
  <c r="D626" i="24"/>
  <c r="E712" i="34"/>
  <c r="E704" i="34"/>
  <c r="E696" i="34"/>
  <c r="E709" i="34"/>
  <c r="E701" i="34"/>
  <c r="E706" i="34"/>
  <c r="E711" i="34"/>
  <c r="E703" i="34"/>
  <c r="E708" i="34"/>
  <c r="E700" i="34"/>
  <c r="E707" i="34"/>
  <c r="E691" i="34"/>
  <c r="E683" i="34"/>
  <c r="E675" i="34"/>
  <c r="E644" i="34"/>
  <c r="E643" i="34"/>
  <c r="E710" i="34"/>
  <c r="E705" i="34"/>
  <c r="E697" i="34"/>
  <c r="E688" i="34"/>
  <c r="E680" i="34"/>
  <c r="E672" i="34"/>
  <c r="E693" i="34"/>
  <c r="E685" i="34"/>
  <c r="E677" i="34"/>
  <c r="E669" i="34"/>
  <c r="E627" i="34"/>
  <c r="E687" i="34"/>
  <c r="E679" i="34"/>
  <c r="E671" i="34"/>
  <c r="E625" i="34"/>
  <c r="E695" i="34"/>
  <c r="E692" i="34"/>
  <c r="E684" i="34"/>
  <c r="E676" i="34"/>
  <c r="E668" i="34"/>
  <c r="E670" i="34"/>
  <c r="E640" i="34"/>
  <c r="E632" i="34"/>
  <c r="E628" i="34"/>
  <c r="E624" i="34"/>
  <c r="E716" i="34"/>
  <c r="E698" i="34"/>
  <c r="E690" i="34"/>
  <c r="E645" i="34"/>
  <c r="E641" i="34"/>
  <c r="E633" i="34"/>
  <c r="E626" i="34"/>
  <c r="E678" i="34"/>
  <c r="E673" i="34"/>
  <c r="E642" i="34"/>
  <c r="E634" i="34"/>
  <c r="E635" i="34"/>
  <c r="E686" i="34"/>
  <c r="E681" i="34"/>
  <c r="E646" i="34"/>
  <c r="E636" i="34"/>
  <c r="E629" i="34"/>
  <c r="E638" i="34"/>
  <c r="E682" i="34"/>
  <c r="E713" i="34"/>
  <c r="E702" i="34"/>
  <c r="E639" i="34"/>
  <c r="E694" i="34"/>
  <c r="E674" i="34"/>
  <c r="E630" i="34"/>
  <c r="E689" i="34"/>
  <c r="E637" i="34"/>
  <c r="E647" i="34"/>
  <c r="E699" i="34"/>
  <c r="E631" i="34"/>
  <c r="I373" i="32"/>
  <c r="C716" i="24"/>
  <c r="E715" i="34" l="1"/>
  <c r="F624" i="34"/>
  <c r="D715" i="24"/>
  <c r="E623" i="24"/>
  <c r="C138" i="8"/>
  <c r="D417" i="24"/>
  <c r="E612" i="24"/>
  <c r="F675" i="24" l="1"/>
  <c r="F637" i="24"/>
  <c r="F706" i="24"/>
  <c r="F689" i="24"/>
  <c r="F709" i="24"/>
  <c r="F671" i="24"/>
  <c r="F669" i="24"/>
  <c r="F695" i="24"/>
  <c r="F681" i="24"/>
  <c r="C168" i="8"/>
  <c r="D421" i="24"/>
  <c r="F709" i="34"/>
  <c r="F701" i="34"/>
  <c r="F706" i="34"/>
  <c r="F698" i="34"/>
  <c r="F711" i="34"/>
  <c r="F703" i="34"/>
  <c r="F708" i="34"/>
  <c r="F700" i="34"/>
  <c r="F713" i="34"/>
  <c r="F705" i="34"/>
  <c r="F697" i="34"/>
  <c r="F712" i="34"/>
  <c r="F710" i="34"/>
  <c r="F688" i="34"/>
  <c r="F680" i="34"/>
  <c r="F672" i="34"/>
  <c r="F693" i="34"/>
  <c r="F685" i="34"/>
  <c r="F677" i="34"/>
  <c r="F669" i="34"/>
  <c r="F716" i="34"/>
  <c r="F690" i="34"/>
  <c r="F682" i="34"/>
  <c r="F674" i="34"/>
  <c r="F695" i="34"/>
  <c r="F692" i="34"/>
  <c r="F684" i="34"/>
  <c r="F676" i="34"/>
  <c r="F668" i="34"/>
  <c r="F628" i="34"/>
  <c r="F699" i="34"/>
  <c r="F689" i="34"/>
  <c r="F681" i="34"/>
  <c r="F673" i="34"/>
  <c r="F675" i="34"/>
  <c r="F645" i="34"/>
  <c r="F641" i="34"/>
  <c r="F633" i="34"/>
  <c r="F626" i="34"/>
  <c r="F678" i="34"/>
  <c r="F642" i="34"/>
  <c r="F634" i="34"/>
  <c r="F683" i="34"/>
  <c r="F635" i="34"/>
  <c r="F704" i="34"/>
  <c r="F686" i="34"/>
  <c r="F671" i="34"/>
  <c r="F646" i="34"/>
  <c r="F643" i="34"/>
  <c r="F636" i="34"/>
  <c r="F629" i="34"/>
  <c r="F707" i="34"/>
  <c r="F691" i="34"/>
  <c r="F637" i="34"/>
  <c r="F627" i="34"/>
  <c r="F625" i="34"/>
  <c r="F640" i="34"/>
  <c r="F630" i="34"/>
  <c r="F702" i="34"/>
  <c r="F639" i="34"/>
  <c r="F687" i="34"/>
  <c r="F647" i="34"/>
  <c r="F644" i="34"/>
  <c r="F679" i="34"/>
  <c r="F638" i="34"/>
  <c r="F631" i="34"/>
  <c r="F696" i="34"/>
  <c r="F670" i="34"/>
  <c r="F694" i="34"/>
  <c r="F632" i="34"/>
  <c r="E710" i="24"/>
  <c r="E702" i="24"/>
  <c r="E694" i="24"/>
  <c r="E686" i="24"/>
  <c r="E678" i="24"/>
  <c r="E670" i="24"/>
  <c r="E647" i="24"/>
  <c r="E646" i="24"/>
  <c r="E645" i="24"/>
  <c r="E629" i="24"/>
  <c r="E626" i="24"/>
  <c r="E709" i="24"/>
  <c r="E701" i="24"/>
  <c r="E693" i="24"/>
  <c r="E685" i="24"/>
  <c r="E677" i="24"/>
  <c r="E669" i="24"/>
  <c r="E627" i="24"/>
  <c r="E697" i="24"/>
  <c r="E696" i="24"/>
  <c r="E695" i="24"/>
  <c r="E692" i="24"/>
  <c r="E691" i="24"/>
  <c r="E690" i="24"/>
  <c r="E644" i="24"/>
  <c r="E640" i="24"/>
  <c r="E636" i="24"/>
  <c r="E632" i="24"/>
  <c r="E689" i="24"/>
  <c r="E688" i="24"/>
  <c r="E687" i="24"/>
  <c r="E713" i="24"/>
  <c r="E712" i="24"/>
  <c r="E711" i="24"/>
  <c r="E681" i="24"/>
  <c r="E680" i="24"/>
  <c r="E679" i="24"/>
  <c r="E708" i="24"/>
  <c r="E706" i="24"/>
  <c r="E675" i="24"/>
  <c r="E633" i="24"/>
  <c r="E631" i="24"/>
  <c r="E625" i="24"/>
  <c r="E673" i="24"/>
  <c r="E671" i="24"/>
  <c r="E637" i="24"/>
  <c r="E635" i="24"/>
  <c r="E716" i="24"/>
  <c r="E684" i="24"/>
  <c r="E630" i="24"/>
  <c r="E704" i="24"/>
  <c r="E643" i="24"/>
  <c r="E700" i="24"/>
  <c r="E698" i="24"/>
  <c r="E641" i="24"/>
  <c r="E639" i="24"/>
  <c r="E628" i="24"/>
  <c r="E624" i="24"/>
  <c r="F624" i="24" s="1"/>
  <c r="F644" i="24" s="1"/>
  <c r="E682" i="24"/>
  <c r="E683" i="24"/>
  <c r="E707" i="24"/>
  <c r="E676" i="24"/>
  <c r="E674" i="24"/>
  <c r="E634" i="24"/>
  <c r="E705" i="24"/>
  <c r="E703" i="24"/>
  <c r="E672" i="24"/>
  <c r="E638" i="24"/>
  <c r="E699" i="24"/>
  <c r="E642" i="24"/>
  <c r="E668" i="24"/>
  <c r="F629" i="24" l="1"/>
  <c r="F672" i="24"/>
  <c r="F679" i="24"/>
  <c r="F673" i="24"/>
  <c r="F710" i="24"/>
  <c r="F692" i="24"/>
  <c r="F630" i="24"/>
  <c r="F638" i="24"/>
  <c r="F683" i="24"/>
  <c r="F697" i="24"/>
  <c r="F703" i="24"/>
  <c r="F647" i="24"/>
  <c r="F704" i="24"/>
  <c r="F684" i="24"/>
  <c r="F693" i="24"/>
  <c r="F631" i="24"/>
  <c r="F639" i="24"/>
  <c r="F691" i="24"/>
  <c r="F670" i="24"/>
  <c r="F705" i="24"/>
  <c r="F680" i="24"/>
  <c r="F646" i="24"/>
  <c r="F685" i="24"/>
  <c r="F694" i="24"/>
  <c r="F632" i="24"/>
  <c r="F640" i="24"/>
  <c r="F699" i="24"/>
  <c r="F701" i="24"/>
  <c r="F627" i="24"/>
  <c r="F711" i="24"/>
  <c r="F676" i="24"/>
  <c r="F686" i="24"/>
  <c r="F674" i="24"/>
  <c r="F633" i="24"/>
  <c r="F641" i="24"/>
  <c r="F707" i="24"/>
  <c r="F712" i="24"/>
  <c r="F713" i="24"/>
  <c r="F628" i="24"/>
  <c r="F677" i="24"/>
  <c r="F625" i="24"/>
  <c r="F715" i="24" s="1"/>
  <c r="F682" i="24"/>
  <c r="F634" i="24"/>
  <c r="F642" i="24"/>
  <c r="F716" i="24"/>
  <c r="F626" i="24"/>
  <c r="F645" i="24"/>
  <c r="F700" i="24"/>
  <c r="F678" i="24"/>
  <c r="F687" i="24"/>
  <c r="F690" i="24"/>
  <c r="F635" i="24"/>
  <c r="F643" i="24"/>
  <c r="F668" i="24"/>
  <c r="F696" i="24"/>
  <c r="F702" i="24"/>
  <c r="F708" i="24"/>
  <c r="F688" i="24"/>
  <c r="F698" i="24"/>
  <c r="F636" i="24"/>
  <c r="E715" i="24"/>
  <c r="F715" i="34"/>
  <c r="G625" i="34"/>
  <c r="C172" i="8"/>
  <c r="D424" i="24"/>
  <c r="C177" i="8" s="1"/>
  <c r="G625" i="24" l="1"/>
  <c r="G706" i="34"/>
  <c r="G698" i="34"/>
  <c r="G711" i="34"/>
  <c r="G703" i="34"/>
  <c r="G695" i="34"/>
  <c r="G708" i="34"/>
  <c r="G700" i="34"/>
  <c r="G713" i="34"/>
  <c r="G705" i="34"/>
  <c r="G697" i="34"/>
  <c r="G710" i="34"/>
  <c r="G702" i="34"/>
  <c r="G693" i="34"/>
  <c r="G685" i="34"/>
  <c r="G677" i="34"/>
  <c r="G669" i="34"/>
  <c r="G716" i="34"/>
  <c r="G690" i="34"/>
  <c r="G682" i="34"/>
  <c r="G674" i="34"/>
  <c r="G687" i="34"/>
  <c r="G679" i="34"/>
  <c r="G671" i="34"/>
  <c r="G701" i="34"/>
  <c r="G699" i="34"/>
  <c r="G689" i="34"/>
  <c r="G681" i="34"/>
  <c r="G673" i="34"/>
  <c r="G704" i="34"/>
  <c r="G694" i="34"/>
  <c r="G686" i="34"/>
  <c r="G678" i="34"/>
  <c r="G670" i="34"/>
  <c r="G712" i="34"/>
  <c r="G642" i="34"/>
  <c r="G634" i="34"/>
  <c r="G683" i="34"/>
  <c r="G680" i="34"/>
  <c r="G668" i="34"/>
  <c r="G635" i="34"/>
  <c r="G646" i="34"/>
  <c r="G643" i="34"/>
  <c r="G636" i="34"/>
  <c r="G629" i="34"/>
  <c r="G707" i="34"/>
  <c r="G691" i="34"/>
  <c r="G688" i="34"/>
  <c r="G676" i="34"/>
  <c r="G637" i="34"/>
  <c r="G627" i="34"/>
  <c r="G638" i="34"/>
  <c r="G630" i="34"/>
  <c r="G692" i="34"/>
  <c r="G640" i="34"/>
  <c r="G675" i="34"/>
  <c r="G672" i="34"/>
  <c r="G647" i="34"/>
  <c r="G644" i="34"/>
  <c r="G641" i="34"/>
  <c r="G631" i="34"/>
  <c r="G628" i="34"/>
  <c r="H628" i="34" s="1"/>
  <c r="G684" i="34"/>
  <c r="G633" i="34"/>
  <c r="G645" i="34"/>
  <c r="G639" i="34"/>
  <c r="G632" i="34"/>
  <c r="G626" i="34"/>
  <c r="G709" i="34"/>
  <c r="G696" i="34"/>
  <c r="G680" i="24" l="1"/>
  <c r="G691" i="24"/>
  <c r="G685" i="24"/>
  <c r="G681" i="24"/>
  <c r="M681" i="24" s="1"/>
  <c r="I55" i="32" s="1"/>
  <c r="G638" i="24"/>
  <c r="G628" i="24"/>
  <c r="G692" i="24"/>
  <c r="G677" i="24"/>
  <c r="M677" i="24" s="1"/>
  <c r="G707" i="24"/>
  <c r="M707" i="24" s="1"/>
  <c r="G183" i="32" s="1"/>
  <c r="G647" i="24"/>
  <c r="G706" i="24"/>
  <c r="M706" i="24" s="1"/>
  <c r="F183" i="32" s="1"/>
  <c r="G643" i="24"/>
  <c r="G705" i="24"/>
  <c r="M705" i="24" s="1"/>
  <c r="E183" i="32" s="1"/>
  <c r="G668" i="24"/>
  <c r="M668" i="24" s="1"/>
  <c r="G710" i="24"/>
  <c r="M710" i="24" s="1"/>
  <c r="C215" i="32" s="1"/>
  <c r="G704" i="24"/>
  <c r="G709" i="24"/>
  <c r="M709" i="24" s="1"/>
  <c r="I183" i="32" s="1"/>
  <c r="G672" i="24"/>
  <c r="G690" i="24"/>
  <c r="M690" i="24" s="1"/>
  <c r="D119" i="32" s="1"/>
  <c r="G684" i="24"/>
  <c r="M684" i="24" s="1"/>
  <c r="E87" i="32" s="1"/>
  <c r="G634" i="24"/>
  <c r="G698" i="24"/>
  <c r="G699" i="24"/>
  <c r="M699" i="24" s="1"/>
  <c r="F151" i="32" s="1"/>
  <c r="G689" i="24"/>
  <c r="M689" i="24" s="1"/>
  <c r="C119" i="32" s="1"/>
  <c r="G641" i="24"/>
  <c r="G629" i="24"/>
  <c r="I629" i="24" s="1"/>
  <c r="G676" i="24"/>
  <c r="M676" i="24" s="1"/>
  <c r="D55" i="32" s="1"/>
  <c r="G700" i="24"/>
  <c r="G711" i="24"/>
  <c r="M711" i="24" s="1"/>
  <c r="D215" i="32" s="1"/>
  <c r="G645" i="24"/>
  <c r="L647" i="24" s="1"/>
  <c r="G630" i="24"/>
  <c r="J630" i="24" s="1"/>
  <c r="G697" i="24"/>
  <c r="M697" i="24" s="1"/>
  <c r="D151" i="32" s="1"/>
  <c r="G708" i="24"/>
  <c r="G639" i="24"/>
  <c r="G636" i="24"/>
  <c r="G693" i="24"/>
  <c r="M693" i="24" s="1"/>
  <c r="G716" i="24"/>
  <c r="G703" i="24"/>
  <c r="G644" i="24"/>
  <c r="G702" i="24"/>
  <c r="G674" i="24"/>
  <c r="M674" i="24" s="1"/>
  <c r="I23" i="32" s="1"/>
  <c r="G712" i="24"/>
  <c r="M712" i="24" s="1"/>
  <c r="E215" i="32" s="1"/>
  <c r="G695" i="24"/>
  <c r="M695" i="24" s="1"/>
  <c r="I119" i="32" s="1"/>
  <c r="G640" i="24"/>
  <c r="G627" i="24"/>
  <c r="G675" i="24"/>
  <c r="M675" i="24" s="1"/>
  <c r="C55" i="32" s="1"/>
  <c r="G626" i="24"/>
  <c r="G669" i="24"/>
  <c r="M669" i="24" s="1"/>
  <c r="D23" i="32" s="1"/>
  <c r="G696" i="24"/>
  <c r="M696" i="24" s="1"/>
  <c r="C151" i="32" s="1"/>
  <c r="G679" i="24"/>
  <c r="M679" i="24" s="1"/>
  <c r="G632" i="24"/>
  <c r="G683" i="24"/>
  <c r="G673" i="24"/>
  <c r="G637" i="24"/>
  <c r="G678" i="24"/>
  <c r="M678" i="24" s="1"/>
  <c r="G701" i="24"/>
  <c r="G646" i="24"/>
  <c r="G687" i="24"/>
  <c r="G633" i="24"/>
  <c r="G688" i="24"/>
  <c r="G671" i="24"/>
  <c r="M671" i="24" s="1"/>
  <c r="F23" i="32" s="1"/>
  <c r="G686" i="24"/>
  <c r="M686" i="24" s="1"/>
  <c r="G87" i="32" s="1"/>
  <c r="G682" i="24"/>
  <c r="M682" i="24" s="1"/>
  <c r="C87" i="32" s="1"/>
  <c r="G642" i="24"/>
  <c r="G635" i="24"/>
  <c r="G694" i="24"/>
  <c r="M694" i="24" s="1"/>
  <c r="H119" i="32" s="1"/>
  <c r="G670" i="24"/>
  <c r="G631" i="24"/>
  <c r="K644" i="24" s="1"/>
  <c r="G713" i="24"/>
  <c r="M713" i="24" s="1"/>
  <c r="F215" i="32" s="1"/>
  <c r="H711" i="34"/>
  <c r="H703" i="34"/>
  <c r="H695" i="34"/>
  <c r="H708" i="34"/>
  <c r="H700" i="34"/>
  <c r="H713" i="34"/>
  <c r="H705" i="34"/>
  <c r="H710" i="34"/>
  <c r="H702" i="34"/>
  <c r="H716" i="34"/>
  <c r="H707" i="34"/>
  <c r="H699" i="34"/>
  <c r="H697" i="34"/>
  <c r="H690" i="34"/>
  <c r="H682" i="34"/>
  <c r="H674" i="34"/>
  <c r="H687" i="34"/>
  <c r="H679" i="34"/>
  <c r="H671" i="34"/>
  <c r="H698" i="34"/>
  <c r="H692" i="34"/>
  <c r="H684" i="34"/>
  <c r="H676" i="34"/>
  <c r="H668" i="34"/>
  <c r="H706" i="34"/>
  <c r="H704" i="34"/>
  <c r="H694" i="34"/>
  <c r="H686" i="34"/>
  <c r="H678" i="34"/>
  <c r="H670" i="34"/>
  <c r="H647" i="34"/>
  <c r="H646" i="34"/>
  <c r="H645" i="34"/>
  <c r="H629" i="34"/>
  <c r="H709" i="34"/>
  <c r="H696" i="34"/>
  <c r="H691" i="34"/>
  <c r="H683" i="34"/>
  <c r="H675" i="34"/>
  <c r="H685" i="34"/>
  <c r="H680" i="34"/>
  <c r="H635" i="34"/>
  <c r="H701" i="34"/>
  <c r="H673" i="34"/>
  <c r="H643" i="34"/>
  <c r="H636" i="34"/>
  <c r="H693" i="34"/>
  <c r="H688" i="34"/>
  <c r="H637" i="34"/>
  <c r="H681" i="34"/>
  <c r="H638" i="34"/>
  <c r="H630" i="34"/>
  <c r="H669" i="34"/>
  <c r="H644" i="34"/>
  <c r="H639" i="34"/>
  <c r="H631" i="34"/>
  <c r="H672" i="34"/>
  <c r="H642" i="34"/>
  <c r="H632" i="34"/>
  <c r="H677" i="34"/>
  <c r="H641" i="34"/>
  <c r="H689" i="34"/>
  <c r="H634" i="34"/>
  <c r="H633" i="34"/>
  <c r="H712" i="34"/>
  <c r="H640" i="34"/>
  <c r="G715" i="34"/>
  <c r="G715" i="24" l="1"/>
  <c r="L681" i="24"/>
  <c r="L708" i="24"/>
  <c r="M708" i="24" s="1"/>
  <c r="H183" i="32" s="1"/>
  <c r="L701" i="24"/>
  <c r="M701" i="24" s="1"/>
  <c r="H151" i="32" s="1"/>
  <c r="L691" i="24"/>
  <c r="M691" i="24" s="1"/>
  <c r="L709" i="24"/>
  <c r="L683" i="24"/>
  <c r="M683" i="24" s="1"/>
  <c r="D87" i="32" s="1"/>
  <c r="L673" i="24"/>
  <c r="M673" i="24" s="1"/>
  <c r="H23" i="32" s="1"/>
  <c r="L707" i="24"/>
  <c r="L671" i="24"/>
  <c r="L690" i="24"/>
  <c r="L678" i="24"/>
  <c r="L677" i="24"/>
  <c r="L712" i="24"/>
  <c r="L706" i="24"/>
  <c r="L670" i="24"/>
  <c r="M670" i="24" s="1"/>
  <c r="E23" i="32" s="1"/>
  <c r="L686" i="24"/>
  <c r="L695" i="24"/>
  <c r="L694" i="24"/>
  <c r="L705" i="24"/>
  <c r="L684" i="24"/>
  <c r="L704" i="24"/>
  <c r="M704" i="24" s="1"/>
  <c r="D183" i="32" s="1"/>
  <c r="L676" i="24"/>
  <c r="L669" i="24"/>
  <c r="L682" i="24"/>
  <c r="L668" i="24"/>
  <c r="L715" i="24" s="1"/>
  <c r="L674" i="24"/>
  <c r="L713" i="24"/>
  <c r="L696" i="24"/>
  <c r="L675" i="24"/>
  <c r="L700" i="24"/>
  <c r="M700" i="24" s="1"/>
  <c r="G151" i="32" s="1"/>
  <c r="L693" i="24"/>
  <c r="L687" i="24"/>
  <c r="M687" i="24" s="1"/>
  <c r="H87" i="32" s="1"/>
  <c r="L685" i="24"/>
  <c r="M685" i="24" s="1"/>
  <c r="F87" i="32" s="1"/>
  <c r="L697" i="24"/>
  <c r="L680" i="24"/>
  <c r="M680" i="24" s="1"/>
  <c r="H55" i="32" s="1"/>
  <c r="L703" i="24"/>
  <c r="M703" i="24" s="1"/>
  <c r="C183" i="32" s="1"/>
  <c r="L698" i="24"/>
  <c r="M698" i="24" s="1"/>
  <c r="E151" i="32" s="1"/>
  <c r="L716" i="24"/>
  <c r="L710" i="24"/>
  <c r="L699" i="24"/>
  <c r="L689" i="24"/>
  <c r="L672" i="24"/>
  <c r="M672" i="24" s="1"/>
  <c r="G23" i="32" s="1"/>
  <c r="L702" i="24"/>
  <c r="M702" i="24" s="1"/>
  <c r="I151" i="32" s="1"/>
  <c r="L692" i="24"/>
  <c r="M692" i="24" s="1"/>
  <c r="L711" i="24"/>
  <c r="L679" i="24"/>
  <c r="L688" i="24"/>
  <c r="M688" i="24" s="1"/>
  <c r="I87" i="32" s="1"/>
  <c r="M715" i="24"/>
  <c r="C23" i="32"/>
  <c r="H628" i="24"/>
  <c r="K700" i="24"/>
  <c r="K691" i="24"/>
  <c r="K677" i="24"/>
  <c r="K702" i="24"/>
  <c r="K690" i="24"/>
  <c r="K689" i="24"/>
  <c r="K673" i="24"/>
  <c r="K692" i="24"/>
  <c r="K683" i="24"/>
  <c r="K706" i="24"/>
  <c r="K701" i="24"/>
  <c r="K688" i="24"/>
  <c r="K698" i="24"/>
  <c r="K684" i="24"/>
  <c r="K675" i="24"/>
  <c r="K705" i="24"/>
  <c r="K671" i="24"/>
  <c r="K686" i="24"/>
  <c r="K687" i="24"/>
  <c r="K695" i="24"/>
  <c r="K676" i="24"/>
  <c r="K711" i="24"/>
  <c r="K704" i="24"/>
  <c r="K670" i="24"/>
  <c r="K697" i="24"/>
  <c r="K685" i="24"/>
  <c r="K709" i="24"/>
  <c r="K681" i="24"/>
  <c r="K668" i="24"/>
  <c r="K715" i="24" s="1"/>
  <c r="K710" i="24"/>
  <c r="K674" i="24"/>
  <c r="K669" i="24"/>
  <c r="K713" i="24"/>
  <c r="K712" i="24"/>
  <c r="K716" i="24"/>
  <c r="K707" i="24"/>
  <c r="K679" i="24"/>
  <c r="K672" i="24"/>
  <c r="K694" i="24"/>
  <c r="K680" i="24"/>
  <c r="K708" i="24"/>
  <c r="K699" i="24"/>
  <c r="K678" i="24"/>
  <c r="K703" i="24"/>
  <c r="K693" i="24"/>
  <c r="K696" i="24"/>
  <c r="K682" i="24"/>
  <c r="G55" i="32"/>
  <c r="G119" i="32"/>
  <c r="I690" i="24"/>
  <c r="I673" i="24"/>
  <c r="I712" i="24"/>
  <c r="I708" i="24"/>
  <c r="I669" i="24"/>
  <c r="I692" i="24"/>
  <c r="I686" i="24"/>
  <c r="I687" i="24"/>
  <c r="I670" i="24"/>
  <c r="I682" i="24"/>
  <c r="I685" i="24"/>
  <c r="I711" i="24"/>
  <c r="I707" i="24"/>
  <c r="I668" i="24"/>
  <c r="I647" i="24"/>
  <c r="I634" i="24"/>
  <c r="I702" i="24"/>
  <c r="I674" i="24"/>
  <c r="I684" i="24"/>
  <c r="I710" i="24"/>
  <c r="I677" i="24"/>
  <c r="I643" i="24"/>
  <c r="I645" i="24"/>
  <c r="I632" i="24"/>
  <c r="I671" i="24"/>
  <c r="I697" i="24"/>
  <c r="I631" i="24"/>
  <c r="I695" i="24"/>
  <c r="I713" i="24"/>
  <c r="I683" i="24"/>
  <c r="I680" i="24"/>
  <c r="I676" i="24"/>
  <c r="I639" i="24"/>
  <c r="I630" i="24"/>
  <c r="I715" i="24" s="1"/>
  <c r="I672" i="24"/>
  <c r="I693" i="24"/>
  <c r="I678" i="24"/>
  <c r="I705" i="24"/>
  <c r="I641" i="24"/>
  <c r="I679" i="24"/>
  <c r="I675" i="24"/>
  <c r="I635" i="24"/>
  <c r="I703" i="24"/>
  <c r="I638" i="24"/>
  <c r="I691" i="24"/>
  <c r="I701" i="24"/>
  <c r="I644" i="24"/>
  <c r="I706" i="24"/>
  <c r="I689" i="24"/>
  <c r="I633" i="24"/>
  <c r="I646" i="24"/>
  <c r="I700" i="24"/>
  <c r="I696" i="24"/>
  <c r="I636" i="24"/>
  <c r="I642" i="24"/>
  <c r="I704" i="24"/>
  <c r="I698" i="24"/>
  <c r="I681" i="24"/>
  <c r="I716" i="24"/>
  <c r="I709" i="24"/>
  <c r="I699" i="24"/>
  <c r="I694" i="24"/>
  <c r="I688" i="24"/>
  <c r="I640" i="24"/>
  <c r="I637" i="24"/>
  <c r="J679" i="24"/>
  <c r="J647" i="24"/>
  <c r="J680" i="24"/>
  <c r="J638" i="24"/>
  <c r="J698" i="24"/>
  <c r="J632" i="24"/>
  <c r="J691" i="24"/>
  <c r="J685" i="24"/>
  <c r="J703" i="24"/>
  <c r="J636" i="24"/>
  <c r="J671" i="24"/>
  <c r="J646" i="24"/>
  <c r="J709" i="24"/>
  <c r="J634" i="24"/>
  <c r="J697" i="24"/>
  <c r="J640" i="24"/>
  <c r="J668" i="24"/>
  <c r="J633" i="24"/>
  <c r="J710" i="24"/>
  <c r="J645" i="24"/>
  <c r="J708" i="24"/>
  <c r="J706" i="24"/>
  <c r="J696" i="24"/>
  <c r="J699" i="24"/>
  <c r="J644" i="24"/>
  <c r="J700" i="24"/>
  <c r="J712" i="24"/>
  <c r="J702" i="24"/>
  <c r="J716" i="24"/>
  <c r="J707" i="24"/>
  <c r="J705" i="24"/>
  <c r="J692" i="24"/>
  <c r="J669" i="24"/>
  <c r="J683" i="24"/>
  <c r="J637" i="24"/>
  <c r="J641" i="24"/>
  <c r="J711" i="24"/>
  <c r="J694" i="24"/>
  <c r="J713" i="24"/>
  <c r="J677" i="24"/>
  <c r="J704" i="24"/>
  <c r="J643" i="24"/>
  <c r="J684" i="24"/>
  <c r="J635" i="24"/>
  <c r="J686" i="24"/>
  <c r="J639" i="24"/>
  <c r="J695" i="24"/>
  <c r="J678" i="24"/>
  <c r="J682" i="24"/>
  <c r="J675" i="24"/>
  <c r="J673" i="24"/>
  <c r="J690" i="24"/>
  <c r="J701" i="24"/>
  <c r="J689" i="24"/>
  <c r="J676" i="24"/>
  <c r="J687" i="24"/>
  <c r="J670" i="24"/>
  <c r="J681" i="24"/>
  <c r="J642" i="24"/>
  <c r="J672" i="24"/>
  <c r="J688" i="24"/>
  <c r="J693" i="24"/>
  <c r="J631" i="24"/>
  <c r="J674" i="24"/>
  <c r="H715" i="34"/>
  <c r="I629" i="34"/>
  <c r="J715" i="24" l="1"/>
  <c r="F119" i="32"/>
  <c r="F55" i="32"/>
  <c r="E119" i="32"/>
  <c r="E55" i="32"/>
  <c r="H669" i="24"/>
  <c r="H687" i="24"/>
  <c r="H641" i="24"/>
  <c r="H679" i="24"/>
  <c r="H647" i="24"/>
  <c r="H632" i="24"/>
  <c r="H697" i="24"/>
  <c r="H646" i="24"/>
  <c r="H643" i="24"/>
  <c r="H708" i="24"/>
  <c r="H686" i="24"/>
  <c r="H637" i="24"/>
  <c r="H678" i="24"/>
  <c r="H698" i="24"/>
  <c r="H706" i="24"/>
  <c r="H638" i="24"/>
  <c r="H642" i="24"/>
  <c r="H693" i="24"/>
  <c r="H700" i="24"/>
  <c r="H645" i="24"/>
  <c r="H633" i="24"/>
  <c r="H704" i="24"/>
  <c r="H639" i="24"/>
  <c r="H690" i="24"/>
  <c r="H636" i="24"/>
  <c r="H640" i="24"/>
  <c r="H711" i="24"/>
  <c r="H631" i="24"/>
  <c r="H709" i="24"/>
  <c r="H692" i="24"/>
  <c r="H629" i="24"/>
  <c r="H716" i="24"/>
  <c r="H703" i="24"/>
  <c r="H696" i="24"/>
  <c r="H630" i="24"/>
  <c r="H691" i="24"/>
  <c r="H689" i="24"/>
  <c r="H676" i="24"/>
  <c r="H634" i="24"/>
  <c r="H701" i="24"/>
  <c r="H684" i="24"/>
  <c r="H713" i="24"/>
  <c r="H712" i="24"/>
  <c r="H702" i="24"/>
  <c r="H694" i="24"/>
  <c r="H705" i="24"/>
  <c r="H644" i="24"/>
  <c r="H675" i="24"/>
  <c r="H672" i="24"/>
  <c r="H685" i="24"/>
  <c r="H668" i="24"/>
  <c r="H682" i="24"/>
  <c r="H710" i="24"/>
  <c r="H671" i="24"/>
  <c r="H707" i="24"/>
  <c r="H673" i="24"/>
  <c r="H635" i="24"/>
  <c r="H683" i="24"/>
  <c r="H677" i="24"/>
  <c r="H688" i="24"/>
  <c r="H681" i="24"/>
  <c r="H680" i="24"/>
  <c r="H670" i="24"/>
  <c r="H674" i="24"/>
  <c r="H699" i="24"/>
  <c r="H695" i="24"/>
  <c r="I708" i="34"/>
  <c r="I700" i="34"/>
  <c r="I713" i="34"/>
  <c r="I705" i="34"/>
  <c r="I697" i="34"/>
  <c r="I710" i="34"/>
  <c r="I702" i="34"/>
  <c r="I716" i="34"/>
  <c r="I707" i="34"/>
  <c r="I699" i="34"/>
  <c r="I712" i="34"/>
  <c r="I704" i="34"/>
  <c r="I696" i="34"/>
  <c r="I687" i="34"/>
  <c r="I679" i="34"/>
  <c r="I671" i="34"/>
  <c r="I698" i="34"/>
  <c r="I692" i="34"/>
  <c r="I684" i="34"/>
  <c r="I676" i="34"/>
  <c r="I668" i="34"/>
  <c r="I703" i="34"/>
  <c r="I701" i="34"/>
  <c r="I689" i="34"/>
  <c r="I681" i="34"/>
  <c r="I673" i="34"/>
  <c r="I711" i="34"/>
  <c r="I70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88" i="34"/>
  <c r="I680" i="34"/>
  <c r="I672" i="34"/>
  <c r="I690" i="34"/>
  <c r="I678" i="34"/>
  <c r="I695" i="34"/>
  <c r="I693" i="34"/>
  <c r="I646" i="34"/>
  <c r="I686" i="34"/>
  <c r="I669" i="34"/>
  <c r="I694" i="34"/>
  <c r="I674" i="34"/>
  <c r="I647" i="34"/>
  <c r="I682" i="34"/>
  <c r="I685" i="34"/>
  <c r="I645" i="34"/>
  <c r="I670" i="34"/>
  <c r="I677" i="34"/>
  <c r="I706" i="34"/>
  <c r="H715" i="24" l="1"/>
  <c r="I715" i="34"/>
  <c r="J630" i="34"/>
  <c r="J713" i="34" l="1"/>
  <c r="J705" i="34"/>
  <c r="J697" i="34"/>
  <c r="J710" i="34"/>
  <c r="J702" i="34"/>
  <c r="J716" i="34"/>
  <c r="J707" i="34"/>
  <c r="J699" i="34"/>
  <c r="J712" i="34"/>
  <c r="J704" i="34"/>
  <c r="J696" i="34"/>
  <c r="J709" i="34"/>
  <c r="J701" i="34"/>
  <c r="J700" i="34"/>
  <c r="J698" i="34"/>
  <c r="J692" i="34"/>
  <c r="J684" i="34"/>
  <c r="J676" i="34"/>
  <c r="J668" i="34"/>
  <c r="J703" i="34"/>
  <c r="J689" i="34"/>
  <c r="J681" i="34"/>
  <c r="J673" i="34"/>
  <c r="J708" i="34"/>
  <c r="J706" i="34"/>
  <c r="J695" i="34"/>
  <c r="J694" i="34"/>
  <c r="J686" i="34"/>
  <c r="J678" i="34"/>
  <c r="J670" i="34"/>
  <c r="J647" i="34"/>
  <c r="L647" i="34" s="1"/>
  <c r="J646" i="34"/>
  <c r="J645" i="34"/>
  <c r="J688" i="34"/>
  <c r="J680" i="34"/>
  <c r="J672" i="34"/>
  <c r="J693" i="34"/>
  <c r="J685" i="34"/>
  <c r="J677" i="34"/>
  <c r="J669" i="34"/>
  <c r="J683" i="34"/>
  <c r="J643" i="34"/>
  <c r="J636" i="34"/>
  <c r="J637" i="34"/>
  <c r="J711" i="34"/>
  <c r="J691" i="34"/>
  <c r="J671" i="34"/>
  <c r="J638" i="34"/>
  <c r="J674" i="34"/>
  <c r="J644" i="34"/>
  <c r="K644" i="34" s="1"/>
  <c r="J639" i="34"/>
  <c r="J631" i="34"/>
  <c r="J715" i="34" s="1"/>
  <c r="J679" i="34"/>
  <c r="J640" i="34"/>
  <c r="J632" i="34"/>
  <c r="J675" i="34"/>
  <c r="J642" i="34"/>
  <c r="J635" i="34"/>
  <c r="J690" i="34"/>
  <c r="J687" i="34"/>
  <c r="J633" i="34"/>
  <c r="J634" i="34"/>
  <c r="J682" i="34"/>
  <c r="J641" i="34"/>
  <c r="L716" i="34" l="1"/>
  <c r="L707" i="34"/>
  <c r="M707" i="34" s="1"/>
  <c r="L699" i="34"/>
  <c r="M699" i="34" s="1"/>
  <c r="L712" i="34"/>
  <c r="M712" i="34" s="1"/>
  <c r="L704" i="34"/>
  <c r="M704" i="34" s="1"/>
  <c r="L696" i="34"/>
  <c r="M696" i="34" s="1"/>
  <c r="L709" i="34"/>
  <c r="M709" i="34" s="1"/>
  <c r="L701" i="34"/>
  <c r="M701" i="34" s="1"/>
  <c r="L706" i="34"/>
  <c r="M706" i="34" s="1"/>
  <c r="L698" i="34"/>
  <c r="M698" i="34" s="1"/>
  <c r="L711" i="34"/>
  <c r="M711" i="34" s="1"/>
  <c r="L703" i="34"/>
  <c r="M703" i="34" s="1"/>
  <c r="L695" i="34"/>
  <c r="M695" i="34" s="1"/>
  <c r="L708" i="34"/>
  <c r="M708" i="34" s="1"/>
  <c r="L694" i="34"/>
  <c r="M694" i="34" s="1"/>
  <c r="L686" i="34"/>
  <c r="M686" i="34" s="1"/>
  <c r="L678" i="34"/>
  <c r="M678" i="34" s="1"/>
  <c r="L670" i="34"/>
  <c r="M670" i="34" s="1"/>
  <c r="L713" i="34"/>
  <c r="M713" i="34" s="1"/>
  <c r="L691" i="34"/>
  <c r="M691" i="34" s="1"/>
  <c r="L683" i="34"/>
  <c r="M683" i="34" s="1"/>
  <c r="L675" i="34"/>
  <c r="M675" i="34" s="1"/>
  <c r="L688" i="34"/>
  <c r="M688" i="34" s="1"/>
  <c r="L680" i="34"/>
  <c r="M680" i="34" s="1"/>
  <c r="L672" i="34"/>
  <c r="M672" i="34" s="1"/>
  <c r="L690" i="34"/>
  <c r="M690" i="34" s="1"/>
  <c r="L682" i="34"/>
  <c r="M682" i="34" s="1"/>
  <c r="L674" i="34"/>
  <c r="M674" i="34" s="1"/>
  <c r="L702" i="34"/>
  <c r="M702" i="34" s="1"/>
  <c r="L687" i="34"/>
  <c r="M687" i="34" s="1"/>
  <c r="L679" i="34"/>
  <c r="M679" i="34" s="1"/>
  <c r="L671" i="34"/>
  <c r="M671" i="34" s="1"/>
  <c r="L693" i="34"/>
  <c r="M693" i="34" s="1"/>
  <c r="L673" i="34"/>
  <c r="M673" i="34" s="1"/>
  <c r="L705" i="34"/>
  <c r="M705" i="34" s="1"/>
  <c r="L676" i="34"/>
  <c r="M676" i="34" s="1"/>
  <c r="L681" i="34"/>
  <c r="M681" i="34" s="1"/>
  <c r="L669" i="34"/>
  <c r="M669" i="34" s="1"/>
  <c r="L700" i="34"/>
  <c r="M700" i="34" s="1"/>
  <c r="L697" i="34"/>
  <c r="M697" i="34" s="1"/>
  <c r="L684" i="34"/>
  <c r="M684" i="34" s="1"/>
  <c r="L689" i="34"/>
  <c r="M689" i="34" s="1"/>
  <c r="L677" i="34"/>
  <c r="M677" i="34" s="1"/>
  <c r="L685" i="34"/>
  <c r="M685" i="34" s="1"/>
  <c r="L710" i="34"/>
  <c r="M710" i="34" s="1"/>
  <c r="L668" i="34"/>
  <c r="L692" i="34"/>
  <c r="M692" i="34" s="1"/>
  <c r="K710" i="34"/>
  <c r="K702" i="34"/>
  <c r="K716" i="34"/>
  <c r="K707" i="34"/>
  <c r="K699" i="34"/>
  <c r="K712" i="34"/>
  <c r="K704" i="34"/>
  <c r="K709" i="34"/>
  <c r="K701" i="34"/>
  <c r="K706" i="34"/>
  <c r="K698" i="34"/>
  <c r="K705" i="34"/>
  <c r="K703" i="34"/>
  <c r="K689" i="34"/>
  <c r="K681" i="34"/>
  <c r="K673" i="34"/>
  <c r="K708" i="34"/>
  <c r="K695" i="34"/>
  <c r="K694" i="34"/>
  <c r="K686" i="34"/>
  <c r="K678" i="34"/>
  <c r="K670" i="34"/>
  <c r="K713" i="34"/>
  <c r="K711" i="34"/>
  <c r="K691" i="34"/>
  <c r="K683" i="34"/>
  <c r="K675" i="34"/>
  <c r="K696" i="34"/>
  <c r="K693" i="34"/>
  <c r="K685" i="34"/>
  <c r="K677" i="34"/>
  <c r="K669" i="34"/>
  <c r="K690" i="34"/>
  <c r="K682" i="34"/>
  <c r="K674" i="34"/>
  <c r="K668" i="34"/>
  <c r="K715" i="34" s="1"/>
  <c r="K688" i="34"/>
  <c r="K671" i="34"/>
  <c r="K676" i="34"/>
  <c r="K679" i="34"/>
  <c r="K700" i="34"/>
  <c r="K697" i="34"/>
  <c r="K684" i="34"/>
  <c r="K680" i="34"/>
  <c r="K692" i="34"/>
  <c r="K687" i="34"/>
  <c r="K672" i="34"/>
  <c r="L715" i="34" l="1"/>
  <c r="M668" i="34"/>
  <c r="M715" i="34" s="1"/>
</calcChain>
</file>

<file path=xl/sharedStrings.xml><?xml version="1.0" encoding="utf-8"?>
<sst xmlns="http://schemas.openxmlformats.org/spreadsheetml/2006/main" count="4860" uniqueCount="1372">
  <si>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</si>
  <si>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</si>
  <si>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</si>
  <si>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</si>
  <si>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</si>
  <si>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</si>
  <si>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</si>
  <si>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</si>
  <si>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</si>
  <si>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</si>
  <si>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</si>
  <si>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</si>
  <si>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</si>
  <si>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</si>
  <si>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</si>
  <si>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</si>
  <si>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</si>
  <si>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</si>
  <si>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</si>
  <si>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</si>
  <si>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</si>
  <si>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</si>
  <si>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</si>
  <si>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</si>
  <si>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</si>
  <si>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</si>
  <si>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</si>
  <si>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</si>
  <si>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</si>
  <si>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</si>
  <si>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</si>
  <si>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</si>
  <si>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</si>
  <si>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</si>
  <si>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</si>
  <si>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</si>
  <si>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</si>
  <si>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</si>
  <si>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</si>
  <si>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</si>
  <si>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</si>
  <si>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</si>
  <si>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</si>
  <si>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</si>
  <si>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</si>
  <si>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</si>
  <si>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</si>
  <si>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</si>
  <si>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</si>
  <si>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</si>
  <si>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</si>
  <si>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</si>
  <si>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</si>
  <si>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</si>
  <si>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</si>
  <si>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</si>
  <si>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</si>
  <si>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</si>
  <si>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</si>
  <si>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</si>
  <si>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</si>
  <si>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</si>
  <si>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</si>
  <si>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</si>
  <si>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</si>
  <si>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</si>
  <si>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</si>
  <si>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</si>
  <si>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</si>
  <si>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</si>
  <si>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</si>
  <si>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</si>
  <si>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</si>
  <si>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</si>
  <si>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</si>
  <si>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</si>
  <si>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</si>
  <si>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</si>
  <si>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</si>
  <si>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</si>
  <si>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</si>
  <si>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</si>
  <si>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</si>
  <si>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</si>
  <si>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</si>
  <si>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</si>
  <si>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</si>
  <si>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</si>
  <si>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</si>
  <si>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</si>
  <si>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</si>
  <si>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</si>
  <si>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</si>
  <si>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</si>
  <si>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</si>
  <si>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</si>
  <si>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</si>
  <si>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</si>
  <si>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</si>
  <si>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</si>
  <si>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</si>
  <si>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</si>
  <si>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</si>
  <si>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</si>
  <si>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</si>
  <si>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</si>
  <si>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</si>
  <si>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</si>
  <si>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</si>
  <si>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</si>
  <si>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</si>
  <si>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</si>
  <si>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</si>
  <si>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</si>
  <si>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</si>
  <si>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</si>
  <si>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</si>
  <si>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</si>
  <si>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</si>
  <si>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</si>
  <si>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</si>
  <si>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</si>
  <si>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</si>
  <si>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</si>
  <si>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</si>
  <si>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</si>
  <si>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</si>
  <si>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</si>
  <si>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</si>
  <si>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</si>
  <si>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</si>
  <si>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</si>
  <si>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</si>
  <si>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</si>
  <si>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</si>
  <si>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</si>
  <si>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</si>
  <si>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</si>
  <si>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</si>
  <si>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</si>
  <si>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</si>
  <si>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</si>
  <si>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</si>
  <si>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</si>
  <si>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</si>
  <si>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</si>
  <si>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</si>
  <si>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</si>
  <si>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</si>
  <si>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</si>
  <si>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</si>
  <si>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</si>
  <si>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</si>
  <si>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</si>
  <si>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</si>
  <si>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</si>
  <si>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</si>
  <si>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</si>
  <si>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</si>
  <si>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</si>
  <si>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</si>
  <si>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</si>
  <si>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</si>
  <si>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</si>
  <si>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</si>
  <si>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</si>
  <si>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</si>
  <si>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</si>
  <si>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</si>
  <si>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</si>
  <si>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</si>
  <si>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</si>
  <si>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</si>
  <si>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</si>
  <si>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</si>
  <si>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</si>
  <si>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</si>
  <si>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</si>
  <si>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</si>
  <si>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</si>
  <si>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</si>
  <si>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</si>
  <si>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</si>
  <si>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</si>
  <si>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</si>
  <si>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</si>
  <si>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</si>
  <si>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</si>
  <si>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</si>
  <si>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</si>
  <si>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</si>
  <si>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</si>
  <si>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</si>
  <si>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</si>
  <si>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</si>
  <si>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</si>
  <si>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</si>
  <si>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</si>
  <si>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</si>
  <si>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</si>
  <si>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</si>
  <si>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</si>
  <si>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</si>
  <si>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</si>
  <si>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</si>
  <si>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</si>
  <si>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</si>
  <si>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</si>
  <si>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</si>
  <si>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</si>
  <si>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</si>
  <si>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</si>
  <si>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</si>
  <si>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</si>
  <si>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</si>
  <si>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</si>
  <si>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</si>
  <si>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</si>
  <si>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</si>
  <si>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</si>
  <si>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</si>
  <si>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</si>
  <si>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</si>
  <si>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</si>
  <si>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</si>
  <si>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</si>
  <si>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</si>
  <si>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</si>
  <si>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</si>
  <si>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</si>
  <si>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</si>
  <si>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</si>
  <si>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</si>
  <si>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</si>
  <si>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</si>
  <si>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</si>
  <si>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</si>
  <si>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</si>
  <si>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</si>
  <si>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</si>
  <si>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</si>
  <si>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</si>
  <si>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</si>
  <si>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</si>
  <si>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</si>
  <si>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</si>
  <si>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</si>
  <si>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</si>
  <si>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</si>
  <si>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</si>
  <si>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</si>
  <si>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</si>
  <si>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</si>
  <si>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</si>
  <si>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</si>
  <si>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</si>
  <si>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</si>
  <si>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</si>
  <si>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</si>
  <si>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</si>
  <si>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</si>
  <si>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</si>
  <si>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</si>
  <si>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</si>
  <si>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</si>
  <si>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</si>
  <si>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</si>
  <si>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</si>
  <si>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</si>
  <si>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</si>
  <si>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</si>
  <si>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</si>
  <si>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</si>
  <si>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</si>
  <si>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</si>
  <si>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</si>
  <si>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</si>
  <si>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</si>
  <si>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</si>
  <si>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</si>
  <si>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</si>
  <si>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</si>
  <si>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</si>
  <si>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</si>
  <si>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</si>
  <si>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</si>
  <si>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</si>
  <si>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</si>
  <si>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</si>
  <si>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</si>
  <si>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</si>
  <si>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</si>
  <si>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</si>
  <si>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</si>
  <si>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</si>
  <si>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</si>
  <si>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</si>
  <si>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</si>
  <si>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</si>
  <si>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</si>
  <si>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050</t>
  </si>
  <si>
    <t>Hospital Name</t>
  </si>
  <si>
    <t>PROVIDENCE ST MARY MEDICAL CENTER</t>
  </si>
  <si>
    <t>Mailing Address</t>
  </si>
  <si>
    <t>401 W POPLAR</t>
  </si>
  <si>
    <t>City</t>
  </si>
  <si>
    <t>Walla Walla</t>
  </si>
  <si>
    <t>State</t>
  </si>
  <si>
    <t>WA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</si>
  <si>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</si>
  <si>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</si>
  <si>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</si>
  <si>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</si>
  <si>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</si>
  <si>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</si>
  <si>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(509) 522-3320</t>
  </si>
  <si>
    <t>Facsimile Number</t>
  </si>
  <si>
    <t>(509) 522-5920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</si>
  <si>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</si>
  <si>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</si>
  <si>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</si>
  <si>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</si>
  <si>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</si>
  <si>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</si>
  <si>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</si>
  <si>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</si>
  <si>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</si>
  <si>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</si>
  <si>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</si>
  <si>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</si>
  <si>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</si>
  <si>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</si>
  <si>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</si>
  <si>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</si>
  <si>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</si>
  <si>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</si>
  <si>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</si>
  <si>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</si>
  <si>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</si>
  <si>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</si>
  <si>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</si>
  <si>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</si>
  <si>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</si>
  <si>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</si>
  <si>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</si>
  <si>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</si>
  <si>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</si>
  <si>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</si>
  <si>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</si>
  <si>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</si>
  <si>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</si>
  <si>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</si>
  <si>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</si>
  <si>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</si>
  <si>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</si>
  <si>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</si>
  <si>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</si>
  <si>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</si>
  <si>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</si>
  <si>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</si>
  <si>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</si>
  <si>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</si>
  <si>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</si>
  <si>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</si>
  <si>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</si>
  <si>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</si>
  <si>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</si>
  <si>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</si>
  <si>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</si>
  <si>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</si>
  <si>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</si>
  <si>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</si>
  <si>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</si>
  <si>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</si>
  <si>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</si>
  <si>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</si>
  <si>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</si>
  <si>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</si>
  <si>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</si>
  <si>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</si>
  <si>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</si>
  <si>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</si>
  <si>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</si>
  <si>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</si>
  <si>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</si>
  <si>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</si>
  <si>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</si>
  <si>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</si>
  <si>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</si>
  <si>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</si>
  <si>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</si>
  <si>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</si>
  <si>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</si>
  <si>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</si>
  <si>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</si>
  <si>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</si>
  <si>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</si>
  <si>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</si>
  <si>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</si>
  <si>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</si>
  <si>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</si>
  <si>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</si>
  <si>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</si>
  <si>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</si>
  <si>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</si>
  <si>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</si>
  <si>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</si>
  <si>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</si>
  <si>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</si>
  <si>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</si>
  <si>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</si>
  <si>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</si>
  <si>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</si>
  <si>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</si>
  <si>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</si>
  <si>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</si>
  <si>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</si>
  <si>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</si>
  <si>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</si>
  <si>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</si>
  <si>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</si>
  <si>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</si>
  <si>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</si>
  <si>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</si>
  <si>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</si>
  <si>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</si>
  <si>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</si>
  <si>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</si>
  <si>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</si>
  <si>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</si>
  <si>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</si>
  <si>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</si>
  <si>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</si>
  <si>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</si>
  <si>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</si>
  <si>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</si>
  <si>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</si>
  <si>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</si>
  <si>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</si>
  <si>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</si>
  <si>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</si>
  <si>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</si>
  <si>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</si>
  <si>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</si>
  <si>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</si>
  <si>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</si>
  <si>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</si>
  <si>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</si>
  <si>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</si>
  <si>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</si>
  <si>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</si>
  <si>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</si>
  <si>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</si>
  <si>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</si>
  <si>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</si>
  <si>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</si>
  <si>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</si>
  <si>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</si>
  <si>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</si>
  <si>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</si>
  <si>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</si>
  <si>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</si>
  <si>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</si>
  <si>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</si>
  <si>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</si>
  <si>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</si>
  <si>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</si>
  <si>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</si>
  <si>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</si>
  <si>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</si>
  <si>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</si>
  <si>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</si>
  <si>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</si>
  <si>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</si>
  <si>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</si>
  <si>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</si>
  <si>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</si>
  <si>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</si>
  <si>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</si>
  <si>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</si>
  <si>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</si>
  <si>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</si>
  <si>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</si>
  <si>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</si>
  <si>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</si>
  <si>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</si>
  <si>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</si>
  <si>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</si>
  <si>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</si>
  <si>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</si>
  <si>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</si>
  <si>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</si>
  <si>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</si>
  <si>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</si>
  <si>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</si>
  <si>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</si>
  <si>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</si>
  <si>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</si>
  <si>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</si>
  <si>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</si>
  <si>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</si>
  <si>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</si>
  <si>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</si>
  <si>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</si>
  <si>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</si>
  <si>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</si>
  <si>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</si>
  <si>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</si>
  <si>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</si>
  <si>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</si>
  <si>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</si>
  <si>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</si>
  <si>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</si>
  <si>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</si>
  <si>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</si>
  <si>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</si>
  <si>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</si>
  <si>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</si>
  <si>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</si>
  <si>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</si>
  <si>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</si>
  <si>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</si>
  <si>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</si>
  <si>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</si>
  <si>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</si>
  <si>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</si>
  <si>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</si>
  <si>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</si>
  <si>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</si>
  <si>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</si>
  <si>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</si>
  <si>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</si>
  <si>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</si>
  <si>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</si>
  <si>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</si>
  <si>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</si>
  <si>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</si>
  <si>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</si>
  <si>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</si>
  <si>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</si>
  <si>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</si>
  <si>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</si>
  <si>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</si>
  <si>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</si>
  <si>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</si>
  <si>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</si>
  <si>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</si>
  <si>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</si>
  <si>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</si>
  <si>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</si>
  <si>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</si>
  <si>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</si>
  <si>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</si>
  <si>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</si>
  <si>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</si>
  <si>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</si>
  <si>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</si>
  <si>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</si>
  <si>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</si>
  <si>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</si>
  <si>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</si>
  <si>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</si>
  <si>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</si>
  <si>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</si>
  <si>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</si>
  <si>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</si>
  <si>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</si>
  <si>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</si>
  <si>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</si>
  <si>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</si>
  <si>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</si>
  <si>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</si>
  <si>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</si>
  <si>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</si>
  <si>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</si>
  <si>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</si>
  <si>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</si>
  <si>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</si>
  <si>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</si>
  <si>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</si>
  <si>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</si>
  <si>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</si>
  <si>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</si>
  <si>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</si>
  <si>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</si>
  <si>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</si>
  <si>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</si>
  <si>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</si>
  <si>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</si>
  <si>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</si>
  <si>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</si>
  <si>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</si>
  <si>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</si>
  <si>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</si>
  <si>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</si>
  <si>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</si>
  <si>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</si>
  <si>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</si>
  <si>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</si>
  <si>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</si>
  <si>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</si>
  <si>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</si>
  <si>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</si>
  <si>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</si>
  <si>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</si>
  <si>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</si>
  <si>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</si>
  <si>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</si>
  <si>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</si>
  <si>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</si>
  <si>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</si>
  <si>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</si>
  <si>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</si>
  <si>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</si>
  <si>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</si>
  <si>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</si>
  <si>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</si>
  <si>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</si>
  <si>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</si>
  <si>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</si>
  <si>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</si>
  <si>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</si>
  <si>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</si>
  <si>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</si>
  <si>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</si>
  <si>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</si>
  <si>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</si>
  <si>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</si>
  <si>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</si>
  <si>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</si>
  <si>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</si>
  <si>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</si>
  <si>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</si>
  <si>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</si>
  <si>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</si>
  <si>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</si>
  <si>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</si>
  <si>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</si>
  <si>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</si>
  <si>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</si>
  <si>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</si>
  <si>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</si>
  <si>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</si>
  <si>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</si>
  <si>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</si>
  <si>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</si>
  <si>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</si>
  <si>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</si>
  <si>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</si>
  <si>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</si>
  <si>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</si>
  <si>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</si>
  <si>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</si>
  <si>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</si>
  <si>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</si>
  <si>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</si>
  <si>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</si>
  <si>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</si>
  <si>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</si>
  <si>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</si>
  <si>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</si>
  <si>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</si>
  <si>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</si>
  <si>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</si>
  <si>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</si>
  <si>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</si>
  <si>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</si>
  <si>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</si>
  <si>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</si>
  <si>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</si>
  <si>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</si>
  <si>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</si>
  <si>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</si>
  <si>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</si>
  <si>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</si>
  <si>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</si>
  <si>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</si>
  <si>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</si>
  <si>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</si>
  <si>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</si>
  <si>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</si>
  <si>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</si>
  <si>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</si>
  <si>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</si>
  <si>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</si>
  <si>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</si>
  <si>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</si>
  <si>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</si>
  <si>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</si>
  <si>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</si>
  <si>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</si>
  <si>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</si>
  <si>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</si>
  <si>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</si>
  <si>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</si>
  <si>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</si>
  <si>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</si>
  <si>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</si>
  <si>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</si>
  <si>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</si>
  <si>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</si>
  <si>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</si>
  <si>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</si>
  <si>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</si>
  <si>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</si>
  <si>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</si>
  <si>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</si>
  <si>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</si>
  <si>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</si>
  <si>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</si>
  <si>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</si>
  <si>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</si>
  <si>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</si>
  <si>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</si>
  <si>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</si>
  <si>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</si>
  <si>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</si>
  <si>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</si>
  <si>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</si>
  <si>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</si>
  <si>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</si>
  <si>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</si>
  <si>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</si>
  <si>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</si>
  <si>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</si>
  <si>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</si>
  <si>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</si>
  <si>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</si>
  <si>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</si>
  <si>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</si>
  <si>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</si>
  <si>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</si>
  <si>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</si>
  <si>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</si>
  <si>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</si>
  <si>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</si>
  <si>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</si>
  <si>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</si>
  <si>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</si>
  <si>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</si>
  <si>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</si>
  <si>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</si>
  <si>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</si>
  <si>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</si>
  <si>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</si>
  <si>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</si>
  <si>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</si>
  <si>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</si>
  <si>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</si>
  <si>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</si>
  <si>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</si>
  <si>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</si>
  <si>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</si>
  <si>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</si>
  <si>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</si>
  <si>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</si>
  <si>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</si>
  <si>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</si>
  <si>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</si>
  <si>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</si>
  <si>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</si>
  <si>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</si>
  <si>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</si>
  <si>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</si>
  <si>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</si>
  <si>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</si>
  <si>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</si>
  <si>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</si>
  <si>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</si>
  <si>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</si>
  <si>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</si>
  <si>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</si>
  <si>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</si>
  <si>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</si>
  <si>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</si>
  <si>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</si>
  <si>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</si>
  <si>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</si>
  <si>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</si>
  <si>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</si>
  <si>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</si>
  <si>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</si>
  <si>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</si>
  <si>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</si>
  <si>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</si>
  <si>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</si>
  <si>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</si>
  <si>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</si>
  <si>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</si>
  <si>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</si>
  <si>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</si>
  <si>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</si>
  <si>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</si>
  <si>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</si>
  <si>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</si>
  <si>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</si>
  <si>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</si>
  <si>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</si>
  <si>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</si>
  <si>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</si>
  <si>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</si>
  <si>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</si>
  <si>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</si>
  <si>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</si>
  <si>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</si>
  <si>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</si>
  <si>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</si>
  <si>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</si>
  <si>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</si>
  <si>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</si>
  <si>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</si>
  <si>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</si>
  <si>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</si>
  <si>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</si>
  <si>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</si>
  <si>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</si>
  <si>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</si>
  <si>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</si>
  <si>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</si>
  <si>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</si>
  <si>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</si>
  <si>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</si>
  <si>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</si>
  <si>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</si>
  <si>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</si>
  <si>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</si>
  <si>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</si>
  <si>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</si>
  <si>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</si>
  <si>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</si>
  <si>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</si>
  <si>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</si>
  <si>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</si>
  <si>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</si>
  <si>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</si>
  <si>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</si>
  <si>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</si>
  <si>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</si>
  <si>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</si>
  <si>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</si>
  <si>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</si>
  <si>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</si>
  <si>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</si>
  <si>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</si>
  <si>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</si>
  <si>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</si>
  <si>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</si>
  <si>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</si>
  <si>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</si>
  <si>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</si>
  <si>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</si>
  <si>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</si>
  <si>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</si>
  <si>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</si>
  <si>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</si>
  <si>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</si>
  <si>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</si>
  <si>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</si>
  <si>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</si>
  <si>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</si>
  <si>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</si>
  <si>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</si>
  <si>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</si>
  <si>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</si>
  <si>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</si>
  <si>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</si>
  <si>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</si>
  <si>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</si>
  <si>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</si>
  <si>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</si>
  <si>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</si>
  <si>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</si>
  <si>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</si>
  <si>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</si>
  <si>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</si>
  <si>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</si>
  <si>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</si>
  <si>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</si>
  <si>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</si>
  <si>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</si>
  <si>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</si>
  <si>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</si>
  <si>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</si>
  <si>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</si>
  <si>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</si>
  <si>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</si>
  <si>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</si>
  <si>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</si>
  <si>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</si>
  <si>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</si>
  <si>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</si>
  <si>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</si>
  <si>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</si>
  <si>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</si>
  <si>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</si>
  <si>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</si>
  <si>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</si>
  <si>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</si>
  <si>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</si>
  <si>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</si>
  <si>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</si>
  <si>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</si>
  <si>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</si>
  <si>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</si>
  <si>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</si>
  <si>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</si>
  <si>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</si>
  <si>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</si>
  <si>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</si>
  <si>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</si>
  <si>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</si>
  <si>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</si>
  <si>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</si>
  <si>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</si>
  <si>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</si>
  <si>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</si>
  <si>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</si>
  <si>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</si>
  <si>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</si>
  <si>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</si>
  <si>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</si>
  <si>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</si>
  <si>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</si>
  <si>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</si>
  <si>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</si>
  <si>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</si>
  <si>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</si>
  <si>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</si>
  <si>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</si>
  <si>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</si>
  <si>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</si>
  <si>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</si>
  <si>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</si>
  <si>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</si>
  <si>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</si>
  <si>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</si>
  <si>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</si>
  <si>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</si>
  <si>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</si>
  <si>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</si>
  <si>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</si>
  <si>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</si>
  <si>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</si>
  <si>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</si>
  <si>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</si>
  <si>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</si>
  <si>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</si>
  <si>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</si>
  <si>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</si>
  <si>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</si>
  <si>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</si>
  <si>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</si>
  <si>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</si>
  <si>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</si>
  <si>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</si>
  <si>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</si>
  <si>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</si>
  <si>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</si>
  <si>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</si>
  <si>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</si>
  <si>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</si>
  <si>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</si>
  <si>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</si>
  <si>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</si>
  <si>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</si>
  <si>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</si>
  <si>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</si>
  <si>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</si>
  <si>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</si>
  <si>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</si>
  <si>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</si>
  <si>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</si>
  <si>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</si>
  <si>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</si>
  <si>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</si>
  <si>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</si>
  <si>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</si>
  <si>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</si>
  <si>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</si>
  <si>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</si>
  <si>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</si>
  <si>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</si>
  <si>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</si>
  <si>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</si>
  <si>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</si>
  <si>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</si>
  <si>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</si>
  <si>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</si>
  <si>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</si>
  <si>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</si>
  <si>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</si>
  <si>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</si>
  <si>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</si>
  <si>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</si>
  <si>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</si>
  <si>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</si>
  <si>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</si>
  <si>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</si>
  <si>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</si>
  <si>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</si>
  <si>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</si>
  <si>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</si>
  <si>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</si>
  <si>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</si>
  <si>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</si>
  <si>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</si>
  <si>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</si>
  <si>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</si>
  <si>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</si>
  <si>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</si>
  <si>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</si>
  <si>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</si>
  <si>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</si>
  <si>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</si>
  <si>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</si>
  <si>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</si>
  <si>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</si>
  <si>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</si>
  <si>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</si>
  <si>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</si>
  <si>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</si>
  <si>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</si>
  <si>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</si>
  <si>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</si>
  <si>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</si>
  <si>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</si>
  <si>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</si>
  <si>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</si>
  <si>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</si>
  <si>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</si>
  <si>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</si>
  <si>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</si>
  <si>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</si>
  <si>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</si>
  <si>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</si>
  <si>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</si>
  <si>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</si>
  <si>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</si>
  <si>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</si>
  <si>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</si>
  <si>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</si>
  <si>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</si>
  <si>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</si>
  <si>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</si>
  <si>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</si>
  <si>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</si>
  <si>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</si>
  <si>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</si>
  <si>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</si>
  <si>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</si>
  <si>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</si>
  <si>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</si>
  <si>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</si>
  <si>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</si>
  <si>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</si>
  <si>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</si>
  <si>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</si>
  <si>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</si>
  <si>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STEVEN BURDICK</t>
  </si>
  <si>
    <t>Melissa Damm</t>
  </si>
  <si>
    <t>SAM TUCKER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</si>
  <si>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</si>
  <si>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</si>
  <si>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</si>
  <si>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</si>
  <si>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</si>
  <si>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</si>
  <si>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</si>
  <si>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</si>
  <si>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</si>
  <si>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</si>
  <si>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</si>
  <si>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</si>
  <si>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</si>
  <si>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</si>
  <si>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</si>
  <si>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</si>
  <si>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</si>
  <si>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</si>
  <si>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</si>
  <si>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</si>
  <si>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</si>
  <si>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</si>
  <si>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</si>
  <si>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</si>
  <si>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</si>
  <si>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</si>
  <si>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</si>
  <si>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</si>
  <si>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</si>
  <si>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</si>
  <si>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</si>
  <si>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</si>
  <si>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</si>
  <si>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</si>
  <si>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</si>
  <si>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</si>
  <si>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</si>
  <si>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</si>
  <si>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</si>
  <si>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</si>
  <si>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</si>
  <si>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</si>
  <si>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</si>
  <si>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</si>
  <si>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</si>
  <si>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</si>
  <si>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</si>
  <si>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</si>
  <si>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</si>
  <si>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</si>
  <si>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</si>
  <si>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</si>
  <si>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</si>
  <si>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</si>
  <si>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</si>
  <si>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</si>
  <si>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</si>
  <si>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</si>
  <si>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</si>
  <si>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</si>
  <si>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</si>
  <si>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</si>
  <si>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</si>
  <si>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</si>
  <si>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</si>
  <si>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</si>
  <si>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</si>
  <si>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</si>
  <si>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</si>
  <si>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</si>
  <si>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</si>
  <si>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</si>
  <si>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</si>
  <si>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</si>
  <si>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</si>
  <si>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</si>
  <si>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</si>
  <si>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</si>
  <si>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</si>
  <si>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</si>
  <si>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</si>
  <si>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</si>
  <si>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</si>
  <si>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</si>
  <si>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</si>
  <si>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</si>
  <si>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</si>
  <si>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</si>
  <si>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</si>
  <si>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</si>
  <si>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</si>
  <si>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</si>
  <si>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</si>
  <si>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</si>
  <si>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</si>
  <si>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</si>
  <si>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</si>
  <si>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</si>
  <si>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</si>
  <si>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</si>
  <si>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</si>
  <si>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</si>
  <si>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</si>
  <si>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</si>
  <si>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</si>
  <si>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</si>
  <si>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</si>
  <si>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</si>
  <si>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</si>
  <si>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</si>
  <si>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</si>
  <si>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</si>
  <si>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</si>
  <si>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</si>
  <si>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</si>
  <si>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</si>
  <si>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</si>
  <si>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</si>
  <si>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</si>
  <si>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</si>
  <si>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</si>
  <si>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</si>
  <si>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</si>
  <si>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</si>
  <si>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</si>
  <si>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</si>
  <si>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</si>
  <si>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</si>
  <si>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</si>
  <si>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</si>
  <si>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</si>
  <si>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</si>
  <si>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</si>
  <si>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</si>
  <si>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</si>
  <si>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</si>
  <si>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</si>
  <si>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</si>
  <si>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</si>
  <si>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</si>
  <si>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</si>
  <si>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</si>
  <si>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</si>
  <si>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</si>
  <si>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</si>
  <si>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</si>
  <si>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</si>
  <si>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</si>
  <si>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</si>
  <si>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</si>
  <si>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</si>
  <si>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</si>
  <si>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</si>
  <si>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</si>
  <si>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</si>
  <si>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</si>
  <si>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</si>
  <si>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</si>
  <si>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</si>
  <si>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</si>
  <si>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</si>
  <si>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</si>
  <si>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</si>
  <si>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</si>
  <si>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</si>
  <si>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</si>
  <si>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</si>
  <si>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</si>
  <si>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</si>
  <si>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</si>
  <si>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</si>
  <si>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</si>
  <si>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</si>
  <si>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</si>
  <si>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</si>
  <si>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</si>
  <si>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</si>
  <si>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</si>
  <si>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</si>
  <si>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</si>
  <si>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</si>
  <si>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</si>
  <si>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</si>
  <si>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</si>
  <si>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</si>
  <si>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</si>
  <si>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</si>
  <si>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</si>
  <si>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</si>
  <si>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</si>
  <si>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</si>
  <si>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</si>
  <si>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</si>
  <si>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</si>
  <si>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</si>
  <si>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</si>
  <si>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</si>
  <si>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</si>
  <si>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</si>
  <si>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</si>
  <si>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</si>
  <si>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</si>
  <si>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</si>
  <si>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</si>
  <si>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</si>
  <si>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</si>
  <si>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</si>
  <si>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</si>
  <si>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</si>
  <si>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</si>
  <si>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</si>
  <si>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</si>
  <si>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</si>
  <si>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</si>
  <si>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</si>
  <si>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</si>
  <si>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</si>
  <si>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</si>
  <si>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</si>
  <si>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</si>
  <si>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</si>
  <si>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</si>
  <si>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</si>
  <si>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</si>
  <si>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</si>
  <si>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</si>
  <si>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</si>
  <si>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</si>
  <si>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</si>
  <si>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</si>
  <si>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</si>
  <si>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</si>
  <si>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</si>
  <si>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</si>
  <si>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</si>
  <si>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</si>
  <si>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</si>
  <si>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</si>
  <si>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</si>
  <si>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</si>
  <si>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</si>
  <si>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</si>
  <si>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</si>
  <si>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</si>
  <si>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</si>
  <si>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</si>
  <si>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</si>
  <si>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</si>
  <si>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</si>
  <si>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</si>
  <si>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</si>
  <si>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</si>
  <si>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</si>
  <si>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</si>
  <si>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</si>
  <si>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</si>
  <si>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</si>
  <si>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</si>
  <si>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</si>
  <si>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</si>
  <si>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</si>
  <si>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</si>
  <si>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</si>
  <si>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</si>
  <si>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</si>
  <si>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</si>
  <si>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</si>
  <si>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</si>
  <si>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</si>
  <si>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</si>
  <si>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</si>
  <si>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</si>
  <si>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</si>
  <si>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</si>
  <si>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</si>
  <si>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</si>
  <si>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</si>
  <si>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</si>
  <si>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</si>
  <si>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</si>
  <si>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</si>
  <si>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</si>
  <si>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</si>
  <si>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</si>
  <si>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</si>
  <si>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</si>
  <si>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</si>
  <si>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</si>
  <si>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</si>
  <si>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</si>
  <si>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</si>
  <si>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</si>
  <si>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</si>
  <si>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</si>
  <si>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</si>
  <si>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</si>
  <si>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</si>
  <si>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</si>
  <si>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</si>
  <si>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</si>
  <si>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</si>
  <si>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</si>
  <si>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</si>
  <si>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</si>
  <si>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</si>
  <si>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</si>
  <si>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</si>
  <si>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</si>
  <si>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Nathan Louvier</t>
  </si>
  <si>
    <t>nathan.louvier@providence.org</t>
  </si>
  <si>
    <t>Decrease to System Office Allocation in 2024, Update to Newborn Days query resulted in more accruate count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</si>
</sst>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1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402" transitionEvaluation="1" transitionEntry="1" codeName="Sheet1">
    <tabColor rgb="FF92D050"/>
    <pageSetUpPr autoPageBreaks="0" fitToPage="1"/>
  </sheetPr>
  <dimension ref="A1:CF716"/>
  <sheetViews>
    <sheetView topLeftCell="A402" zoomScaleNormal="100" workbookViewId="0">
      <selection activeCell="C98" sqref="C98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24103457</v>
      </c>
      <c r="C47" s="273">
        <v>445573</v>
      </c>
      <c r="D47" s="273">
        <v>0</v>
      </c>
      <c r="E47" s="273">
        <v>1045882</v>
      </c>
      <c r="F47" s="273">
        <v>0</v>
      </c>
      <c r="G47" s="273">
        <v>11897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338062</v>
      </c>
      <c r="Q47" s="273">
        <v>360695</v>
      </c>
      <c r="R47" s="273">
        <v>297813</v>
      </c>
      <c r="S47" s="273">
        <v>55527</v>
      </c>
      <c r="T47" s="273">
        <v>0</v>
      </c>
      <c r="U47" s="273">
        <v>274885</v>
      </c>
      <c r="V47" s="273">
        <v>316473</v>
      </c>
      <c r="W47" s="273">
        <v>42968</v>
      </c>
      <c r="X47" s="273">
        <v>102618</v>
      </c>
      <c r="Y47" s="273">
        <v>358625</v>
      </c>
      <c r="Z47" s="273">
        <v>371571</v>
      </c>
      <c r="AA47" s="273">
        <v>26149</v>
      </c>
      <c r="AB47" s="273">
        <v>390528</v>
      </c>
      <c r="AC47" s="273">
        <v>220481</v>
      </c>
      <c r="AD47" s="273">
        <v>0</v>
      </c>
      <c r="AE47" s="273">
        <v>110681</v>
      </c>
      <c r="AF47" s="273">
        <v>0</v>
      </c>
      <c r="AG47" s="273">
        <v>803753</v>
      </c>
      <c r="AH47" s="273">
        <v>0</v>
      </c>
      <c r="AI47" s="273">
        <v>0</v>
      </c>
      <c r="AJ47" s="273">
        <v>174866</v>
      </c>
      <c r="AK47" s="273">
        <v>90406</v>
      </c>
      <c r="AL47" s="273">
        <v>22219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200838</v>
      </c>
      <c r="AZ47" s="273">
        <v>0</v>
      </c>
      <c r="BA47" s="273">
        <v>10223</v>
      </c>
      <c r="BB47" s="273">
        <v>143491</v>
      </c>
      <c r="BC47" s="273">
        <v>0</v>
      </c>
      <c r="BD47" s="273">
        <v>0</v>
      </c>
      <c r="BE47" s="273">
        <v>483425</v>
      </c>
      <c r="BF47" s="273">
        <v>0</v>
      </c>
      <c r="BG47" s="273">
        <v>0</v>
      </c>
      <c r="BH47" s="273">
        <v>0</v>
      </c>
      <c r="BI47" s="273">
        <v>0</v>
      </c>
      <c r="BJ47" s="273">
        <v>7106</v>
      </c>
      <c r="BK47" s="273">
        <v>0</v>
      </c>
      <c r="BL47" s="273">
        <v>0</v>
      </c>
      <c r="BM47" s="273">
        <v>21195</v>
      </c>
      <c r="BN47" s="273">
        <v>143247</v>
      </c>
      <c r="BO47" s="273">
        <v>16066970</v>
      </c>
      <c r="BP47" s="273">
        <v>0</v>
      </c>
      <c r="BQ47" s="273">
        <v>18163</v>
      </c>
      <c r="BR47" s="273">
        <v>0</v>
      </c>
      <c r="BS47" s="273">
        <v>41989</v>
      </c>
      <c r="BT47" s="273">
        <v>53353</v>
      </c>
      <c r="BU47" s="273">
        <v>0</v>
      </c>
      <c r="BV47" s="273">
        <v>0</v>
      </c>
      <c r="BW47" s="273">
        <v>0</v>
      </c>
      <c r="BX47" s="273">
        <v>0</v>
      </c>
      <c r="BY47" s="273">
        <v>289360</v>
      </c>
      <c r="BZ47" s="273">
        <v>479858</v>
      </c>
      <c r="CA47" s="273">
        <v>78127</v>
      </c>
      <c r="CB47" s="273">
        <v>50704</v>
      </c>
      <c r="CC47" s="273">
        <v>153736</v>
      </c>
      <c r="CD47" s="16"/>
      <c r="CE47" s="25">
        <f>SUM(C47:CC47)</f>
        <v>24103457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24103457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5386188</v>
      </c>
      <c r="C51" s="273">
        <v>618473</v>
      </c>
      <c r="D51" s="273">
        <v>0</v>
      </c>
      <c r="E51" s="273">
        <v>284842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413868</v>
      </c>
      <c r="Q51" s="273">
        <v>14646</v>
      </c>
      <c r="R51" s="273">
        <v>0</v>
      </c>
      <c r="S51" s="273">
        <v>25633</v>
      </c>
      <c r="T51" s="273">
        <v>0</v>
      </c>
      <c r="U51" s="273">
        <v>214149</v>
      </c>
      <c r="V51" s="273">
        <v>25344</v>
      </c>
      <c r="W51" s="273">
        <v>41225</v>
      </c>
      <c r="X51" s="273">
        <v>73910</v>
      </c>
      <c r="Y51" s="273">
        <v>449564</v>
      </c>
      <c r="Z51" s="273">
        <v>33285</v>
      </c>
      <c r="AA51" s="273">
        <v>260416</v>
      </c>
      <c r="AB51" s="273">
        <v>61180</v>
      </c>
      <c r="AC51" s="273">
        <v>66695</v>
      </c>
      <c r="AD51" s="273">
        <v>0</v>
      </c>
      <c r="AE51" s="273">
        <v>10216</v>
      </c>
      <c r="AF51" s="273">
        <v>0</v>
      </c>
      <c r="AG51" s="273">
        <v>87516</v>
      </c>
      <c r="AH51" s="273">
        <v>0</v>
      </c>
      <c r="AI51" s="273">
        <v>0</v>
      </c>
      <c r="AJ51" s="273">
        <v>0</v>
      </c>
      <c r="AK51" s="273">
        <v>0</v>
      </c>
      <c r="AL51" s="273">
        <v>982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8780</v>
      </c>
      <c r="AZ51" s="273">
        <v>6000</v>
      </c>
      <c r="BA51" s="273">
        <v>0</v>
      </c>
      <c r="BB51" s="273">
        <v>0</v>
      </c>
      <c r="BC51" s="273">
        <v>0</v>
      </c>
      <c r="BD51" s="273">
        <v>0</v>
      </c>
      <c r="BE51" s="273">
        <v>409198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1990891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289377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5386190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5386188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3160</v>
      </c>
      <c r="D59" s="273">
        <v>0</v>
      </c>
      <c r="E59" s="273">
        <v>15551</v>
      </c>
      <c r="F59" s="273">
        <v>0</v>
      </c>
      <c r="G59" s="273">
        <v>2115</v>
      </c>
      <c r="H59" s="273">
        <v>0</v>
      </c>
      <c r="I59" s="273">
        <v>0</v>
      </c>
      <c r="J59" s="273">
        <v>1277</v>
      </c>
      <c r="K59" s="273">
        <v>0</v>
      </c>
      <c r="L59" s="273">
        <v>0</v>
      </c>
      <c r="M59" s="273">
        <v>0</v>
      </c>
      <c r="N59" s="273">
        <v>0</v>
      </c>
      <c r="O59" s="273">
        <v>619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197770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39.68</v>
      </c>
      <c r="D60" s="277">
        <v>0</v>
      </c>
      <c r="E60" s="277">
        <v>123.85</v>
      </c>
      <c r="F60" s="277">
        <v>0</v>
      </c>
      <c r="G60" s="277">
        <v>9.9600000000000009</v>
      </c>
      <c r="H60" s="277">
        <v>0</v>
      </c>
      <c r="I60" s="277">
        <v>0</v>
      </c>
      <c r="J60" s="277">
        <v>1.1599999999999999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34.85</v>
      </c>
      <c r="Q60" s="274">
        <v>27.97</v>
      </c>
      <c r="R60" s="274">
        <v>7.0000000000000007E-2</v>
      </c>
      <c r="S60" s="278">
        <v>10.45</v>
      </c>
      <c r="T60" s="278">
        <v>0</v>
      </c>
      <c r="U60" s="279">
        <v>33.15</v>
      </c>
      <c r="V60" s="274">
        <v>25.33</v>
      </c>
      <c r="W60" s="274">
        <v>4.1900000000000004</v>
      </c>
      <c r="X60" s="274">
        <v>8.51</v>
      </c>
      <c r="Y60" s="274">
        <v>32.99</v>
      </c>
      <c r="Z60" s="274">
        <v>32.68</v>
      </c>
      <c r="AA60" s="274">
        <v>2.14</v>
      </c>
      <c r="AB60" s="278">
        <v>31.09</v>
      </c>
      <c r="AC60" s="274">
        <v>25.71</v>
      </c>
      <c r="AD60" s="274">
        <v>0</v>
      </c>
      <c r="AE60" s="274">
        <v>10.85</v>
      </c>
      <c r="AF60" s="274">
        <v>0</v>
      </c>
      <c r="AG60" s="274">
        <v>55.52</v>
      </c>
      <c r="AH60" s="274">
        <v>0</v>
      </c>
      <c r="AI60" s="274">
        <v>0</v>
      </c>
      <c r="AJ60" s="274">
        <v>16.600000000000001</v>
      </c>
      <c r="AK60" s="274">
        <v>9.82</v>
      </c>
      <c r="AL60" s="274">
        <v>2.5099999999999998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0</v>
      </c>
      <c r="AW60" s="278">
        <v>0</v>
      </c>
      <c r="AX60" s="278">
        <v>0</v>
      </c>
      <c r="AY60" s="274">
        <v>43.31</v>
      </c>
      <c r="AZ60" s="274">
        <v>0</v>
      </c>
      <c r="BA60" s="278">
        <v>2.21</v>
      </c>
      <c r="BB60" s="278">
        <v>12.28</v>
      </c>
      <c r="BC60" s="278">
        <v>0</v>
      </c>
      <c r="BD60" s="278">
        <v>0</v>
      </c>
      <c r="BE60" s="274">
        <v>76.650000000000006</v>
      </c>
      <c r="BF60" s="278">
        <v>0</v>
      </c>
      <c r="BG60" s="278">
        <v>0</v>
      </c>
      <c r="BH60" s="278">
        <v>0</v>
      </c>
      <c r="BI60" s="278">
        <v>0</v>
      </c>
      <c r="BJ60" s="278">
        <v>1.04</v>
      </c>
      <c r="BK60" s="278">
        <v>0</v>
      </c>
      <c r="BL60" s="278">
        <v>0</v>
      </c>
      <c r="BM60" s="278">
        <v>3.08</v>
      </c>
      <c r="BN60" s="278">
        <v>7.95</v>
      </c>
      <c r="BO60" s="278">
        <v>0.23</v>
      </c>
      <c r="BP60" s="278">
        <v>0</v>
      </c>
      <c r="BQ60" s="278">
        <v>1.73</v>
      </c>
      <c r="BR60" s="278">
        <v>0</v>
      </c>
      <c r="BS60" s="278">
        <v>3.89</v>
      </c>
      <c r="BT60" s="278">
        <v>4.8499999999999996</v>
      </c>
      <c r="BU60" s="278">
        <v>0</v>
      </c>
      <c r="BV60" s="278">
        <v>0</v>
      </c>
      <c r="BW60" s="278">
        <v>0</v>
      </c>
      <c r="BX60" s="278">
        <v>0</v>
      </c>
      <c r="BY60" s="278">
        <v>20.72</v>
      </c>
      <c r="BZ60" s="278">
        <v>18.18</v>
      </c>
      <c r="CA60" s="278">
        <v>12.34</v>
      </c>
      <c r="CB60" s="278">
        <v>5</v>
      </c>
      <c r="CC60" s="278">
        <v>12.37</v>
      </c>
      <c r="CD60" s="209" t="s">
        <v>247</v>
      </c>
      <c r="CE60" s="227">
        <f t="shared" ref="CE60:CE68" si="6">SUM(C60:CD60)</f>
        <v>764.91</v>
      </c>
    </row>
    <row r="61" spans="1:83" x14ac:dyDescent="0.25">
      <c r="A61" s="31" t="s">
        <v>262</v>
      </c>
      <c r="B61" s="16"/>
      <c r="C61" s="273">
        <v>3840255</v>
      </c>
      <c r="D61" s="273">
        <v>0</v>
      </c>
      <c r="E61" s="273">
        <v>11539480</v>
      </c>
      <c r="F61" s="273">
        <v>0</v>
      </c>
      <c r="G61" s="273">
        <v>942693</v>
      </c>
      <c r="H61" s="273">
        <v>0</v>
      </c>
      <c r="I61" s="273">
        <v>0</v>
      </c>
      <c r="J61" s="273">
        <v>140358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5">
        <v>3300375</v>
      </c>
      <c r="Q61" s="275">
        <v>3406898</v>
      </c>
      <c r="R61" s="275">
        <v>4907179</v>
      </c>
      <c r="S61" s="280">
        <v>528063</v>
      </c>
      <c r="T61" s="280">
        <v>0</v>
      </c>
      <c r="U61" s="276">
        <v>2540547</v>
      </c>
      <c r="V61" s="275">
        <v>2902741</v>
      </c>
      <c r="W61" s="275">
        <v>533205</v>
      </c>
      <c r="X61" s="275">
        <v>856574</v>
      </c>
      <c r="Y61" s="275">
        <v>2790559</v>
      </c>
      <c r="Z61" s="275">
        <v>3268252</v>
      </c>
      <c r="AA61" s="275">
        <v>241440</v>
      </c>
      <c r="AB61" s="281">
        <v>3427737</v>
      </c>
      <c r="AC61" s="275">
        <v>2141500</v>
      </c>
      <c r="AD61" s="275">
        <v>0</v>
      </c>
      <c r="AE61" s="275">
        <v>988444</v>
      </c>
      <c r="AF61" s="275">
        <v>0</v>
      </c>
      <c r="AG61" s="275">
        <v>8523413</v>
      </c>
      <c r="AH61" s="275">
        <v>0</v>
      </c>
      <c r="AI61" s="275">
        <v>0</v>
      </c>
      <c r="AJ61" s="275">
        <v>1736681</v>
      </c>
      <c r="AK61" s="275">
        <v>819378</v>
      </c>
      <c r="AL61" s="275">
        <v>240608</v>
      </c>
      <c r="AM61" s="275">
        <v>0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0</v>
      </c>
      <c r="AW61" s="280">
        <v>66663</v>
      </c>
      <c r="AX61" s="280">
        <v>0</v>
      </c>
      <c r="AY61" s="275">
        <v>1972891</v>
      </c>
      <c r="AZ61" s="275">
        <v>0</v>
      </c>
      <c r="BA61" s="280">
        <v>100294</v>
      </c>
      <c r="BB61" s="280">
        <v>1198698</v>
      </c>
      <c r="BC61" s="280">
        <v>0</v>
      </c>
      <c r="BD61" s="280">
        <v>0</v>
      </c>
      <c r="BE61" s="275">
        <v>4492563</v>
      </c>
      <c r="BF61" s="280">
        <v>0</v>
      </c>
      <c r="BG61" s="280">
        <v>0</v>
      </c>
      <c r="BH61" s="280">
        <v>0</v>
      </c>
      <c r="BI61" s="280">
        <v>0</v>
      </c>
      <c r="BJ61" s="280">
        <v>67391</v>
      </c>
      <c r="BK61" s="280">
        <v>0</v>
      </c>
      <c r="BL61" s="280">
        <v>0</v>
      </c>
      <c r="BM61" s="280">
        <v>50407</v>
      </c>
      <c r="BN61" s="280">
        <v>1300493</v>
      </c>
      <c r="BO61" s="280">
        <v>15713</v>
      </c>
      <c r="BP61" s="280">
        <v>0</v>
      </c>
      <c r="BQ61" s="280">
        <v>143426</v>
      </c>
      <c r="BR61" s="280">
        <v>0</v>
      </c>
      <c r="BS61" s="280">
        <v>402336</v>
      </c>
      <c r="BT61" s="280">
        <v>402095</v>
      </c>
      <c r="BU61" s="280">
        <v>0</v>
      </c>
      <c r="BV61" s="280">
        <v>0</v>
      </c>
      <c r="BW61" s="280">
        <v>0</v>
      </c>
      <c r="BX61" s="280">
        <v>0</v>
      </c>
      <c r="BY61" s="280">
        <v>3227630</v>
      </c>
      <c r="BZ61" s="280">
        <v>1624323</v>
      </c>
      <c r="CA61" s="280">
        <v>899040</v>
      </c>
      <c r="CB61" s="280">
        <v>388623</v>
      </c>
      <c r="CC61" s="280">
        <v>866331</v>
      </c>
      <c r="CD61" s="24" t="s">
        <v>247</v>
      </c>
      <c r="CE61" s="25">
        <f t="shared" si="6"/>
        <v>76835297</v>
      </c>
    </row>
    <row r="62" spans="1:83" x14ac:dyDescent="0.25">
      <c r="A62" s="31" t="s">
        <v>10</v>
      </c>
      <c r="B62" s="16"/>
      <c r="C62" s="25">
        <f t="shared" ref="C62:AH62" si="7">ROUND(C47+C48,0)</f>
        <v>445573</v>
      </c>
      <c r="D62" s="25">
        <f t="shared" si="7"/>
        <v>0</v>
      </c>
      <c r="E62" s="25">
        <f t="shared" si="7"/>
        <v>1045882</v>
      </c>
      <c r="F62" s="25">
        <f t="shared" si="7"/>
        <v>0</v>
      </c>
      <c r="G62" s="25">
        <f t="shared" si="7"/>
        <v>11897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338062</v>
      </c>
      <c r="Q62" s="25">
        <f t="shared" si="7"/>
        <v>360695</v>
      </c>
      <c r="R62" s="25">
        <f t="shared" si="7"/>
        <v>297813</v>
      </c>
      <c r="S62" s="25">
        <f t="shared" si="7"/>
        <v>55527</v>
      </c>
      <c r="T62" s="25">
        <f t="shared" si="7"/>
        <v>0</v>
      </c>
      <c r="U62" s="25">
        <f t="shared" si="7"/>
        <v>274885</v>
      </c>
      <c r="V62" s="25">
        <f t="shared" si="7"/>
        <v>316473</v>
      </c>
      <c r="W62" s="25">
        <f t="shared" si="7"/>
        <v>42968</v>
      </c>
      <c r="X62" s="25">
        <f t="shared" si="7"/>
        <v>102618</v>
      </c>
      <c r="Y62" s="25">
        <f t="shared" si="7"/>
        <v>358625</v>
      </c>
      <c r="Z62" s="25">
        <f t="shared" si="7"/>
        <v>371571</v>
      </c>
      <c r="AA62" s="25">
        <f t="shared" si="7"/>
        <v>26149</v>
      </c>
      <c r="AB62" s="25">
        <f t="shared" si="7"/>
        <v>390528</v>
      </c>
      <c r="AC62" s="25">
        <f t="shared" si="7"/>
        <v>220481</v>
      </c>
      <c r="AD62" s="25">
        <f t="shared" si="7"/>
        <v>0</v>
      </c>
      <c r="AE62" s="25">
        <f t="shared" si="7"/>
        <v>110681</v>
      </c>
      <c r="AF62" s="25">
        <f t="shared" si="7"/>
        <v>0</v>
      </c>
      <c r="AG62" s="25">
        <f t="shared" si="7"/>
        <v>803753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174866</v>
      </c>
      <c r="AK62" s="25">
        <f t="shared" si="8"/>
        <v>90406</v>
      </c>
      <c r="AL62" s="25">
        <f t="shared" si="8"/>
        <v>22219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200838</v>
      </c>
      <c r="AZ62" s="25">
        <f t="shared" si="8"/>
        <v>0</v>
      </c>
      <c r="BA62" s="25">
        <f t="shared" si="8"/>
        <v>10223</v>
      </c>
      <c r="BB62" s="25">
        <f t="shared" si="8"/>
        <v>143491</v>
      </c>
      <c r="BC62" s="25">
        <f t="shared" si="8"/>
        <v>0</v>
      </c>
      <c r="BD62" s="25">
        <f t="shared" si="8"/>
        <v>0</v>
      </c>
      <c r="BE62" s="25">
        <f t="shared" si="8"/>
        <v>483425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7106</v>
      </c>
      <c r="BK62" s="25">
        <f t="shared" si="8"/>
        <v>0</v>
      </c>
      <c r="BL62" s="25">
        <f t="shared" si="8"/>
        <v>0</v>
      </c>
      <c r="BM62" s="25">
        <f t="shared" si="8"/>
        <v>21195</v>
      </c>
      <c r="BN62" s="25">
        <f t="shared" si="8"/>
        <v>143247</v>
      </c>
      <c r="BO62" s="25">
        <f t="shared" ref="BO62:CC62" si="9">ROUND(BO47+BO48,0)</f>
        <v>16066970</v>
      </c>
      <c r="BP62" s="25">
        <f t="shared" si="9"/>
        <v>0</v>
      </c>
      <c r="BQ62" s="25">
        <f t="shared" si="9"/>
        <v>18163</v>
      </c>
      <c r="BR62" s="25">
        <f t="shared" si="9"/>
        <v>0</v>
      </c>
      <c r="BS62" s="25">
        <f t="shared" si="9"/>
        <v>41989</v>
      </c>
      <c r="BT62" s="25">
        <f t="shared" si="9"/>
        <v>53353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289360</v>
      </c>
      <c r="BZ62" s="25">
        <f t="shared" si="9"/>
        <v>479858</v>
      </c>
      <c r="CA62" s="25">
        <f t="shared" si="9"/>
        <v>78127</v>
      </c>
      <c r="CB62" s="25">
        <f t="shared" si="9"/>
        <v>50704</v>
      </c>
      <c r="CC62" s="25">
        <f t="shared" si="9"/>
        <v>153736</v>
      </c>
      <c r="CD62" s="24" t="s">
        <v>247</v>
      </c>
      <c r="CE62" s="25">
        <f t="shared" si="6"/>
        <v>24103457</v>
      </c>
    </row>
    <row r="63" spans="1:83" x14ac:dyDescent="0.25">
      <c r="A63" s="31" t="s">
        <v>263</v>
      </c>
      <c r="B63" s="16"/>
      <c r="C63" s="273">
        <v>6875</v>
      </c>
      <c r="D63" s="273">
        <v>0</v>
      </c>
      <c r="E63" s="273">
        <v>185460.6</v>
      </c>
      <c r="F63" s="273">
        <v>0</v>
      </c>
      <c r="G63" s="273">
        <v>137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8</v>
      </c>
      <c r="Q63" s="275">
        <v>0</v>
      </c>
      <c r="R63" s="275">
        <v>0</v>
      </c>
      <c r="S63" s="280">
        <v>0</v>
      </c>
      <c r="T63" s="280">
        <v>0</v>
      </c>
      <c r="U63" s="276">
        <v>103722.86</v>
      </c>
      <c r="V63" s="275">
        <v>4255.72</v>
      </c>
      <c r="W63" s="275">
        <v>0</v>
      </c>
      <c r="X63" s="275">
        <v>0</v>
      </c>
      <c r="Y63" s="275">
        <v>4</v>
      </c>
      <c r="Z63" s="275">
        <v>11979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652997.25</v>
      </c>
      <c r="AH63" s="275">
        <v>0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1856179.3800000001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17024.98</v>
      </c>
      <c r="BZ63" s="280">
        <v>0</v>
      </c>
      <c r="CA63" s="280">
        <v>0</v>
      </c>
      <c r="CB63" s="280">
        <v>0</v>
      </c>
      <c r="CC63" s="280">
        <v>8</v>
      </c>
      <c r="CD63" s="24" t="s">
        <v>247</v>
      </c>
      <c r="CE63" s="25">
        <f t="shared" si="6"/>
        <v>2838651.79</v>
      </c>
    </row>
    <row r="64" spans="1:83" x14ac:dyDescent="0.25">
      <c r="A64" s="31" t="s">
        <v>264</v>
      </c>
      <c r="B64" s="16"/>
      <c r="C64" s="273">
        <v>530383</v>
      </c>
      <c r="D64" s="273">
        <v>0</v>
      </c>
      <c r="E64" s="273">
        <v>1344995</v>
      </c>
      <c r="F64" s="273">
        <v>0</v>
      </c>
      <c r="G64" s="273">
        <v>18180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5">
        <v>6188422</v>
      </c>
      <c r="Q64" s="275">
        <v>477946</v>
      </c>
      <c r="R64" s="275">
        <v>152878</v>
      </c>
      <c r="S64" s="280">
        <v>2188946</v>
      </c>
      <c r="T64" s="280">
        <v>0</v>
      </c>
      <c r="U64" s="276">
        <v>1902452</v>
      </c>
      <c r="V64" s="275">
        <v>2884824</v>
      </c>
      <c r="W64" s="275">
        <v>77830</v>
      </c>
      <c r="X64" s="275">
        <v>396984</v>
      </c>
      <c r="Y64" s="275">
        <v>464069</v>
      </c>
      <c r="Z64" s="275">
        <v>325072</v>
      </c>
      <c r="AA64" s="275">
        <v>396386</v>
      </c>
      <c r="AB64" s="281">
        <v>19624941</v>
      </c>
      <c r="AC64" s="275">
        <v>410729</v>
      </c>
      <c r="AD64" s="275">
        <v>0</v>
      </c>
      <c r="AE64" s="275">
        <v>11918</v>
      </c>
      <c r="AF64" s="275">
        <v>0</v>
      </c>
      <c r="AG64" s="275">
        <v>1246786</v>
      </c>
      <c r="AH64" s="275">
        <v>0</v>
      </c>
      <c r="AI64" s="275">
        <v>0</v>
      </c>
      <c r="AJ64" s="275">
        <v>335476</v>
      </c>
      <c r="AK64" s="275">
        <v>6213</v>
      </c>
      <c r="AL64" s="275">
        <v>1784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0</v>
      </c>
      <c r="AX64" s="280">
        <v>5391</v>
      </c>
      <c r="AY64" s="275">
        <v>270538</v>
      </c>
      <c r="AZ64" s="275">
        <v>127</v>
      </c>
      <c r="BA64" s="280">
        <v>-1136</v>
      </c>
      <c r="BB64" s="280">
        <v>4892</v>
      </c>
      <c r="BC64" s="280">
        <v>0</v>
      </c>
      <c r="BD64" s="280">
        <v>-1082280</v>
      </c>
      <c r="BE64" s="275">
        <v>944317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84</v>
      </c>
      <c r="BN64" s="280">
        <v>29811</v>
      </c>
      <c r="BO64" s="280">
        <v>0</v>
      </c>
      <c r="BP64" s="280">
        <v>0</v>
      </c>
      <c r="BQ64" s="280">
        <v>6732</v>
      </c>
      <c r="BR64" s="280">
        <v>0</v>
      </c>
      <c r="BS64" s="280">
        <v>7058</v>
      </c>
      <c r="BT64" s="280">
        <v>5217</v>
      </c>
      <c r="BU64" s="280">
        <v>0</v>
      </c>
      <c r="BV64" s="280">
        <v>0</v>
      </c>
      <c r="BW64" s="280">
        <v>0</v>
      </c>
      <c r="BX64" s="280">
        <v>0</v>
      </c>
      <c r="BY64" s="280">
        <v>66952</v>
      </c>
      <c r="BZ64" s="280">
        <v>750</v>
      </c>
      <c r="CA64" s="280">
        <v>278</v>
      </c>
      <c r="CB64" s="280">
        <v>10152</v>
      </c>
      <c r="CC64" s="280">
        <v>22446</v>
      </c>
      <c r="CD64" s="24" t="s">
        <v>247</v>
      </c>
      <c r="CE64" s="25">
        <f t="shared" si="6"/>
        <v>39278543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5284</v>
      </c>
      <c r="D66" s="273">
        <v>0</v>
      </c>
      <c r="E66" s="273">
        <v>117598</v>
      </c>
      <c r="F66" s="273">
        <v>0</v>
      </c>
      <c r="G66" s="273">
        <v>15975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5">
        <v>88314</v>
      </c>
      <c r="Q66" s="275">
        <v>5553</v>
      </c>
      <c r="R66" s="275">
        <v>135126</v>
      </c>
      <c r="S66" s="280">
        <v>140738</v>
      </c>
      <c r="T66" s="280">
        <v>0</v>
      </c>
      <c r="U66" s="276">
        <v>1263053</v>
      </c>
      <c r="V66" s="275">
        <v>27238</v>
      </c>
      <c r="W66" s="275">
        <v>20872</v>
      </c>
      <c r="X66" s="275">
        <v>515249</v>
      </c>
      <c r="Y66" s="275">
        <v>138102</v>
      </c>
      <c r="Z66" s="275">
        <v>784233</v>
      </c>
      <c r="AA66" s="275">
        <v>16495</v>
      </c>
      <c r="AB66" s="281">
        <v>46719</v>
      </c>
      <c r="AC66" s="275">
        <v>142410</v>
      </c>
      <c r="AD66" s="275">
        <v>0</v>
      </c>
      <c r="AE66" s="275">
        <v>260</v>
      </c>
      <c r="AF66" s="275">
        <v>0</v>
      </c>
      <c r="AG66" s="275">
        <v>188155</v>
      </c>
      <c r="AH66" s="275">
        <v>0</v>
      </c>
      <c r="AI66" s="275">
        <v>0</v>
      </c>
      <c r="AJ66" s="275">
        <v>48895</v>
      </c>
      <c r="AK66" s="275">
        <v>153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2032</v>
      </c>
      <c r="AX66" s="280">
        <v>19956</v>
      </c>
      <c r="AY66" s="275">
        <v>1451241</v>
      </c>
      <c r="AZ66" s="275">
        <v>0</v>
      </c>
      <c r="BA66" s="280">
        <v>0</v>
      </c>
      <c r="BB66" s="280">
        <v>32186</v>
      </c>
      <c r="BC66" s="280">
        <v>0</v>
      </c>
      <c r="BD66" s="280">
        <v>2523</v>
      </c>
      <c r="BE66" s="275">
        <v>724756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3533</v>
      </c>
      <c r="BM66" s="280">
        <v>7</v>
      </c>
      <c r="BN66" s="280">
        <v>8550388</v>
      </c>
      <c r="BO66" s="280">
        <v>8632</v>
      </c>
      <c r="BP66" s="280">
        <v>0</v>
      </c>
      <c r="BQ66" s="280">
        <v>3</v>
      </c>
      <c r="BR66" s="280">
        <v>0</v>
      </c>
      <c r="BS66" s="280">
        <v>13034</v>
      </c>
      <c r="BT66" s="280">
        <v>891</v>
      </c>
      <c r="BU66" s="280">
        <v>0</v>
      </c>
      <c r="BV66" s="280">
        <v>51</v>
      </c>
      <c r="BW66" s="280">
        <v>0</v>
      </c>
      <c r="BX66" s="280">
        <v>0</v>
      </c>
      <c r="BY66" s="280">
        <v>366673</v>
      </c>
      <c r="BZ66" s="280">
        <v>139910</v>
      </c>
      <c r="CA66" s="280">
        <v>1235</v>
      </c>
      <c r="CB66" s="280">
        <v>7588</v>
      </c>
      <c r="CC66" s="280">
        <v>7904</v>
      </c>
      <c r="CD66" s="24" t="s">
        <v>247</v>
      </c>
      <c r="CE66" s="25">
        <f t="shared" si="6"/>
        <v>15032965</v>
      </c>
    </row>
    <row r="67" spans="1:83" x14ac:dyDescent="0.25">
      <c r="A67" s="31" t="s">
        <v>15</v>
      </c>
      <c r="B67" s="16"/>
      <c r="C67" s="25">
        <f t="shared" ref="C67:AH67" si="10">ROUND(C51+C52,0)</f>
        <v>618473</v>
      </c>
      <c r="D67" s="25">
        <f t="shared" si="10"/>
        <v>0</v>
      </c>
      <c r="E67" s="25">
        <f t="shared" si="10"/>
        <v>284842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413868</v>
      </c>
      <c r="Q67" s="25">
        <f t="shared" si="10"/>
        <v>14646</v>
      </c>
      <c r="R67" s="25">
        <f t="shared" si="10"/>
        <v>0</v>
      </c>
      <c r="S67" s="25">
        <f t="shared" si="10"/>
        <v>25633</v>
      </c>
      <c r="T67" s="25">
        <f t="shared" si="10"/>
        <v>0</v>
      </c>
      <c r="U67" s="25">
        <f t="shared" si="10"/>
        <v>214149</v>
      </c>
      <c r="V67" s="25">
        <f t="shared" si="10"/>
        <v>25344</v>
      </c>
      <c r="W67" s="25">
        <f t="shared" si="10"/>
        <v>41225</v>
      </c>
      <c r="X67" s="25">
        <f t="shared" si="10"/>
        <v>73910</v>
      </c>
      <c r="Y67" s="25">
        <f t="shared" si="10"/>
        <v>449564</v>
      </c>
      <c r="Z67" s="25">
        <f t="shared" si="10"/>
        <v>33285</v>
      </c>
      <c r="AA67" s="25">
        <f t="shared" si="10"/>
        <v>260416</v>
      </c>
      <c r="AB67" s="25">
        <f t="shared" si="10"/>
        <v>61180</v>
      </c>
      <c r="AC67" s="25">
        <f t="shared" si="10"/>
        <v>66695</v>
      </c>
      <c r="AD67" s="25">
        <f t="shared" si="10"/>
        <v>0</v>
      </c>
      <c r="AE67" s="25">
        <f t="shared" si="10"/>
        <v>10216</v>
      </c>
      <c r="AF67" s="25">
        <f t="shared" si="10"/>
        <v>0</v>
      </c>
      <c r="AG67" s="25">
        <f t="shared" si="10"/>
        <v>87516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982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8780</v>
      </c>
      <c r="AZ67" s="25">
        <f t="shared" si="11"/>
        <v>6000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409198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1990891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289377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5386190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2090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78387</v>
      </c>
      <c r="Q68" s="275">
        <v>0</v>
      </c>
      <c r="R68" s="275">
        <v>0</v>
      </c>
      <c r="S68" s="280">
        <v>0</v>
      </c>
      <c r="T68" s="280">
        <v>0</v>
      </c>
      <c r="U68" s="276">
        <v>17375</v>
      </c>
      <c r="V68" s="275">
        <v>0</v>
      </c>
      <c r="W68" s="275">
        <v>0</v>
      </c>
      <c r="X68" s="275">
        <v>0</v>
      </c>
      <c r="Y68" s="275">
        <v>30237</v>
      </c>
      <c r="Z68" s="275">
        <v>0</v>
      </c>
      <c r="AA68" s="275">
        <v>0</v>
      </c>
      <c r="AB68" s="281">
        <v>197866</v>
      </c>
      <c r="AC68" s="275">
        <v>0</v>
      </c>
      <c r="AD68" s="275">
        <v>0</v>
      </c>
      <c r="AE68" s="275">
        <v>0</v>
      </c>
      <c r="AF68" s="275">
        <v>0</v>
      </c>
      <c r="AG68" s="275">
        <v>0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2479</v>
      </c>
      <c r="AY68" s="275">
        <v>0</v>
      </c>
      <c r="AZ68" s="275">
        <v>0</v>
      </c>
      <c r="BA68" s="280">
        <v>0</v>
      </c>
      <c r="BB68" s="280">
        <v>12921</v>
      </c>
      <c r="BC68" s="280">
        <v>0</v>
      </c>
      <c r="BD68" s="280">
        <v>0</v>
      </c>
      <c r="BE68" s="275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1354102</v>
      </c>
      <c r="BO68" s="280">
        <v>0</v>
      </c>
      <c r="BP68" s="280">
        <v>0</v>
      </c>
      <c r="BQ68" s="280">
        <v>0</v>
      </c>
      <c r="BR68" s="280">
        <v>0</v>
      </c>
      <c r="BS68" s="280">
        <v>20324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14880</v>
      </c>
      <c r="BZ68" s="280">
        <v>0</v>
      </c>
      <c r="CA68" s="280">
        <v>0</v>
      </c>
      <c r="CB68" s="280">
        <v>29961</v>
      </c>
      <c r="CC68" s="280">
        <v>54714</v>
      </c>
      <c r="CD68" s="24" t="s">
        <v>247</v>
      </c>
      <c r="CE68" s="25">
        <f t="shared" si="6"/>
        <v>1815336</v>
      </c>
    </row>
    <row r="69" spans="1:83" x14ac:dyDescent="0.25">
      <c r="A69" s="31" t="s">
        <v>268</v>
      </c>
      <c r="B69" s="16"/>
      <c r="C69" s="25">
        <f t="shared" ref="C69:AH69" si="13">SUM(C70:C83)</f>
        <v>3053230</v>
      </c>
      <c r="D69" s="25">
        <f t="shared" si="13"/>
        <v>0</v>
      </c>
      <c r="E69" s="25">
        <f t="shared" si="13"/>
        <v>9141556</v>
      </c>
      <c r="F69" s="25">
        <f t="shared" si="13"/>
        <v>0</v>
      </c>
      <c r="G69" s="25">
        <f t="shared" si="13"/>
        <v>766774</v>
      </c>
      <c r="H69" s="25">
        <f t="shared" si="13"/>
        <v>0</v>
      </c>
      <c r="I69" s="25">
        <f t="shared" si="13"/>
        <v>0</v>
      </c>
      <c r="J69" s="25">
        <f t="shared" si="13"/>
        <v>109789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2663172</v>
      </c>
      <c r="Q69" s="25">
        <f t="shared" si="13"/>
        <v>2667615</v>
      </c>
      <c r="R69" s="25">
        <f t="shared" si="13"/>
        <v>3843273</v>
      </c>
      <c r="S69" s="25">
        <f t="shared" si="13"/>
        <v>788711</v>
      </c>
      <c r="T69" s="25">
        <f t="shared" si="13"/>
        <v>0</v>
      </c>
      <c r="U69" s="25">
        <f t="shared" si="13"/>
        <v>2900759</v>
      </c>
      <c r="V69" s="25">
        <f t="shared" si="13"/>
        <v>2392566</v>
      </c>
      <c r="W69" s="25">
        <f t="shared" si="13"/>
        <v>438418</v>
      </c>
      <c r="X69" s="25">
        <f t="shared" si="13"/>
        <v>701781</v>
      </c>
      <c r="Y69" s="25">
        <f t="shared" si="13"/>
        <v>2602589</v>
      </c>
      <c r="Z69" s="25">
        <f t="shared" si="13"/>
        <v>2932984</v>
      </c>
      <c r="AA69" s="25">
        <f t="shared" si="13"/>
        <v>191535</v>
      </c>
      <c r="AB69" s="25">
        <f t="shared" si="13"/>
        <v>2774427</v>
      </c>
      <c r="AC69" s="25">
        <f t="shared" si="13"/>
        <v>1976424</v>
      </c>
      <c r="AD69" s="25">
        <f t="shared" si="13"/>
        <v>0</v>
      </c>
      <c r="AE69" s="25">
        <f t="shared" si="13"/>
        <v>775268</v>
      </c>
      <c r="AF69" s="25">
        <f t="shared" si="13"/>
        <v>0</v>
      </c>
      <c r="AG69" s="25">
        <f t="shared" si="13"/>
        <v>6737905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3340752</v>
      </c>
      <c r="AK69" s="25">
        <f t="shared" si="14"/>
        <v>644349</v>
      </c>
      <c r="AL69" s="25">
        <f t="shared" si="14"/>
        <v>190040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52144</v>
      </c>
      <c r="AX69" s="25">
        <f t="shared" si="14"/>
        <v>2478</v>
      </c>
      <c r="AY69" s="25">
        <f t="shared" si="14"/>
        <v>1544817</v>
      </c>
      <c r="AZ69" s="25">
        <f t="shared" si="14"/>
        <v>0</v>
      </c>
      <c r="BA69" s="25">
        <f t="shared" si="14"/>
        <v>78451</v>
      </c>
      <c r="BB69" s="25">
        <f t="shared" si="14"/>
        <v>948783</v>
      </c>
      <c r="BC69" s="25">
        <f t="shared" si="14"/>
        <v>0</v>
      </c>
      <c r="BD69" s="25">
        <f t="shared" si="14"/>
        <v>110000</v>
      </c>
      <c r="BE69" s="25">
        <f t="shared" si="14"/>
        <v>5540591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52714</v>
      </c>
      <c r="BK69" s="25">
        <f t="shared" si="14"/>
        <v>0</v>
      </c>
      <c r="BL69" s="25">
        <f t="shared" si="14"/>
        <v>0</v>
      </c>
      <c r="BM69" s="25">
        <f t="shared" si="14"/>
        <v>40029</v>
      </c>
      <c r="BN69" s="25">
        <f t="shared" si="14"/>
        <v>3351199</v>
      </c>
      <c r="BO69" s="25">
        <f t="shared" ref="BO69:CE69" si="15">SUM(BO70:BO83)</f>
        <v>12291</v>
      </c>
      <c r="BP69" s="25">
        <f t="shared" si="15"/>
        <v>0</v>
      </c>
      <c r="BQ69" s="25">
        <f t="shared" si="15"/>
        <v>112355</v>
      </c>
      <c r="BR69" s="25">
        <f t="shared" si="15"/>
        <v>0</v>
      </c>
      <c r="BS69" s="25">
        <f t="shared" si="15"/>
        <v>383602</v>
      </c>
      <c r="BT69" s="25">
        <f t="shared" si="15"/>
        <v>320507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2714247</v>
      </c>
      <c r="BZ69" s="25">
        <f t="shared" si="15"/>
        <v>1270920</v>
      </c>
      <c r="CA69" s="25">
        <f t="shared" si="15"/>
        <v>716535</v>
      </c>
      <c r="CB69" s="25">
        <f t="shared" si="15"/>
        <v>315887</v>
      </c>
      <c r="CC69" s="25">
        <f t="shared" si="15"/>
        <v>16181272</v>
      </c>
      <c r="CD69" s="25">
        <f t="shared" si="15"/>
        <v>0</v>
      </c>
      <c r="CE69" s="25">
        <f t="shared" si="15"/>
        <v>85382739</v>
      </c>
    </row>
    <row r="70" spans="1:83" x14ac:dyDescent="0.25">
      <c r="A70" s="26" t="s">
        <v>269</v>
      </c>
      <c r="B70" s="27"/>
      <c r="C70" s="282">
        <v>2668</v>
      </c>
      <c r="D70" s="282">
        <v>0</v>
      </c>
      <c r="E70" s="282">
        <v>1885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433</v>
      </c>
      <c r="Q70" s="282">
        <v>212</v>
      </c>
      <c r="R70" s="282">
        <v>684</v>
      </c>
      <c r="S70" s="282">
        <v>-192</v>
      </c>
      <c r="T70" s="282">
        <v>0</v>
      </c>
      <c r="U70" s="282">
        <v>488213</v>
      </c>
      <c r="V70" s="282">
        <v>0</v>
      </c>
      <c r="W70" s="282">
        <v>0</v>
      </c>
      <c r="X70" s="282">
        <v>0</v>
      </c>
      <c r="Y70" s="282">
        <v>13</v>
      </c>
      <c r="Z70" s="282">
        <v>449</v>
      </c>
      <c r="AA70" s="282">
        <v>0</v>
      </c>
      <c r="AB70" s="282">
        <v>0</v>
      </c>
      <c r="AC70" s="282">
        <v>1189</v>
      </c>
      <c r="AD70" s="282">
        <v>0</v>
      </c>
      <c r="AE70" s="282">
        <v>0</v>
      </c>
      <c r="AF70" s="282">
        <v>0</v>
      </c>
      <c r="AG70" s="282">
        <v>3290</v>
      </c>
      <c r="AH70" s="282">
        <v>0</v>
      </c>
      <c r="AI70" s="282">
        <v>0</v>
      </c>
      <c r="AJ70" s="282">
        <v>130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33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499007</v>
      </c>
    </row>
    <row r="71" spans="1:83" x14ac:dyDescent="0.25">
      <c r="A71" s="26" t="s">
        <v>270</v>
      </c>
      <c r="B71" s="27"/>
      <c r="C71" s="282">
        <v>44901</v>
      </c>
      <c r="D71" s="282">
        <v>0</v>
      </c>
      <c r="E71" s="282">
        <v>103504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83654</v>
      </c>
      <c r="T71" s="282">
        <v>0</v>
      </c>
      <c r="U71" s="282">
        <v>305790</v>
      </c>
      <c r="V71" s="282">
        <v>87370</v>
      </c>
      <c r="W71" s="282">
        <v>0</v>
      </c>
      <c r="X71" s="282">
        <v>0</v>
      </c>
      <c r="Y71" s="282">
        <v>116014</v>
      </c>
      <c r="Z71" s="282">
        <v>0</v>
      </c>
      <c r="AA71" s="282">
        <v>0</v>
      </c>
      <c r="AB71" s="282">
        <v>18910</v>
      </c>
      <c r="AC71" s="282">
        <v>245767</v>
      </c>
      <c r="AD71" s="282">
        <v>0</v>
      </c>
      <c r="AE71" s="282">
        <v>0</v>
      </c>
      <c r="AF71" s="282">
        <v>0</v>
      </c>
      <c r="AG71" s="282">
        <v>43539</v>
      </c>
      <c r="AH71" s="282">
        <v>0</v>
      </c>
      <c r="AI71" s="282">
        <v>0</v>
      </c>
      <c r="AJ71" s="282">
        <v>0</v>
      </c>
      <c r="AK71" s="282">
        <v>100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26153</v>
      </c>
      <c r="BZ71" s="282">
        <v>0</v>
      </c>
      <c r="CA71" s="282">
        <v>0</v>
      </c>
      <c r="CB71" s="282">
        <v>0</v>
      </c>
      <c r="CC71" s="282">
        <v>-15327</v>
      </c>
      <c r="CD71" s="282">
        <v>0</v>
      </c>
      <c r="CE71" s="25">
        <f t="shared" si="16"/>
        <v>1060375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509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5</v>
      </c>
      <c r="S72" s="282">
        <v>0</v>
      </c>
      <c r="T72" s="282">
        <v>0</v>
      </c>
      <c r="U72" s="282">
        <v>5900</v>
      </c>
      <c r="V72" s="282">
        <v>2952</v>
      </c>
      <c r="W72" s="282">
        <v>5670</v>
      </c>
      <c r="X72" s="282">
        <v>0</v>
      </c>
      <c r="Y72" s="282">
        <v>35218</v>
      </c>
      <c r="Z72" s="282">
        <v>8155</v>
      </c>
      <c r="AA72" s="282">
        <v>0</v>
      </c>
      <c r="AB72" s="282">
        <v>795</v>
      </c>
      <c r="AC72" s="282">
        <v>0</v>
      </c>
      <c r="AD72" s="282">
        <v>0</v>
      </c>
      <c r="AE72" s="282">
        <v>0</v>
      </c>
      <c r="AF72" s="282">
        <v>0</v>
      </c>
      <c r="AG72" s="282">
        <v>1858</v>
      </c>
      <c r="AH72" s="282">
        <v>0</v>
      </c>
      <c r="AI72" s="282">
        <v>0</v>
      </c>
      <c r="AJ72" s="282">
        <v>0</v>
      </c>
      <c r="AK72" s="282">
        <v>401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3871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81347</v>
      </c>
      <c r="BO72" s="282">
        <v>0</v>
      </c>
      <c r="BP72" s="282">
        <v>0</v>
      </c>
      <c r="BQ72" s="282">
        <v>0</v>
      </c>
      <c r="BR72" s="282">
        <v>0</v>
      </c>
      <c r="BS72" s="282">
        <v>280</v>
      </c>
      <c r="BT72" s="282">
        <v>450</v>
      </c>
      <c r="BU72" s="282">
        <v>0</v>
      </c>
      <c r="BV72" s="282">
        <v>0</v>
      </c>
      <c r="BW72" s="282">
        <v>0</v>
      </c>
      <c r="BX72" s="282">
        <v>0</v>
      </c>
      <c r="BY72" s="282">
        <v>17665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165076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-7969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6885120</v>
      </c>
      <c r="CD73" s="282">
        <v>0</v>
      </c>
      <c r="CE73" s="25">
        <f t="shared" si="16"/>
        <v>6877151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335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335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423483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18637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442120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0</v>
      </c>
      <c r="F77" s="282">
        <v>0</v>
      </c>
      <c r="G77" s="282">
        <v>1145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29321</v>
      </c>
      <c r="Q77" s="282">
        <v>0</v>
      </c>
      <c r="R77" s="282">
        <v>0</v>
      </c>
      <c r="S77" s="282">
        <v>290477</v>
      </c>
      <c r="T77" s="282">
        <v>0</v>
      </c>
      <c r="U77" s="282">
        <v>51075</v>
      </c>
      <c r="V77" s="282">
        <v>698</v>
      </c>
      <c r="W77" s="282">
        <v>10840</v>
      </c>
      <c r="X77" s="282">
        <v>31708</v>
      </c>
      <c r="Y77" s="282">
        <v>249246</v>
      </c>
      <c r="Z77" s="282">
        <v>213798</v>
      </c>
      <c r="AA77" s="282">
        <v>2679</v>
      </c>
      <c r="AB77" s="282">
        <v>67978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1963615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762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459128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9861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46160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3428491</v>
      </c>
    </row>
    <row r="78" spans="1:83" x14ac:dyDescent="0.25">
      <c r="A78" s="26" t="s">
        <v>277</v>
      </c>
      <c r="B78" s="16"/>
      <c r="C78" s="282">
        <v>3003872</v>
      </c>
      <c r="D78" s="282">
        <v>0</v>
      </c>
      <c r="E78" s="282">
        <v>9026256</v>
      </c>
      <c r="F78" s="282">
        <v>0</v>
      </c>
      <c r="G78" s="282">
        <v>737381</v>
      </c>
      <c r="H78" s="282">
        <v>0</v>
      </c>
      <c r="I78" s="282">
        <v>0</v>
      </c>
      <c r="J78" s="282">
        <v>109789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2581575</v>
      </c>
      <c r="Q78" s="282">
        <v>2664898</v>
      </c>
      <c r="R78" s="282">
        <v>3838427</v>
      </c>
      <c r="S78" s="282">
        <v>413054</v>
      </c>
      <c r="T78" s="282">
        <v>0</v>
      </c>
      <c r="U78" s="282">
        <v>1987232</v>
      </c>
      <c r="V78" s="282">
        <v>2270543</v>
      </c>
      <c r="W78" s="282">
        <v>417076</v>
      </c>
      <c r="X78" s="282">
        <v>670018</v>
      </c>
      <c r="Y78" s="282">
        <v>2182793</v>
      </c>
      <c r="Z78" s="282">
        <v>2556448</v>
      </c>
      <c r="AA78" s="282">
        <v>188856</v>
      </c>
      <c r="AB78" s="282">
        <v>2681198</v>
      </c>
      <c r="AC78" s="282">
        <v>1675095</v>
      </c>
      <c r="AD78" s="282">
        <v>0</v>
      </c>
      <c r="AE78" s="282">
        <v>773167</v>
      </c>
      <c r="AF78" s="282">
        <v>0</v>
      </c>
      <c r="AG78" s="282">
        <v>6667069</v>
      </c>
      <c r="AH78" s="282">
        <v>0</v>
      </c>
      <c r="AI78" s="282">
        <v>0</v>
      </c>
      <c r="AJ78" s="282">
        <v>1358443</v>
      </c>
      <c r="AK78" s="282">
        <v>640923</v>
      </c>
      <c r="AL78" s="282">
        <v>188205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52144</v>
      </c>
      <c r="AX78" s="282">
        <v>0</v>
      </c>
      <c r="AY78" s="282">
        <v>1543208</v>
      </c>
      <c r="AZ78" s="282">
        <v>0</v>
      </c>
      <c r="BA78" s="282">
        <v>78451</v>
      </c>
      <c r="BB78" s="282">
        <v>937629</v>
      </c>
      <c r="BC78" s="282">
        <v>0</v>
      </c>
      <c r="BD78" s="282">
        <v>0</v>
      </c>
      <c r="BE78" s="282">
        <v>3514112</v>
      </c>
      <c r="BF78" s="282">
        <v>0</v>
      </c>
      <c r="BG78" s="282">
        <v>0</v>
      </c>
      <c r="BH78" s="282">
        <v>0</v>
      </c>
      <c r="BI78" s="282">
        <v>0</v>
      </c>
      <c r="BJ78" s="282">
        <v>52714</v>
      </c>
      <c r="BK78" s="282">
        <v>0</v>
      </c>
      <c r="BL78" s="282">
        <v>0</v>
      </c>
      <c r="BM78" s="282">
        <v>39429</v>
      </c>
      <c r="BN78" s="282">
        <v>1017254</v>
      </c>
      <c r="BO78" s="282">
        <v>12291</v>
      </c>
      <c r="BP78" s="282">
        <v>0</v>
      </c>
      <c r="BQ78" s="282">
        <v>112189</v>
      </c>
      <c r="BR78" s="282">
        <v>0</v>
      </c>
      <c r="BS78" s="282">
        <v>314710</v>
      </c>
      <c r="BT78" s="282">
        <v>314521</v>
      </c>
      <c r="BU78" s="282">
        <v>0</v>
      </c>
      <c r="BV78" s="282">
        <v>0</v>
      </c>
      <c r="BW78" s="282">
        <v>0</v>
      </c>
      <c r="BX78" s="282">
        <v>0</v>
      </c>
      <c r="BY78" s="282">
        <v>2524673</v>
      </c>
      <c r="BZ78" s="282">
        <v>1270556</v>
      </c>
      <c r="CA78" s="282">
        <v>703235</v>
      </c>
      <c r="CB78" s="282">
        <v>303983</v>
      </c>
      <c r="CC78" s="282">
        <v>677650</v>
      </c>
      <c r="CD78" s="282">
        <v>0</v>
      </c>
      <c r="CE78" s="25">
        <f t="shared" si="16"/>
        <v>60101067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25789</v>
      </c>
      <c r="Q79" s="282">
        <v>0</v>
      </c>
      <c r="R79" s="282">
        <v>0</v>
      </c>
      <c r="S79" s="282">
        <v>1266</v>
      </c>
      <c r="T79" s="282">
        <v>0</v>
      </c>
      <c r="U79" s="282">
        <v>5978</v>
      </c>
      <c r="V79" s="282">
        <v>1694</v>
      </c>
      <c r="W79" s="282">
        <v>0</v>
      </c>
      <c r="X79" s="282">
        <v>0</v>
      </c>
      <c r="Y79" s="282">
        <v>11642</v>
      </c>
      <c r="Z79" s="282">
        <v>70659</v>
      </c>
      <c r="AA79" s="282">
        <v>0</v>
      </c>
      <c r="AB79" s="282">
        <v>0</v>
      </c>
      <c r="AC79" s="282">
        <v>36979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6360</v>
      </c>
      <c r="BO79" s="282">
        <v>0</v>
      </c>
      <c r="BP79" s="282">
        <v>0</v>
      </c>
      <c r="BQ79" s="282">
        <v>0</v>
      </c>
      <c r="BR79" s="282">
        <v>0</v>
      </c>
      <c r="BS79" s="282">
        <v>237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2623</v>
      </c>
      <c r="BZ79" s="282">
        <v>0</v>
      </c>
      <c r="CA79" s="282">
        <v>401</v>
      </c>
      <c r="CB79" s="282">
        <v>0</v>
      </c>
      <c r="CC79" s="282">
        <v>0</v>
      </c>
      <c r="CD79" s="282">
        <v>0</v>
      </c>
      <c r="CE79" s="25">
        <f t="shared" si="16"/>
        <v>163628</v>
      </c>
    </row>
    <row r="80" spans="1:83" x14ac:dyDescent="0.25">
      <c r="A80" s="26" t="s">
        <v>279</v>
      </c>
      <c r="B80" s="16"/>
      <c r="C80" s="282">
        <v>1744</v>
      </c>
      <c r="D80" s="282">
        <v>0</v>
      </c>
      <c r="E80" s="282">
        <v>2152</v>
      </c>
      <c r="F80" s="282">
        <v>0</v>
      </c>
      <c r="G80" s="282">
        <v>3619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1544</v>
      </c>
      <c r="Q80" s="282">
        <v>45</v>
      </c>
      <c r="R80" s="282">
        <v>0</v>
      </c>
      <c r="S80" s="282">
        <v>71</v>
      </c>
      <c r="T80" s="282">
        <v>0</v>
      </c>
      <c r="U80" s="282">
        <v>0</v>
      </c>
      <c r="V80" s="282">
        <v>2111</v>
      </c>
      <c r="W80" s="282">
        <v>850</v>
      </c>
      <c r="X80" s="282">
        <v>0</v>
      </c>
      <c r="Y80" s="282">
        <v>1465</v>
      </c>
      <c r="Z80" s="282">
        <v>2684</v>
      </c>
      <c r="AA80" s="282">
        <v>0</v>
      </c>
      <c r="AB80" s="282">
        <v>0</v>
      </c>
      <c r="AC80" s="282">
        <v>11509</v>
      </c>
      <c r="AD80" s="282">
        <v>0</v>
      </c>
      <c r="AE80" s="282">
        <v>0</v>
      </c>
      <c r="AF80" s="282">
        <v>0</v>
      </c>
      <c r="AG80" s="282">
        <v>20221</v>
      </c>
      <c r="AH80" s="282">
        <v>0</v>
      </c>
      <c r="AI80" s="282">
        <v>0</v>
      </c>
      <c r="AJ80" s="282">
        <v>5667</v>
      </c>
      <c r="AK80" s="282">
        <v>45</v>
      </c>
      <c r="AL80" s="282">
        <v>-99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6306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1402</v>
      </c>
      <c r="BO80" s="282">
        <v>0</v>
      </c>
      <c r="BP80" s="282">
        <v>0</v>
      </c>
      <c r="BQ80" s="282">
        <v>0</v>
      </c>
      <c r="BR80" s="282">
        <v>0</v>
      </c>
      <c r="BS80" s="282">
        <v>1389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14933</v>
      </c>
      <c r="BZ80" s="282">
        <v>276</v>
      </c>
      <c r="CA80" s="282">
        <v>254</v>
      </c>
      <c r="CB80" s="282">
        <v>1704</v>
      </c>
      <c r="CC80" s="282">
        <v>49854</v>
      </c>
      <c r="CD80" s="282">
        <v>0</v>
      </c>
      <c r="CE80" s="25">
        <f t="shared" si="16"/>
        <v>129746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8071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1386196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2534</v>
      </c>
      <c r="BZ81" s="282">
        <v>0</v>
      </c>
      <c r="CA81" s="282">
        <v>0</v>
      </c>
      <c r="CB81" s="282">
        <v>0</v>
      </c>
      <c r="CC81" s="282">
        <v>8575205</v>
      </c>
      <c r="CD81" s="282">
        <v>0</v>
      </c>
      <c r="CE81" s="25">
        <f t="shared" si="16"/>
        <v>9972006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51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2055</v>
      </c>
      <c r="R82" s="282">
        <v>0</v>
      </c>
      <c r="S82" s="282">
        <v>0</v>
      </c>
      <c r="T82" s="282">
        <v>0</v>
      </c>
      <c r="U82" s="282">
        <v>1357</v>
      </c>
      <c r="V82" s="282">
        <v>0</v>
      </c>
      <c r="W82" s="282">
        <v>1085</v>
      </c>
      <c r="X82" s="282">
        <v>55</v>
      </c>
      <c r="Y82" s="282">
        <v>0</v>
      </c>
      <c r="Z82" s="282">
        <v>532</v>
      </c>
      <c r="AA82" s="282">
        <v>0</v>
      </c>
      <c r="AB82" s="282">
        <v>105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300</v>
      </c>
      <c r="AK82" s="282">
        <v>542</v>
      </c>
      <c r="AL82" s="282">
        <v>409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3794</v>
      </c>
      <c r="BC82" s="282">
        <v>0</v>
      </c>
      <c r="BD82" s="282">
        <v>0</v>
      </c>
      <c r="BE82" s="282">
        <v>1526882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600</v>
      </c>
      <c r="BN82" s="282">
        <v>123577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2340</v>
      </c>
      <c r="BZ82" s="282">
        <v>87</v>
      </c>
      <c r="CA82" s="282">
        <v>0</v>
      </c>
      <c r="CB82" s="282">
        <v>-28077</v>
      </c>
      <c r="CC82" s="282">
        <v>600</v>
      </c>
      <c r="CD82" s="282">
        <v>0</v>
      </c>
      <c r="CE82" s="25">
        <f t="shared" si="16"/>
        <v>1636294</v>
      </c>
    </row>
    <row r="83" spans="1:84" x14ac:dyDescent="0.25">
      <c r="A83" s="26" t="s">
        <v>282</v>
      </c>
      <c r="B83" s="16"/>
      <c r="C83" s="273">
        <v>45</v>
      </c>
      <c r="D83" s="273">
        <v>0</v>
      </c>
      <c r="E83" s="275">
        <v>7199</v>
      </c>
      <c r="F83" s="275">
        <v>0</v>
      </c>
      <c r="G83" s="273">
        <v>24629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24510</v>
      </c>
      <c r="Q83" s="275">
        <v>405</v>
      </c>
      <c r="R83" s="276">
        <v>4157</v>
      </c>
      <c r="S83" s="275">
        <v>381</v>
      </c>
      <c r="T83" s="273">
        <v>0</v>
      </c>
      <c r="U83" s="275">
        <v>46808</v>
      </c>
      <c r="V83" s="275">
        <v>27198</v>
      </c>
      <c r="W83" s="273">
        <v>2897</v>
      </c>
      <c r="X83" s="275">
        <v>0</v>
      </c>
      <c r="Y83" s="275">
        <v>6198</v>
      </c>
      <c r="Z83" s="275">
        <v>80259</v>
      </c>
      <c r="AA83" s="275">
        <v>0</v>
      </c>
      <c r="AB83" s="275">
        <v>5441</v>
      </c>
      <c r="AC83" s="275">
        <v>5885</v>
      </c>
      <c r="AD83" s="275">
        <v>0</v>
      </c>
      <c r="AE83" s="275">
        <v>2101</v>
      </c>
      <c r="AF83" s="275">
        <v>0</v>
      </c>
      <c r="AG83" s="275">
        <v>1928</v>
      </c>
      <c r="AH83" s="275">
        <v>0</v>
      </c>
      <c r="AI83" s="275">
        <v>0</v>
      </c>
      <c r="AJ83" s="275">
        <v>12597</v>
      </c>
      <c r="AK83" s="275">
        <v>2338</v>
      </c>
      <c r="AL83" s="275">
        <v>1525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2478</v>
      </c>
      <c r="AY83" s="275">
        <v>847</v>
      </c>
      <c r="AZ83" s="275">
        <v>0</v>
      </c>
      <c r="BA83" s="275">
        <v>0</v>
      </c>
      <c r="BB83" s="275">
        <v>7360</v>
      </c>
      <c r="BC83" s="275">
        <v>0</v>
      </c>
      <c r="BD83" s="275">
        <v>110000</v>
      </c>
      <c r="BE83" s="275">
        <v>30292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309655</v>
      </c>
      <c r="BO83" s="275">
        <v>0</v>
      </c>
      <c r="BP83" s="275">
        <v>0</v>
      </c>
      <c r="BQ83" s="275">
        <v>166</v>
      </c>
      <c r="BR83" s="275">
        <v>0</v>
      </c>
      <c r="BS83" s="275">
        <v>66986</v>
      </c>
      <c r="BT83" s="275">
        <v>5536</v>
      </c>
      <c r="BU83" s="275">
        <v>0</v>
      </c>
      <c r="BV83" s="275">
        <v>0</v>
      </c>
      <c r="BW83" s="275">
        <v>0</v>
      </c>
      <c r="BX83" s="275">
        <v>0</v>
      </c>
      <c r="BY83" s="275">
        <v>58529</v>
      </c>
      <c r="BZ83" s="275">
        <v>1</v>
      </c>
      <c r="CA83" s="275">
        <v>12645</v>
      </c>
      <c r="CB83" s="275">
        <v>38277</v>
      </c>
      <c r="CC83" s="275">
        <v>8170</v>
      </c>
      <c r="CD83" s="282">
        <v>0</v>
      </c>
      <c r="CE83" s="25">
        <f t="shared" si="16"/>
        <v>907443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5115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3734</v>
      </c>
      <c r="V84" s="273">
        <v>0</v>
      </c>
      <c r="W84" s="273">
        <v>0</v>
      </c>
      <c r="X84" s="273">
        <v>-3461</v>
      </c>
      <c r="Y84" s="273">
        <v>809</v>
      </c>
      <c r="Z84" s="273">
        <v>628</v>
      </c>
      <c r="AA84" s="273">
        <v>0</v>
      </c>
      <c r="AB84" s="273">
        <v>160712</v>
      </c>
      <c r="AC84" s="273">
        <v>0</v>
      </c>
      <c r="AD84" s="273">
        <v>0</v>
      </c>
      <c r="AE84" s="273">
        <v>0</v>
      </c>
      <c r="AF84" s="273">
        <v>0</v>
      </c>
      <c r="AG84" s="273">
        <v>4000</v>
      </c>
      <c r="AH84" s="273">
        <v>0</v>
      </c>
      <c r="AI84" s="273">
        <v>0</v>
      </c>
      <c r="AJ84" s="273">
        <v>10975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879055</v>
      </c>
      <c r="AZ84" s="273">
        <v>-11</v>
      </c>
      <c r="BA84" s="273">
        <v>0</v>
      </c>
      <c r="BB84" s="273">
        <v>0</v>
      </c>
      <c r="BC84" s="273">
        <v>0</v>
      </c>
      <c r="BD84" s="273">
        <v>0</v>
      </c>
      <c r="BE84" s="273">
        <v>20837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499224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288</v>
      </c>
      <c r="BZ84" s="273">
        <v>0</v>
      </c>
      <c r="CA84" s="273">
        <v>0</v>
      </c>
      <c r="CB84" s="273">
        <v>34890</v>
      </c>
      <c r="CC84" s="273">
        <v>5478</v>
      </c>
      <c r="CD84" s="282">
        <v>0</v>
      </c>
      <c r="CE84" s="25">
        <f t="shared" si="16"/>
        <v>1622273</v>
      </c>
    </row>
    <row r="85" spans="1:84" x14ac:dyDescent="0.25">
      <c r="A85" s="31" t="s">
        <v>284</v>
      </c>
      <c r="B85" s="25"/>
      <c r="C85" s="25">
        <f t="shared" ref="C85:AH85" si="17">SUM(C61:C69)-C84</f>
        <v>8500073</v>
      </c>
      <c r="D85" s="25">
        <f t="shared" si="17"/>
        <v>0</v>
      </c>
      <c r="E85" s="25">
        <f t="shared" si="17"/>
        <v>23654698.600000001</v>
      </c>
      <c r="F85" s="25">
        <f t="shared" si="17"/>
        <v>0</v>
      </c>
      <c r="G85" s="25">
        <f t="shared" si="17"/>
        <v>1757746</v>
      </c>
      <c r="H85" s="25">
        <f t="shared" si="17"/>
        <v>0</v>
      </c>
      <c r="I85" s="25">
        <f t="shared" si="17"/>
        <v>0</v>
      </c>
      <c r="J85" s="25">
        <f t="shared" si="17"/>
        <v>250147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13070608</v>
      </c>
      <c r="Q85" s="25">
        <f t="shared" si="17"/>
        <v>6933353</v>
      </c>
      <c r="R85" s="25">
        <f t="shared" si="17"/>
        <v>9336269</v>
      </c>
      <c r="S85" s="25">
        <f t="shared" si="17"/>
        <v>3727618</v>
      </c>
      <c r="T85" s="25">
        <f t="shared" si="17"/>
        <v>0</v>
      </c>
      <c r="U85" s="25">
        <f t="shared" si="17"/>
        <v>9213208.8599999994</v>
      </c>
      <c r="V85" s="25">
        <f t="shared" si="17"/>
        <v>8553441.7200000007</v>
      </c>
      <c r="W85" s="25">
        <f t="shared" si="17"/>
        <v>1154518</v>
      </c>
      <c r="X85" s="25">
        <f t="shared" si="17"/>
        <v>2650577</v>
      </c>
      <c r="Y85" s="25">
        <f t="shared" si="17"/>
        <v>6832940</v>
      </c>
      <c r="Z85" s="25">
        <f t="shared" si="17"/>
        <v>7726748</v>
      </c>
      <c r="AA85" s="25">
        <f t="shared" si="17"/>
        <v>1132421</v>
      </c>
      <c r="AB85" s="25">
        <f t="shared" si="17"/>
        <v>26362686</v>
      </c>
      <c r="AC85" s="25">
        <f t="shared" si="17"/>
        <v>4958239</v>
      </c>
      <c r="AD85" s="25">
        <f t="shared" si="17"/>
        <v>0</v>
      </c>
      <c r="AE85" s="25">
        <f t="shared" si="17"/>
        <v>1896787</v>
      </c>
      <c r="AF85" s="25">
        <f t="shared" si="17"/>
        <v>0</v>
      </c>
      <c r="AG85" s="25">
        <f t="shared" si="17"/>
        <v>18236525.25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5625695</v>
      </c>
      <c r="AK85" s="25">
        <f t="shared" si="18"/>
        <v>1560499</v>
      </c>
      <c r="AL85" s="25">
        <f t="shared" si="18"/>
        <v>455633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120839</v>
      </c>
      <c r="AX85" s="25">
        <f t="shared" si="18"/>
        <v>30304</v>
      </c>
      <c r="AY85" s="25">
        <f t="shared" si="18"/>
        <v>4570050</v>
      </c>
      <c r="AZ85" s="25">
        <f t="shared" si="18"/>
        <v>6138</v>
      </c>
      <c r="BA85" s="25">
        <f t="shared" si="18"/>
        <v>187832</v>
      </c>
      <c r="BB85" s="25">
        <f t="shared" si="18"/>
        <v>2340971</v>
      </c>
      <c r="BC85" s="25">
        <f t="shared" si="18"/>
        <v>0</v>
      </c>
      <c r="BD85" s="25">
        <f t="shared" si="18"/>
        <v>-969757</v>
      </c>
      <c r="BE85" s="25">
        <f t="shared" si="18"/>
        <v>12574013</v>
      </c>
      <c r="BF85" s="25">
        <f t="shared" si="18"/>
        <v>0</v>
      </c>
      <c r="BG85" s="25">
        <f t="shared" si="18"/>
        <v>0</v>
      </c>
      <c r="BH85" s="25">
        <f t="shared" si="18"/>
        <v>0</v>
      </c>
      <c r="BI85" s="25">
        <f t="shared" si="18"/>
        <v>0</v>
      </c>
      <c r="BJ85" s="25">
        <f t="shared" si="18"/>
        <v>127211</v>
      </c>
      <c r="BK85" s="25">
        <f t="shared" si="18"/>
        <v>0</v>
      </c>
      <c r="BL85" s="25">
        <f t="shared" si="18"/>
        <v>3533</v>
      </c>
      <c r="BM85" s="25">
        <f t="shared" si="18"/>
        <v>111722</v>
      </c>
      <c r="BN85" s="25">
        <f t="shared" si="18"/>
        <v>18077086.379999999</v>
      </c>
      <c r="BO85" s="25">
        <f t="shared" ref="BO85:CD85" si="19">SUM(BO61:BO69)-BO84</f>
        <v>16103606</v>
      </c>
      <c r="BP85" s="25">
        <f t="shared" si="19"/>
        <v>0</v>
      </c>
      <c r="BQ85" s="25">
        <f t="shared" si="19"/>
        <v>280679</v>
      </c>
      <c r="BR85" s="25">
        <f t="shared" si="19"/>
        <v>0</v>
      </c>
      <c r="BS85" s="25">
        <f t="shared" si="19"/>
        <v>868343</v>
      </c>
      <c r="BT85" s="25">
        <f t="shared" si="19"/>
        <v>782063</v>
      </c>
      <c r="BU85" s="25">
        <f t="shared" si="19"/>
        <v>0</v>
      </c>
      <c r="BV85" s="25">
        <f t="shared" si="19"/>
        <v>51</v>
      </c>
      <c r="BW85" s="25">
        <f t="shared" si="19"/>
        <v>0</v>
      </c>
      <c r="BX85" s="25">
        <f t="shared" si="19"/>
        <v>0</v>
      </c>
      <c r="BY85" s="25">
        <f t="shared" si="19"/>
        <v>6985855.9800000004</v>
      </c>
      <c r="BZ85" s="25">
        <f t="shared" si="19"/>
        <v>3515761</v>
      </c>
      <c r="CA85" s="25">
        <f t="shared" si="19"/>
        <v>1695215</v>
      </c>
      <c r="CB85" s="25">
        <f t="shared" si="19"/>
        <v>768025</v>
      </c>
      <c r="CC85" s="25">
        <f t="shared" si="19"/>
        <v>17280933</v>
      </c>
      <c r="CD85" s="25">
        <f t="shared" si="19"/>
        <v>0</v>
      </c>
      <c r="CE85" s="25">
        <f t="shared" si="16"/>
        <v>249050905.78999999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19479222</v>
      </c>
      <c r="D87" s="273">
        <v>0</v>
      </c>
      <c r="E87" s="273">
        <v>59591913</v>
      </c>
      <c r="F87" s="273">
        <v>0</v>
      </c>
      <c r="G87" s="273">
        <v>4751844</v>
      </c>
      <c r="H87" s="273">
        <v>0</v>
      </c>
      <c r="I87" s="273">
        <v>0</v>
      </c>
      <c r="J87" s="273">
        <v>1033446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41087755</v>
      </c>
      <c r="Q87" s="273">
        <v>1513741</v>
      </c>
      <c r="R87" s="273">
        <v>-396</v>
      </c>
      <c r="S87" s="273">
        <v>0</v>
      </c>
      <c r="T87" s="273">
        <v>0</v>
      </c>
      <c r="U87" s="273">
        <v>20390869</v>
      </c>
      <c r="V87" s="273">
        <v>27005437</v>
      </c>
      <c r="W87" s="273">
        <v>2039275</v>
      </c>
      <c r="X87" s="273">
        <v>14163547</v>
      </c>
      <c r="Y87" s="273">
        <v>5110747</v>
      </c>
      <c r="Z87" s="273">
        <v>330027</v>
      </c>
      <c r="AA87" s="273">
        <v>446780</v>
      </c>
      <c r="AB87" s="273">
        <v>20177951</v>
      </c>
      <c r="AC87" s="273">
        <v>12053696</v>
      </c>
      <c r="AD87" s="273">
        <v>0</v>
      </c>
      <c r="AE87" s="273">
        <v>1954866</v>
      </c>
      <c r="AF87" s="273">
        <v>0</v>
      </c>
      <c r="AG87" s="273">
        <v>13536668</v>
      </c>
      <c r="AH87" s="273">
        <v>0</v>
      </c>
      <c r="AI87" s="273">
        <v>0</v>
      </c>
      <c r="AJ87" s="273">
        <v>1212482</v>
      </c>
      <c r="AK87" s="273">
        <v>1751911</v>
      </c>
      <c r="AL87" s="273">
        <v>1071054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248702835</v>
      </c>
    </row>
    <row r="88" spans="1:84" x14ac:dyDescent="0.25">
      <c r="A88" s="31" t="s">
        <v>287</v>
      </c>
      <c r="B88" s="16"/>
      <c r="C88" s="273">
        <v>210791</v>
      </c>
      <c r="D88" s="273">
        <v>0</v>
      </c>
      <c r="E88" s="273">
        <v>4209362</v>
      </c>
      <c r="F88" s="273">
        <v>0</v>
      </c>
      <c r="G88" s="273">
        <v>0</v>
      </c>
      <c r="H88" s="273">
        <v>0</v>
      </c>
      <c r="I88" s="273">
        <v>0</v>
      </c>
      <c r="J88" s="273">
        <v>1237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130547353</v>
      </c>
      <c r="Q88" s="273">
        <v>4004806</v>
      </c>
      <c r="R88" s="273">
        <v>10544039</v>
      </c>
      <c r="S88" s="273">
        <v>0</v>
      </c>
      <c r="T88" s="273">
        <v>0</v>
      </c>
      <c r="U88" s="273">
        <v>40221578</v>
      </c>
      <c r="V88" s="273">
        <v>23654805</v>
      </c>
      <c r="W88" s="273">
        <v>18969232</v>
      </c>
      <c r="X88" s="273">
        <v>51711418</v>
      </c>
      <c r="Y88" s="273">
        <v>39553721</v>
      </c>
      <c r="Z88" s="273">
        <v>21293603</v>
      </c>
      <c r="AA88" s="273">
        <v>7638097</v>
      </c>
      <c r="AB88" s="273">
        <v>136331884</v>
      </c>
      <c r="AC88" s="273">
        <v>5586689</v>
      </c>
      <c r="AD88" s="273">
        <v>0</v>
      </c>
      <c r="AE88" s="273">
        <v>300852</v>
      </c>
      <c r="AF88" s="273">
        <v>0</v>
      </c>
      <c r="AG88" s="273">
        <v>76638095</v>
      </c>
      <c r="AH88" s="273">
        <v>0</v>
      </c>
      <c r="AI88" s="273">
        <v>0</v>
      </c>
      <c r="AJ88" s="273">
        <v>3466630</v>
      </c>
      <c r="AK88" s="273">
        <v>124102</v>
      </c>
      <c r="AL88" s="273">
        <v>190523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575198817</v>
      </c>
    </row>
    <row r="89" spans="1:84" x14ac:dyDescent="0.25">
      <c r="A89" s="21" t="s">
        <v>288</v>
      </c>
      <c r="B89" s="16"/>
      <c r="C89" s="25">
        <f t="shared" ref="C89:AV89" si="21">C87+C88</f>
        <v>19690013</v>
      </c>
      <c r="D89" s="25">
        <f t="shared" si="21"/>
        <v>0</v>
      </c>
      <c r="E89" s="25">
        <f t="shared" si="21"/>
        <v>63801275</v>
      </c>
      <c r="F89" s="25">
        <f t="shared" si="21"/>
        <v>0</v>
      </c>
      <c r="G89" s="25">
        <f t="shared" si="21"/>
        <v>4751844</v>
      </c>
      <c r="H89" s="25">
        <f t="shared" si="21"/>
        <v>0</v>
      </c>
      <c r="I89" s="25">
        <f t="shared" si="21"/>
        <v>0</v>
      </c>
      <c r="J89" s="25">
        <f t="shared" si="21"/>
        <v>1034683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171635108</v>
      </c>
      <c r="Q89" s="25">
        <f t="shared" si="21"/>
        <v>5518547</v>
      </c>
      <c r="R89" s="25">
        <f t="shared" si="21"/>
        <v>10543643</v>
      </c>
      <c r="S89" s="25">
        <f t="shared" si="21"/>
        <v>0</v>
      </c>
      <c r="T89" s="25">
        <f t="shared" si="21"/>
        <v>0</v>
      </c>
      <c r="U89" s="25">
        <f t="shared" si="21"/>
        <v>60612447</v>
      </c>
      <c r="V89" s="25">
        <f t="shared" si="21"/>
        <v>50660242</v>
      </c>
      <c r="W89" s="25">
        <f t="shared" si="21"/>
        <v>21008507</v>
      </c>
      <c r="X89" s="25">
        <f t="shared" si="21"/>
        <v>65874965</v>
      </c>
      <c r="Y89" s="25">
        <f t="shared" si="21"/>
        <v>44664468</v>
      </c>
      <c r="Z89" s="25">
        <f t="shared" si="21"/>
        <v>21623630</v>
      </c>
      <c r="AA89" s="25">
        <f t="shared" si="21"/>
        <v>8084877</v>
      </c>
      <c r="AB89" s="25">
        <f t="shared" si="21"/>
        <v>156509835</v>
      </c>
      <c r="AC89" s="25">
        <f t="shared" si="21"/>
        <v>17640385</v>
      </c>
      <c r="AD89" s="25">
        <f t="shared" si="21"/>
        <v>0</v>
      </c>
      <c r="AE89" s="25">
        <f t="shared" si="21"/>
        <v>2255718</v>
      </c>
      <c r="AF89" s="25">
        <f t="shared" si="21"/>
        <v>0</v>
      </c>
      <c r="AG89" s="25">
        <f t="shared" si="21"/>
        <v>90174763</v>
      </c>
      <c r="AH89" s="25">
        <f t="shared" si="21"/>
        <v>0</v>
      </c>
      <c r="AI89" s="25">
        <f t="shared" si="21"/>
        <v>0</v>
      </c>
      <c r="AJ89" s="25">
        <f t="shared" si="21"/>
        <v>4679112</v>
      </c>
      <c r="AK89" s="25">
        <f t="shared" si="21"/>
        <v>1876013</v>
      </c>
      <c r="AL89" s="25">
        <f t="shared" si="21"/>
        <v>1261577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823901652</v>
      </c>
    </row>
    <row r="90" spans="1:84" x14ac:dyDescent="0.25">
      <c r="A90" s="31" t="s">
        <v>289</v>
      </c>
      <c r="B90" s="25"/>
      <c r="C90" s="273">
        <v>11198</v>
      </c>
      <c r="D90" s="273">
        <v>0</v>
      </c>
      <c r="E90" s="273">
        <v>26431</v>
      </c>
      <c r="F90" s="273">
        <v>0</v>
      </c>
      <c r="G90" s="273">
        <v>4320</v>
      </c>
      <c r="H90" s="273">
        <v>0</v>
      </c>
      <c r="I90" s="273">
        <v>0</v>
      </c>
      <c r="J90" s="273">
        <v>604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13234</v>
      </c>
      <c r="Q90" s="273">
        <v>1162</v>
      </c>
      <c r="R90" s="273">
        <v>0</v>
      </c>
      <c r="S90" s="273">
        <v>6065</v>
      </c>
      <c r="T90" s="273">
        <v>0</v>
      </c>
      <c r="U90" s="273">
        <v>4695</v>
      </c>
      <c r="V90" s="273">
        <v>5181</v>
      </c>
      <c r="W90" s="273">
        <v>2071</v>
      </c>
      <c r="X90" s="273">
        <v>1369</v>
      </c>
      <c r="Y90" s="273">
        <v>6395</v>
      </c>
      <c r="Z90" s="273">
        <v>10776</v>
      </c>
      <c r="AA90" s="273">
        <v>947</v>
      </c>
      <c r="AB90" s="273">
        <v>2841</v>
      </c>
      <c r="AC90" s="273">
        <v>2643</v>
      </c>
      <c r="AD90" s="273">
        <v>0</v>
      </c>
      <c r="AE90" s="273">
        <v>0</v>
      </c>
      <c r="AF90" s="273">
        <v>0</v>
      </c>
      <c r="AG90" s="273">
        <v>9791</v>
      </c>
      <c r="AH90" s="273">
        <v>0</v>
      </c>
      <c r="AI90" s="273">
        <v>0</v>
      </c>
      <c r="AJ90" s="273">
        <v>1868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7091</v>
      </c>
      <c r="AZ90" s="273">
        <v>191</v>
      </c>
      <c r="BA90" s="273">
        <v>563</v>
      </c>
      <c r="BB90" s="273">
        <v>1467</v>
      </c>
      <c r="BC90" s="273">
        <v>0</v>
      </c>
      <c r="BD90" s="273">
        <v>3553</v>
      </c>
      <c r="BE90" s="273">
        <v>49859</v>
      </c>
      <c r="BF90" s="273">
        <v>0</v>
      </c>
      <c r="BG90" s="273">
        <v>545</v>
      </c>
      <c r="BH90" s="273">
        <v>1903</v>
      </c>
      <c r="BI90" s="273">
        <v>0</v>
      </c>
      <c r="BJ90" s="273">
        <v>291</v>
      </c>
      <c r="BK90" s="273">
        <v>0</v>
      </c>
      <c r="BL90" s="273">
        <v>2671</v>
      </c>
      <c r="BM90" s="273">
        <v>0</v>
      </c>
      <c r="BN90" s="273">
        <v>7576</v>
      </c>
      <c r="BO90" s="273">
        <v>0</v>
      </c>
      <c r="BP90" s="273">
        <v>0</v>
      </c>
      <c r="BQ90" s="273">
        <v>0</v>
      </c>
      <c r="BR90" s="273">
        <v>0</v>
      </c>
      <c r="BS90" s="273">
        <v>63</v>
      </c>
      <c r="BT90" s="273">
        <v>813</v>
      </c>
      <c r="BU90" s="273">
        <v>0</v>
      </c>
      <c r="BV90" s="273">
        <v>1480</v>
      </c>
      <c r="BW90" s="273">
        <v>0</v>
      </c>
      <c r="BX90" s="273">
        <v>0</v>
      </c>
      <c r="BY90" s="273">
        <v>2049</v>
      </c>
      <c r="BZ90" s="273">
        <v>0</v>
      </c>
      <c r="CA90" s="273">
        <v>0</v>
      </c>
      <c r="CB90" s="273">
        <v>0</v>
      </c>
      <c r="CC90" s="273">
        <v>6064</v>
      </c>
      <c r="CD90" s="224" t="s">
        <v>247</v>
      </c>
      <c r="CE90" s="25">
        <f t="shared" si="20"/>
        <v>197770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f>AZ59</f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4907</v>
      </c>
      <c r="D92" s="273">
        <v>0</v>
      </c>
      <c r="E92" s="273">
        <v>11583</v>
      </c>
      <c r="F92" s="273">
        <v>0</v>
      </c>
      <c r="G92" s="273">
        <v>1893</v>
      </c>
      <c r="H92" s="273">
        <v>0</v>
      </c>
      <c r="I92" s="273">
        <v>0</v>
      </c>
      <c r="J92" s="273">
        <v>265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5800</v>
      </c>
      <c r="Q92" s="273">
        <v>509</v>
      </c>
      <c r="R92" s="273">
        <v>0</v>
      </c>
      <c r="S92" s="273">
        <v>2658</v>
      </c>
      <c r="T92" s="273">
        <v>0</v>
      </c>
      <c r="U92" s="273">
        <v>2058</v>
      </c>
      <c r="V92" s="273">
        <v>2271</v>
      </c>
      <c r="W92" s="273">
        <v>908</v>
      </c>
      <c r="X92" s="273">
        <v>600</v>
      </c>
      <c r="Y92" s="273">
        <v>2803</v>
      </c>
      <c r="Z92" s="273">
        <v>4722</v>
      </c>
      <c r="AA92" s="273">
        <v>415</v>
      </c>
      <c r="AB92" s="273">
        <v>1245</v>
      </c>
      <c r="AC92" s="273">
        <v>1158</v>
      </c>
      <c r="AD92" s="273">
        <v>0</v>
      </c>
      <c r="AE92" s="273">
        <v>0</v>
      </c>
      <c r="AF92" s="273">
        <v>0</v>
      </c>
      <c r="AG92" s="273">
        <v>4291</v>
      </c>
      <c r="AH92" s="273">
        <v>0</v>
      </c>
      <c r="AI92" s="273">
        <v>0</v>
      </c>
      <c r="AJ92" s="273">
        <v>819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247</v>
      </c>
      <c r="BB92" s="273">
        <v>643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834</v>
      </c>
      <c r="BI92" s="273">
        <v>0</v>
      </c>
      <c r="BJ92" s="24" t="s">
        <v>247</v>
      </c>
      <c r="BK92" s="273">
        <v>0</v>
      </c>
      <c r="BL92" s="273">
        <v>1171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28</v>
      </c>
      <c r="BT92" s="273">
        <v>356</v>
      </c>
      <c r="BU92" s="273">
        <v>0</v>
      </c>
      <c r="BV92" s="273">
        <v>649</v>
      </c>
      <c r="BW92" s="273">
        <v>0</v>
      </c>
      <c r="BX92" s="273">
        <v>0</v>
      </c>
      <c r="BY92" s="273">
        <v>898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53731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22.78</v>
      </c>
      <c r="D94" s="277">
        <v>0</v>
      </c>
      <c r="E94" s="277">
        <v>84.07</v>
      </c>
      <c r="F94" s="277">
        <v>0</v>
      </c>
      <c r="G94" s="277">
        <v>4.68</v>
      </c>
      <c r="H94" s="277">
        <v>0</v>
      </c>
      <c r="I94" s="277">
        <v>0</v>
      </c>
      <c r="J94" s="277">
        <v>1.1399999999999999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13.5</v>
      </c>
      <c r="Q94" s="274">
        <v>20.170000000000002</v>
      </c>
      <c r="R94" s="274">
        <v>0</v>
      </c>
      <c r="S94" s="278">
        <v>0</v>
      </c>
      <c r="T94" s="278">
        <v>0</v>
      </c>
      <c r="U94" s="279">
        <v>0</v>
      </c>
      <c r="V94" s="274">
        <v>7.16</v>
      </c>
      <c r="W94" s="274">
        <v>0.01</v>
      </c>
      <c r="X94" s="274">
        <v>0</v>
      </c>
      <c r="Y94" s="274">
        <v>0</v>
      </c>
      <c r="Z94" s="274">
        <v>12.1</v>
      </c>
      <c r="AA94" s="274">
        <v>0</v>
      </c>
      <c r="AB94" s="278">
        <v>0</v>
      </c>
      <c r="AC94" s="274">
        <v>0.42</v>
      </c>
      <c r="AD94" s="274">
        <v>0</v>
      </c>
      <c r="AE94" s="274">
        <v>0</v>
      </c>
      <c r="AF94" s="274">
        <v>0</v>
      </c>
      <c r="AG94" s="274">
        <v>27.08</v>
      </c>
      <c r="AH94" s="274">
        <v>0</v>
      </c>
      <c r="AI94" s="274">
        <v>0</v>
      </c>
      <c r="AJ94" s="274">
        <v>6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199.10999999999996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98362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1369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287" t="s">
        <v>1370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322</v>
      </c>
      <c r="B115" s="35" t="s">
        <v>299</v>
      </c>
      <c r="C115" s="292"/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/>
      <c r="D120" s="16"/>
      <c r="E120" s="16"/>
    </row>
    <row r="121" spans="1:5" x14ac:dyDescent="0.25">
      <c r="A121" s="16" t="s">
        <v>327</v>
      </c>
      <c r="B121" s="35" t="s">
        <v>299</v>
      </c>
      <c r="C121" s="292"/>
      <c r="D121" s="16"/>
      <c r="E121" s="16"/>
    </row>
    <row r="122" spans="1:5" x14ac:dyDescent="0.25">
      <c r="A122" s="16" t="s">
        <v>328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4">
        <v>4875</v>
      </c>
      <c r="D127" s="295">
        <v>20979</v>
      </c>
      <c r="E127" s="16"/>
    </row>
    <row r="128" spans="1:5" x14ac:dyDescent="0.25">
      <c r="A128" s="16" t="s">
        <v>333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619</v>
      </c>
      <c r="D130" s="295">
        <v>1277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14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/>
      <c r="D133" s="16"/>
      <c r="E133" s="16"/>
    </row>
    <row r="134" spans="1:5" x14ac:dyDescent="0.25">
      <c r="A134" s="16" t="s">
        <v>339</v>
      </c>
      <c r="B134" s="35" t="s">
        <v>299</v>
      </c>
      <c r="C134" s="296">
        <v>53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/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15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8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343</v>
      </c>
      <c r="B139" s="35" t="s">
        <v>299</v>
      </c>
      <c r="C139" s="294"/>
      <c r="D139" s="16"/>
      <c r="E139" s="16"/>
    </row>
    <row r="140" spans="1:5" x14ac:dyDescent="0.25">
      <c r="A140" s="16" t="s">
        <v>344</v>
      </c>
      <c r="B140" s="35"/>
      <c r="C140" s="292"/>
      <c r="D140" s="16"/>
      <c r="E140" s="16"/>
    </row>
    <row r="141" spans="1:5" x14ac:dyDescent="0.25">
      <c r="A141" s="16" t="s">
        <v>334</v>
      </c>
      <c r="B141" s="35" t="s">
        <v>299</v>
      </c>
      <c r="C141" s="292"/>
      <c r="D141" s="16"/>
      <c r="E141" s="16"/>
    </row>
    <row r="142" spans="1:5" x14ac:dyDescent="0.25">
      <c r="A142" s="16" t="s">
        <v>345</v>
      </c>
      <c r="B142" s="35" t="s">
        <v>299</v>
      </c>
      <c r="C142" s="292"/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f>SUM(C132:C142)</f>
        <v>90</v>
      </c>
    </row>
    <row r="144" spans="1:5" x14ac:dyDescent="0.25">
      <c r="A144" s="16" t="s">
        <v>347</v>
      </c>
      <c r="B144" s="35" t="s">
        <v>299</v>
      </c>
      <c r="C144" s="294">
        <v>142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2451</v>
      </c>
      <c r="C154" s="295">
        <v>802</v>
      </c>
      <c r="D154" s="295">
        <v>1622</v>
      </c>
      <c r="E154" s="25">
        <f>SUM(B154:D154)</f>
        <v>4875</v>
      </c>
    </row>
    <row r="155" spans="1:6" x14ac:dyDescent="0.25">
      <c r="A155" s="16" t="s">
        <v>241</v>
      </c>
      <c r="B155" s="295">
        <v>10549</v>
      </c>
      <c r="C155" s="295">
        <v>3451</v>
      </c>
      <c r="D155" s="295">
        <v>6979</v>
      </c>
      <c r="E155" s="25">
        <f>SUM(B155:D155)</f>
        <v>20979</v>
      </c>
    </row>
    <row r="156" spans="1:6" x14ac:dyDescent="0.25">
      <c r="A156" s="16" t="s">
        <v>354</v>
      </c>
      <c r="B156" s="295">
        <v>97405</v>
      </c>
      <c r="C156" s="295">
        <v>31863</v>
      </c>
      <c r="D156" s="295">
        <v>64439</v>
      </c>
      <c r="E156" s="25">
        <f>SUM(B156:D156)</f>
        <v>193707</v>
      </c>
    </row>
    <row r="157" spans="1:6" x14ac:dyDescent="0.25">
      <c r="A157" s="16" t="s">
        <v>286</v>
      </c>
      <c r="B157" s="295">
        <v>144561281</v>
      </c>
      <c r="C157" s="295">
        <v>39573422</v>
      </c>
      <c r="D157" s="295">
        <v>64568130</v>
      </c>
      <c r="E157" s="25">
        <f>SUM(B157:D157)</f>
        <v>248702833</v>
      </c>
      <c r="F157" s="14"/>
    </row>
    <row r="158" spans="1:6" x14ac:dyDescent="0.25">
      <c r="A158" s="16" t="s">
        <v>287</v>
      </c>
      <c r="B158" s="295">
        <v>269734327</v>
      </c>
      <c r="C158" s="295">
        <v>95951002</v>
      </c>
      <c r="D158" s="295">
        <v>209513488</v>
      </c>
      <c r="E158" s="25">
        <f>SUM(B158:D158)</f>
        <v>575198817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5574496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1008714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12169452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4429304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921491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24103457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1498567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316769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1815336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6885120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-7969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6877151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1561878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8575205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10137083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6002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636778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642780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2">
        <v>2525564</v>
      </c>
      <c r="C211" s="292">
        <v>0</v>
      </c>
      <c r="D211" s="295">
        <v>0</v>
      </c>
      <c r="E211" s="25">
        <f t="shared" ref="E211:E219" si="22">SUM(B211:C211)-D211</f>
        <v>2525564</v>
      </c>
    </row>
    <row r="212" spans="1:5" x14ac:dyDescent="0.25">
      <c r="A212" s="16" t="s">
        <v>389</v>
      </c>
      <c r="B212" s="292">
        <v>1906095</v>
      </c>
      <c r="C212" s="292">
        <v>0</v>
      </c>
      <c r="D212" s="295">
        <v>0</v>
      </c>
      <c r="E212" s="25">
        <f t="shared" si="22"/>
        <v>1906095</v>
      </c>
    </row>
    <row r="213" spans="1:5" x14ac:dyDescent="0.25">
      <c r="A213" s="16" t="s">
        <v>390</v>
      </c>
      <c r="B213" s="292">
        <v>80588622</v>
      </c>
      <c r="C213" s="292">
        <v>1357235</v>
      </c>
      <c r="D213" s="295">
        <v>0</v>
      </c>
      <c r="E213" s="25">
        <f t="shared" si="22"/>
        <v>81945857</v>
      </c>
    </row>
    <row r="214" spans="1:5" x14ac:dyDescent="0.25">
      <c r="A214" s="16" t="s">
        <v>391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392</v>
      </c>
      <c r="B215" s="292">
        <v>5937745</v>
      </c>
      <c r="C215" s="292">
        <v>21706</v>
      </c>
      <c r="D215" s="295">
        <v>0</v>
      </c>
      <c r="E215" s="25">
        <f t="shared" si="22"/>
        <v>5959451</v>
      </c>
    </row>
    <row r="216" spans="1:5" x14ac:dyDescent="0.25">
      <c r="A216" s="16" t="s">
        <v>393</v>
      </c>
      <c r="B216" s="292">
        <v>71371558</v>
      </c>
      <c r="C216" s="292">
        <v>3795188</v>
      </c>
      <c r="D216" s="295">
        <v>0</v>
      </c>
      <c r="E216" s="25">
        <f t="shared" si="22"/>
        <v>75166746</v>
      </c>
    </row>
    <row r="217" spans="1:5" x14ac:dyDescent="0.25">
      <c r="A217" s="16" t="s">
        <v>394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395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396</v>
      </c>
      <c r="B219" s="292">
        <v>6774122</v>
      </c>
      <c r="C219" s="292">
        <v>-3773641</v>
      </c>
      <c r="D219" s="295">
        <v>0</v>
      </c>
      <c r="E219" s="25">
        <f t="shared" si="22"/>
        <v>3000481</v>
      </c>
    </row>
    <row r="220" spans="1:5" x14ac:dyDescent="0.25">
      <c r="A220" s="16" t="s">
        <v>229</v>
      </c>
      <c r="B220" s="25">
        <f>SUM(B211:B219)</f>
        <v>169103706</v>
      </c>
      <c r="C220" s="225">
        <f>SUM(C211:C219)</f>
        <v>1400488</v>
      </c>
      <c r="D220" s="25">
        <f>SUM(D211:D219)</f>
        <v>0</v>
      </c>
      <c r="E220" s="25">
        <f>SUM(E211:E219)</f>
        <v>170504194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2">
        <v>1879700</v>
      </c>
      <c r="C225" s="292">
        <v>6013</v>
      </c>
      <c r="D225" s="295">
        <v>0</v>
      </c>
      <c r="E225" s="25">
        <f t="shared" ref="E225:E232" si="23">SUM(B225:C225)-D225</f>
        <v>1885713</v>
      </c>
    </row>
    <row r="226" spans="1:6" x14ac:dyDescent="0.25">
      <c r="A226" s="16" t="s">
        <v>390</v>
      </c>
      <c r="B226" s="292">
        <v>64719036</v>
      </c>
      <c r="C226" s="292">
        <v>2337816</v>
      </c>
      <c r="D226" s="295">
        <v>0</v>
      </c>
      <c r="E226" s="25">
        <f t="shared" si="23"/>
        <v>67056852</v>
      </c>
    </row>
    <row r="227" spans="1:6" x14ac:dyDescent="0.25">
      <c r="A227" s="16" t="s">
        <v>391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392</v>
      </c>
      <c r="B228" s="292">
        <v>4430010</v>
      </c>
      <c r="C228" s="292">
        <v>278478</v>
      </c>
      <c r="D228" s="295">
        <v>0</v>
      </c>
      <c r="E228" s="25">
        <f t="shared" si="23"/>
        <v>4708488</v>
      </c>
    </row>
    <row r="229" spans="1:6" x14ac:dyDescent="0.25">
      <c r="A229" s="16" t="s">
        <v>393</v>
      </c>
      <c r="B229" s="292">
        <v>66345445</v>
      </c>
      <c r="C229" s="292">
        <v>2881168</v>
      </c>
      <c r="D229" s="295">
        <v>0</v>
      </c>
      <c r="E229" s="25">
        <f t="shared" si="23"/>
        <v>69226613</v>
      </c>
    </row>
    <row r="230" spans="1:6" x14ac:dyDescent="0.25">
      <c r="A230" s="16" t="s">
        <v>394</v>
      </c>
      <c r="B230" s="292">
        <v>-320</v>
      </c>
      <c r="C230" s="292">
        <v>640</v>
      </c>
      <c r="D230" s="295">
        <v>0</v>
      </c>
      <c r="E230" s="25">
        <f t="shared" si="23"/>
        <v>320</v>
      </c>
    </row>
    <row r="231" spans="1:6" x14ac:dyDescent="0.25">
      <c r="A231" s="16" t="s">
        <v>395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396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137373871</v>
      </c>
      <c r="C233" s="225">
        <f>SUM(C224:C232)</f>
        <v>5504115</v>
      </c>
      <c r="D233" s="25">
        <f>SUM(D224:D232)</f>
        <v>0</v>
      </c>
      <c r="E233" s="25">
        <f>SUM(E224:E232)</f>
        <v>142877986</v>
      </c>
    </row>
    <row r="234" spans="1:6" x14ac:dyDescent="0.25">
      <c r="A234" s="16"/>
      <c r="B234" s="16"/>
      <c r="C234" s="22"/>
      <c r="D234" s="16"/>
      <c r="E234" s="16"/>
      <c r="F234" s="11">
        <f>E220-E233</f>
        <v>27626208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38" t="s">
        <v>399</v>
      </c>
      <c r="C236" s="338"/>
      <c r="D236" s="30"/>
      <c r="E236" s="30"/>
    </row>
    <row r="237" spans="1:6" x14ac:dyDescent="0.25">
      <c r="A237" s="43" t="s">
        <v>399</v>
      </c>
      <c r="B237" s="30"/>
      <c r="C237" s="292">
        <v>9244373</v>
      </c>
      <c r="D237" s="32">
        <f>C237</f>
        <v>9244373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323948334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94415389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4582481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51688861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79778637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-740809.65000000037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f>SUM(C239:C244)</f>
        <v>553672892.35000002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4">
        <v>919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3848804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10799580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f>SUM(C249:C251)</f>
        <v>14648384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f>D237+D245+D252+D256</f>
        <v>577565649.35000002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252750365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22297279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36029603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317289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3645470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0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f>SUM(C266:C268)-C269+SUM(C270:C275)</f>
        <v>242980800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41361670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f>SUM(C278:C280)</f>
        <v>41361670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2525564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1906095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81945857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5959451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75166746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3000481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f>SUM(C283:C290)</f>
        <v>170504194</v>
      </c>
      <c r="E291" s="16"/>
    </row>
    <row r="292" spans="1:5" x14ac:dyDescent="0.25">
      <c r="A292" s="16" t="s">
        <v>438</v>
      </c>
      <c r="B292" s="35" t="s">
        <v>299</v>
      </c>
      <c r="C292" s="292">
        <v>142877986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f>D291-C292</f>
        <v>27626208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8226694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f>C295-C296+C297+C298</f>
        <v>8226694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f>D276+D281+D293+D299+D306</f>
        <v>320195372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320195372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4893963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4977141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10594413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f>SUM(C314:C323)</f>
        <v>20465517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4636389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672270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5308659</v>
      </c>
      <c r="E339" s="16"/>
    </row>
    <row r="340" spans="1:5" x14ac:dyDescent="0.25">
      <c r="A340" s="16" t="s">
        <v>479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480</v>
      </c>
      <c r="B341" s="16"/>
      <c r="C341" s="22"/>
      <c r="D341" s="25">
        <f>D339-D340</f>
        <v>5308659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294421196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f>D324+D329+D341+C343+C347+C348</f>
        <v>320195372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f>D308</f>
        <v>320195372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2">
        <v>248702833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2">
        <v>575198817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f>SUM(C358:C359)</f>
        <v>823901650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9244373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553672892.35000002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14648384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f>SUM(C362:C365)</f>
        <v>577565649.35000002</v>
      </c>
      <c r="E366" s="16"/>
    </row>
    <row r="367" spans="1:5" x14ac:dyDescent="0.25">
      <c r="A367" s="16" t="s">
        <v>498</v>
      </c>
      <c r="B367" s="16"/>
      <c r="C367" s="22"/>
      <c r="D367" s="25">
        <f>D360-D366</f>
        <v>246336000.64999998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191123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51884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160712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20837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3734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69957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879044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557946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512</v>
      </c>
      <c r="B381" s="35"/>
      <c r="C381" s="35"/>
      <c r="D381" s="25">
        <f>SUM(C370:C380)</f>
        <v>1935237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f>D381+C382</f>
        <v>1935237</v>
      </c>
      <c r="E383" s="16"/>
    </row>
    <row r="384" spans="1:6" x14ac:dyDescent="0.25">
      <c r="A384" s="16" t="s">
        <v>515</v>
      </c>
      <c r="B384" s="16"/>
      <c r="C384" s="22"/>
      <c r="D384" s="25">
        <f>D367+D383</f>
        <v>248271237.64999998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76835297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24103457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2838652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39278542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15032961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5386188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1815336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4">
        <v>642780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499007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1060373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165077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6877151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335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442120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3428492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60101070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163627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129745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9972006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1636294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907442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f>SUM(C401:C414)</f>
        <v>85382739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f>SUM(C389:C399,D415)</f>
        <v>251315952</v>
      </c>
      <c r="E416" s="25"/>
    </row>
    <row r="417" spans="1:13" x14ac:dyDescent="0.25">
      <c r="A417" s="25" t="s">
        <v>529</v>
      </c>
      <c r="B417" s="16"/>
      <c r="C417" s="22"/>
      <c r="D417" s="25">
        <f>D384-D416</f>
        <v>-3044714.3500000238</v>
      </c>
      <c r="E417" s="25"/>
    </row>
    <row r="418" spans="1:13" x14ac:dyDescent="0.25">
      <c r="A418" s="25" t="s">
        <v>530</v>
      </c>
      <c r="B418" s="16"/>
      <c r="C418" s="294">
        <v>3160169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f>SUM(C418:C419)</f>
        <v>3160169</v>
      </c>
      <c r="E420" s="25"/>
      <c r="F420" s="11">
        <f>D420-C399</f>
        <v>2517389</v>
      </c>
    </row>
    <row r="421" spans="1:13" x14ac:dyDescent="0.25">
      <c r="A421" s="25" t="s">
        <v>533</v>
      </c>
      <c r="B421" s="16"/>
      <c r="C421" s="22"/>
      <c r="D421" s="25">
        <f>D417+D420</f>
        <v>115454.64999997616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f>D421+C422-C423</f>
        <v>115454.64999997616</v>
      </c>
      <c r="E424" s="16"/>
    </row>
    <row r="426" spans="1:13" ht="29.1" customHeight="1" x14ac:dyDescent="0.25">
      <c r="A426" s="339" t="s">
        <v>537</v>
      </c>
      <c r="B426" s="339"/>
      <c r="C426" s="339"/>
      <c r="D426" s="339"/>
      <c r="E426" s="33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147911</v>
      </c>
      <c r="E612" s="219">
        <f>SUM(C624:D647)+SUM(C668:D713)</f>
        <v>211256052.97166884</v>
      </c>
      <c r="F612" s="219">
        <f>CE64-(AX64+BD64+BE64+BG64+BJ64+BN64+BP64+BQ64+CB64+CC64+CD64)</f>
        <v>39341974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616.63</v>
      </c>
      <c r="I612" s="217">
        <f>CE92-(AX92+AY92+AZ92+BD92+BE92+BF92+BG92+BJ92+BN92+BO92+BP92+BQ92+BR92+CB92+CC92+CD92)</f>
        <v>53731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823901652</v>
      </c>
      <c r="L612" s="223">
        <f>CE94-(AW94+AX94+AY94+AZ94+BA94+BB94+BC94+BD94+BE94+BF94+BG94+BH94+BI94+BJ94+BK94+BL94+BM94+BN94+BO94+BP94+BQ94+BR94+BS94+BT94+BU94+BV94+BW94+BX94+BY94+BZ94+CA94+CB94+CC94+CD94)</f>
        <v>199.10999999999996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12574013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12574013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30304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127211</v>
      </c>
      <c r="D617" s="217">
        <f>(D615/D612)*BJ90</f>
        <v>24738.104556118207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46330.814374860558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18077086.379999999</v>
      </c>
      <c r="D619" s="217">
        <f>(D615/D612)*BN90</f>
        <v>644040.82514485065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17280933</v>
      </c>
      <c r="D620" s="217">
        <f>(D615/D612)*CC90</f>
        <v>515504.6942553292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768025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280679</v>
      </c>
      <c r="D623" s="217">
        <f>(D615/D612)*BQ90</f>
        <v>0</v>
      </c>
      <c r="E623" s="219">
        <f>SUM(C616:D623)</f>
        <v>37794852.81833116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-969757</v>
      </c>
      <c r="D624" s="217">
        <f>(D615/D612)*BD90</f>
        <v>302042.90545665973</v>
      </c>
      <c r="E624" s="219">
        <f>(E623/E612)*SUM(C624:D624)</f>
        <v>-119457.67031525093</v>
      </c>
      <c r="F624" s="219">
        <f>SUM(C624:E624)</f>
        <v>-787171.76485859114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4570050</v>
      </c>
      <c r="D625" s="217">
        <f>(D615/D612)*AY90</f>
        <v>602810.65088465356</v>
      </c>
      <c r="E625" s="219">
        <f>(E623/E612)*SUM(C625:D625)</f>
        <v>925452.80572926998</v>
      </c>
      <c r="F625" s="219">
        <f>(F624/F612)*AY64</f>
        <v>-5413.0449814570447</v>
      </c>
      <c r="G625" s="217">
        <f>SUM(C625:F625)</f>
        <v>6092900.4116324661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16103606</v>
      </c>
      <c r="D627" s="217">
        <f>(D615/D612)*BO90</f>
        <v>0</v>
      </c>
      <c r="E627" s="219">
        <f>(E623/E612)*SUM(C627:D627)</f>
        <v>2881022.3899052837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6138</v>
      </c>
      <c r="D628" s="217">
        <f>(D615/D612)*AZ90</f>
        <v>16237.037698345626</v>
      </c>
      <c r="E628" s="219">
        <f>(E623/E612)*SUM(C628:D628)</f>
        <v>4003.0155099366275</v>
      </c>
      <c r="F628" s="219">
        <f>(F624/F612)*AZ64</f>
        <v>-2.5410726502193581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187832</v>
      </c>
      <c r="D630" s="217">
        <f>(D615/D612)*BA90</f>
        <v>47861.006409259622</v>
      </c>
      <c r="E630" s="219">
        <f>(E623/E612)*SUM(C630:D630)</f>
        <v>42166.75622895683</v>
      </c>
      <c r="F630" s="219">
        <f>(F624/F612)*BA64</f>
        <v>22.729594729521185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120839</v>
      </c>
      <c r="D631" s="217">
        <f>(D615/D612)*AW90</f>
        <v>0</v>
      </c>
      <c r="E631" s="219">
        <f>(E623/E612)*SUM(C631:D631)</f>
        <v>21618.752009566342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2340971</v>
      </c>
      <c r="D632" s="217">
        <f>(D615/D612)*BB90</f>
        <v>124710.65080352373</v>
      </c>
      <c r="E632" s="219">
        <f>(E623/E612)*SUM(C632:D632)</f>
        <v>441123.81055172195</v>
      </c>
      <c r="F632" s="219">
        <f>(F624/F612)*BB64</f>
        <v>-97.881318148607079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0</v>
      </c>
      <c r="D636" s="217">
        <f>(D615/D612)*BH90</f>
        <v>161775.3023034122</v>
      </c>
      <c r="E636" s="219">
        <f>(E623/E612)*SUM(C636:D636)</f>
        <v>28942.478353595237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3533</v>
      </c>
      <c r="D637" s="217">
        <f>(D615/D612)*BL90</f>
        <v>227063.4957711056</v>
      </c>
      <c r="E637" s="219">
        <f>(E623/E612)*SUM(C637:D637)</f>
        <v>41254.962854298246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111722</v>
      </c>
      <c r="D638" s="217">
        <f>(D615/D612)*BM90</f>
        <v>0</v>
      </c>
      <c r="E638" s="219">
        <f>(E623/E612)*SUM(C638:D638)</f>
        <v>19987.671298279285</v>
      </c>
      <c r="F638" s="219">
        <f>(F624/F612)*BM64</f>
        <v>-1.6807094694364257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868343</v>
      </c>
      <c r="D639" s="217">
        <f>(D615/D612)*BS90</f>
        <v>5355.6721203967254</v>
      </c>
      <c r="E639" s="219">
        <f>(E623/E612)*SUM(C639:D639)</f>
        <v>156309.42761573888</v>
      </c>
      <c r="F639" s="219">
        <f>(F624/F612)*BS64</f>
        <v>-141.21961232478921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782063</v>
      </c>
      <c r="D640" s="217">
        <f>(D615/D612)*BT90</f>
        <v>69113.673553691071</v>
      </c>
      <c r="E640" s="219">
        <f>(E623/E612)*SUM(C640:D640)</f>
        <v>152280.12000997071</v>
      </c>
      <c r="F640" s="219">
        <f>(F624/F612)*BT64</f>
        <v>-104.38406311964087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51</v>
      </c>
      <c r="D642" s="217">
        <f>(D615/D612)*BV90</f>
        <v>125815.78949503417</v>
      </c>
      <c r="E642" s="219">
        <f>(E623/E612)*SUM(C642:D642)</f>
        <v>22518.25079927369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6985855.9800000004</v>
      </c>
      <c r="D645" s="217">
        <f>(D615/D612)*BY90</f>
        <v>174186.85991576014</v>
      </c>
      <c r="E645" s="219">
        <f>(E623/E612)*SUM(C645:D645)</f>
        <v>1280970.4692525587</v>
      </c>
      <c r="F645" s="219">
        <f>(F624/F612)*BY64</f>
        <v>-1339.6054809250902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3515761</v>
      </c>
      <c r="D646" s="217">
        <f>(D615/D612)*BZ90</f>
        <v>0</v>
      </c>
      <c r="E646" s="219">
        <f>(E623/E612)*SUM(C646:D646)</f>
        <v>628988.69722444715</v>
      </c>
      <c r="F646" s="219">
        <f>(F624/F612)*BZ64</f>
        <v>-15.006334548539515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1695215</v>
      </c>
      <c r="D647" s="217">
        <f>(D615/D612)*CA90</f>
        <v>0</v>
      </c>
      <c r="E647" s="219">
        <f>(E623/E612)*SUM(C647:D647)</f>
        <v>303283.15103482321</v>
      </c>
      <c r="F647" s="219">
        <f>(F624/F612)*CA64</f>
        <v>-5.5623480059919803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85460474.359999999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8500073</v>
      </c>
      <c r="D668" s="217">
        <f>(D615/D612)*C90</f>
        <v>951949.46673337347</v>
      </c>
      <c r="E668" s="219">
        <f>(E623/E612)*SUM(C668:D668)</f>
        <v>1691018.046302587</v>
      </c>
      <c r="F668" s="219">
        <f>(F624/F612)*C64</f>
        <v>-10612.139649144045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23654698.600000001</v>
      </c>
      <c r="D670" s="217">
        <f>(D615/D612)*E90</f>
        <v>2246916.9811778706</v>
      </c>
      <c r="E670" s="219">
        <f>(E623/E612)*SUM(C670:D670)</f>
        <v>4633939.4061238831</v>
      </c>
      <c r="F670" s="219">
        <f>(F624/F612)*E64</f>
        <v>-26911.259914817208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1757746</v>
      </c>
      <c r="D672" s="217">
        <f>(D615/D612)*G90</f>
        <v>367246.08825577545</v>
      </c>
      <c r="E672" s="219">
        <f>(E623/E612)*SUM(C672:D672)</f>
        <v>380172.60138111142</v>
      </c>
      <c r="F672" s="219">
        <f>(F624/F612)*G64</f>
        <v>-363.75354945659785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250147</v>
      </c>
      <c r="D675" s="217">
        <f>(D615/D612)*J90</f>
        <v>51346.443820946377</v>
      </c>
      <c r="E675" s="219">
        <f>(E623/E612)*SUM(C675:D675)</f>
        <v>53938.811099687693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13070608</v>
      </c>
      <c r="D681" s="217">
        <f>(D615/D612)*P90</f>
        <v>1125031.1879576233</v>
      </c>
      <c r="E681" s="219">
        <f>(E623/E612)*SUM(C681:D681)</f>
        <v>2539676.7866478339</v>
      </c>
      <c r="F681" s="219">
        <f>(F624/F612)*P64</f>
        <v>-123820.70781272267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6933353</v>
      </c>
      <c r="D682" s="217">
        <f>(D615/D612)*Q90</f>
        <v>98782.396887317373</v>
      </c>
      <c r="E682" s="219">
        <f>(E623/E612)*SUM(C682:D682)</f>
        <v>1258087.1344764545</v>
      </c>
      <c r="F682" s="219">
        <f>(F624/F612)*Q64</f>
        <v>-9562.9567628483564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9336269</v>
      </c>
      <c r="D683" s="217">
        <f>(D615/D612)*R90</f>
        <v>0</v>
      </c>
      <c r="E683" s="219">
        <f>(E623/E612)*SUM(C683:D683)</f>
        <v>1670309.1237564192</v>
      </c>
      <c r="F683" s="219">
        <f>(F624/F612)*R64</f>
        <v>-3058.8512174821653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3727618</v>
      </c>
      <c r="D684" s="217">
        <f>(D615/D612)*S90</f>
        <v>515589.70492390695</v>
      </c>
      <c r="E684" s="219">
        <f>(E623/E612)*SUM(C684:D684)</f>
        <v>759132.85526883788</v>
      </c>
      <c r="F684" s="219">
        <f>(F624/F612)*S64</f>
        <v>-43797.407979583171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9213208.8599999994</v>
      </c>
      <c r="D686" s="217">
        <f>(D615/D612)*U90</f>
        <v>399125.08897242259</v>
      </c>
      <c r="E686" s="219">
        <f>(E623/E612)*SUM(C686:D686)</f>
        <v>1719698.639313221</v>
      </c>
      <c r="F686" s="219">
        <f>(F624/F612)*U64</f>
        <v>-38065.108232717466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8553441.7200000007</v>
      </c>
      <c r="D687" s="217">
        <f>(D615/D612)*V90</f>
        <v>440440.27390119736</v>
      </c>
      <c r="E687" s="219">
        <f>(E623/E612)*SUM(C687:D687)</f>
        <v>1609054.2327349123</v>
      </c>
      <c r="F687" s="219">
        <f>(F624/F612)*V64</f>
        <v>-57720.845410207949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1154518</v>
      </c>
      <c r="D688" s="217">
        <f>(D615/D612)*W90</f>
        <v>176057.09462447013</v>
      </c>
      <c r="E688" s="219">
        <f>(E623/E612)*SUM(C688:D688)</f>
        <v>238047.0957289591</v>
      </c>
      <c r="F688" s="219">
        <f>(F624/F612)*W64</f>
        <v>-1557.2573572171073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2650577</v>
      </c>
      <c r="D689" s="217">
        <f>(D615/D612)*X90</f>
        <v>116379.60528290662</v>
      </c>
      <c r="E689" s="219">
        <f>(E623/E612)*SUM(C689:D689)</f>
        <v>495023.53272406006</v>
      </c>
      <c r="F689" s="219">
        <f>(F624/F612)*X64</f>
        <v>-7943.0329525565485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6832940</v>
      </c>
      <c r="D690" s="217">
        <f>(D615/D612)*Y90</f>
        <v>543643.22555455647</v>
      </c>
      <c r="E690" s="219">
        <f>(E623/E612)*SUM(C690:D690)</f>
        <v>1319710.7178244684</v>
      </c>
      <c r="F690" s="219">
        <f>(F624/F612)*Y64</f>
        <v>-9285.2995568082461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7726748</v>
      </c>
      <c r="D691" s="217">
        <f>(D615/D612)*Z90</f>
        <v>916074.96459357312</v>
      </c>
      <c r="E691" s="219">
        <f>(E623/E612)*SUM(C691:D691)</f>
        <v>1546247.8697616947</v>
      </c>
      <c r="F691" s="219">
        <f>(F624/F612)*Z64</f>
        <v>-6504.1855791504495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1132421</v>
      </c>
      <c r="D692" s="217">
        <f>(D615/D612)*AA90</f>
        <v>80505.103143106331</v>
      </c>
      <c r="E692" s="219">
        <f>(E623/E612)*SUM(C692:D692)</f>
        <v>216999.05353222467</v>
      </c>
      <c r="F692" s="219">
        <f>(F624/F612)*AA64</f>
        <v>-7931.0679018098463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26362686</v>
      </c>
      <c r="D693" s="217">
        <f>(D615/D612)*AB90</f>
        <v>241515.30942931899</v>
      </c>
      <c r="E693" s="219">
        <f>(E623/E612)*SUM(C693:D693)</f>
        <v>4759635.8007028569</v>
      </c>
      <c r="F693" s="219">
        <f>(F624/F612)*AB64</f>
        <v>-392664.57352179952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4958239</v>
      </c>
      <c r="D694" s="217">
        <f>(D615/D612)*AC90</f>
        <v>224683.19705092927</v>
      </c>
      <c r="E694" s="219">
        <f>(E623/E612)*SUM(C694:D694)</f>
        <v>927252.8708688484</v>
      </c>
      <c r="F694" s="219">
        <f>(F624/F612)*AC64</f>
        <v>-8218.0490437161152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1896787</v>
      </c>
      <c r="D696" s="217">
        <f>(D615/D612)*AE90</f>
        <v>0</v>
      </c>
      <c r="E696" s="219">
        <f>(E623/E612)*SUM(C696:D696)</f>
        <v>339345.47429198615</v>
      </c>
      <c r="F696" s="219">
        <f>(F624/F612)*AE64</f>
        <v>-238.46066019932528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18236525.25</v>
      </c>
      <c r="D698" s="217">
        <f>(D615/D612)*AG90</f>
        <v>832339.45604451327</v>
      </c>
      <c r="E698" s="219">
        <f>(E623/E612)*SUM(C698:D698)</f>
        <v>3411523.2431909274</v>
      </c>
      <c r="F698" s="219">
        <f>(F624/F612)*AG64</f>
        <v>-24946.250435247184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5625695</v>
      </c>
      <c r="D701" s="217">
        <f>(D615/D612)*AJ90</f>
        <v>158799.92890319179</v>
      </c>
      <c r="E701" s="219">
        <f>(E623/E612)*SUM(C701:D701)</f>
        <v>1034877.492933177</v>
      </c>
      <c r="F701" s="219">
        <f>(F624/F612)*AJ64</f>
        <v>-6712.3534520077901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1560499</v>
      </c>
      <c r="D702" s="217">
        <f>(D615/D612)*AK90</f>
        <v>0</v>
      </c>
      <c r="E702" s="219">
        <f>(E623/E612)*SUM(C702:D702)</f>
        <v>279181.72851625935</v>
      </c>
      <c r="F702" s="219">
        <f>(F624/F612)*AK64</f>
        <v>-124.31247540010135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455633</v>
      </c>
      <c r="D703" s="217">
        <f>(D615/D612)*AL90</f>
        <v>0</v>
      </c>
      <c r="E703" s="219">
        <f>(E623/E612)*SUM(C703:D703)</f>
        <v>81515.213088280609</v>
      </c>
      <c r="F703" s="219">
        <f>(F624/F612)*AL64</f>
        <v>-35.695067779459329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249050905.79000002</v>
      </c>
      <c r="D715" s="202">
        <f>SUM(D616:D647)+SUM(D668:D713)</f>
        <v>12574013</v>
      </c>
      <c r="E715" s="202">
        <f>SUM(E624:E647)+SUM(E668:E713)</f>
        <v>37794852.81833116</v>
      </c>
      <c r="F715" s="202">
        <f>SUM(F625:F648)+SUM(F668:F713)</f>
        <v>-787171.76485859114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249050905.78999999</v>
      </c>
      <c r="D716" s="202">
        <f>D615</f>
        <v>12574013</v>
      </c>
      <c r="E716" s="202">
        <f>E623</f>
        <v>37794852.81833116</v>
      </c>
      <c r="F716" s="202">
        <f>F624</f>
        <v>-787171.76485859114</v>
      </c>
      <c r="G716" s="202">
        <f>G625</f>
        <v>6092900.4116324661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85460474.359999999</v>
      </c>
      <c r="N716" s="211" t="s">
        <v>693</v>
      </c>
    </row>
  </sheetData>
  <sheetProtection algorithmName="SHA-512" hashValue="D9rsRz9LwM9AbQ1LnmA7Ru6Wm+IEgPzyI6IUSRNIfRvk2rnCokL4e73p8uOV9i/IHralUkqAew0j667VuHKmCg==" saltValue="agt57TWAn90CtxZoHp2R6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900</v>
      </c>
      <c r="B1" s="169"/>
      <c r="C1" s="169"/>
    </row>
    <row r="2" spans="1:3" ht="20.100000000000001" customHeight="1" x14ac:dyDescent="0.25">
      <c r="A2" s="168"/>
      <c r="B2" s="169"/>
      <c r="C2" s="94" t="s">
        <v>901</v>
      </c>
    </row>
    <row r="3" spans="1:3" ht="20.100000000000001" customHeight="1" x14ac:dyDescent="0.25">
      <c r="A3" s="120" t="str">
        <f>"Hospital: "&amp;data!C98</f>
        <v>Hospital: PROVIDENCE ST MARY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902</v>
      </c>
      <c r="C4" s="173"/>
    </row>
    <row r="5" spans="1:3" ht="20.100000000000001" customHeight="1" x14ac:dyDescent="0.25">
      <c r="A5" s="174">
        <v>1</v>
      </c>
      <c r="B5" s="175" t="s">
        <v>418</v>
      </c>
      <c r="C5" s="175"/>
    </row>
    <row r="6" spans="1:3" ht="20.100000000000001" customHeight="1" x14ac:dyDescent="0.25">
      <c r="A6" s="174">
        <v>2</v>
      </c>
      <c r="B6" s="176" t="s">
        <v>419</v>
      </c>
      <c r="C6" s="176">
        <f>data!C266</f>
        <v>252750365</v>
      </c>
    </row>
    <row r="7" spans="1:3" ht="20.100000000000001" customHeight="1" x14ac:dyDescent="0.25">
      <c r="A7" s="174">
        <v>3</v>
      </c>
      <c r="B7" s="176" t="s">
        <v>420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421</v>
      </c>
      <c r="C8" s="176">
        <f>data!C268</f>
        <v>22297279</v>
      </c>
    </row>
    <row r="9" spans="1:3" ht="20.100000000000001" customHeight="1" x14ac:dyDescent="0.25">
      <c r="A9" s="174">
        <v>5</v>
      </c>
      <c r="B9" s="176" t="s">
        <v>903</v>
      </c>
      <c r="C9" s="176">
        <f>data!C269</f>
        <v>36029603</v>
      </c>
    </row>
    <row r="10" spans="1:3" ht="20.100000000000001" customHeight="1" x14ac:dyDescent="0.25">
      <c r="A10" s="174">
        <v>6</v>
      </c>
      <c r="B10" s="176" t="s">
        <v>904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905</v>
      </c>
      <c r="C11" s="176">
        <f>data!C271</f>
        <v>317289</v>
      </c>
    </row>
    <row r="12" spans="1:3" ht="20.100000000000001" customHeight="1" x14ac:dyDescent="0.25">
      <c r="A12" s="174">
        <v>8</v>
      </c>
      <c r="B12" s="176" t="s">
        <v>425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426</v>
      </c>
      <c r="C13" s="176">
        <f>data!C273</f>
        <v>3645470</v>
      </c>
    </row>
    <row r="14" spans="1:3" ht="20.100000000000001" customHeight="1" x14ac:dyDescent="0.25">
      <c r="A14" s="174">
        <v>10</v>
      </c>
      <c r="B14" s="176" t="s">
        <v>427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906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907</v>
      </c>
      <c r="C16" s="176">
        <f>data!D276</f>
        <v>242980800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908</v>
      </c>
      <c r="C18" s="175"/>
    </row>
    <row r="19" spans="1:3" ht="20.100000000000001" customHeight="1" x14ac:dyDescent="0.25">
      <c r="A19" s="174">
        <v>15</v>
      </c>
      <c r="B19" s="176" t="s">
        <v>419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420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431</v>
      </c>
      <c r="C21" s="176">
        <f>data!C280</f>
        <v>41361670</v>
      </c>
    </row>
    <row r="22" spans="1:3" ht="20.100000000000001" customHeight="1" x14ac:dyDescent="0.25">
      <c r="A22" s="174">
        <v>18</v>
      </c>
      <c r="B22" s="176" t="s">
        <v>909</v>
      </c>
      <c r="C22" s="176">
        <f>data!D281</f>
        <v>41361670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910</v>
      </c>
      <c r="C24" s="175"/>
    </row>
    <row r="25" spans="1:3" ht="20.100000000000001" customHeight="1" x14ac:dyDescent="0.25">
      <c r="A25" s="174">
        <v>21</v>
      </c>
      <c r="B25" s="176" t="s">
        <v>388</v>
      </c>
      <c r="C25" s="176">
        <f>data!C283</f>
        <v>2525564</v>
      </c>
    </row>
    <row r="26" spans="1:3" ht="20.100000000000001" customHeight="1" x14ac:dyDescent="0.25">
      <c r="A26" s="174">
        <v>22</v>
      </c>
      <c r="B26" s="176" t="s">
        <v>389</v>
      </c>
      <c r="C26" s="176">
        <f>data!C284</f>
        <v>1906095</v>
      </c>
    </row>
    <row r="27" spans="1:3" ht="20.100000000000001" customHeight="1" x14ac:dyDescent="0.25">
      <c r="A27" s="174">
        <v>23</v>
      </c>
      <c r="B27" s="176" t="s">
        <v>390</v>
      </c>
      <c r="C27" s="176">
        <f>data!C285</f>
        <v>81945857</v>
      </c>
    </row>
    <row r="28" spans="1:3" ht="20.100000000000001" customHeight="1" x14ac:dyDescent="0.25">
      <c r="A28" s="174">
        <v>24</v>
      </c>
      <c r="B28" s="176" t="s">
        <v>911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392</v>
      </c>
      <c r="C29" s="176">
        <f>data!C287</f>
        <v>5959451</v>
      </c>
    </row>
    <row r="30" spans="1:3" ht="20.100000000000001" customHeight="1" x14ac:dyDescent="0.25">
      <c r="A30" s="174">
        <v>26</v>
      </c>
      <c r="B30" s="176" t="s">
        <v>436</v>
      </c>
      <c r="C30" s="176">
        <f>data!C288</f>
        <v>75166746</v>
      </c>
    </row>
    <row r="31" spans="1:3" ht="20.100000000000001" customHeight="1" x14ac:dyDescent="0.25">
      <c r="A31" s="174">
        <v>27</v>
      </c>
      <c r="B31" s="176" t="s">
        <v>395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396</v>
      </c>
      <c r="C32" s="176">
        <f>data!C290</f>
        <v>3000481</v>
      </c>
    </row>
    <row r="33" spans="1:3" ht="20.100000000000001" customHeight="1" x14ac:dyDescent="0.25">
      <c r="A33" s="174">
        <v>29</v>
      </c>
      <c r="B33" s="176" t="s">
        <v>610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912</v>
      </c>
      <c r="C34" s="176">
        <f>data!C292</f>
        <v>142877986</v>
      </c>
    </row>
    <row r="35" spans="1:3" ht="20.100000000000001" customHeight="1" x14ac:dyDescent="0.25">
      <c r="A35" s="174">
        <v>31</v>
      </c>
      <c r="B35" s="176" t="s">
        <v>913</v>
      </c>
      <c r="C35" s="176">
        <f>data!D293</f>
        <v>27626208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914</v>
      </c>
      <c r="C37" s="175"/>
    </row>
    <row r="38" spans="1:3" ht="20.100000000000001" customHeight="1" x14ac:dyDescent="0.25">
      <c r="A38" s="174">
        <v>34</v>
      </c>
      <c r="B38" s="176" t="s">
        <v>915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916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431</v>
      </c>
      <c r="C41" s="176">
        <f>data!C298</f>
        <v>8226694</v>
      </c>
    </row>
    <row r="42" spans="1:3" ht="20.100000000000001" customHeight="1" x14ac:dyDescent="0.25">
      <c r="A42" s="174">
        <v>38</v>
      </c>
      <c r="B42" s="176" t="s">
        <v>917</v>
      </c>
      <c r="C42" s="176">
        <f>data!D299</f>
        <v>8226694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918</v>
      </c>
      <c r="C44" s="175"/>
    </row>
    <row r="45" spans="1:3" ht="20.100000000000001" customHeight="1" x14ac:dyDescent="0.25">
      <c r="A45" s="174">
        <v>41</v>
      </c>
      <c r="B45" s="176" t="s">
        <v>446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919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920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921</v>
      </c>
      <c r="C50" s="176">
        <f>data!D308</f>
        <v>320195372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922</v>
      </c>
      <c r="B53" s="169"/>
      <c r="C53" s="169"/>
    </row>
    <row r="54" spans="1:3" ht="20.100000000000001" customHeight="1" x14ac:dyDescent="0.25">
      <c r="A54" s="168"/>
      <c r="B54" s="169"/>
      <c r="C54" s="94" t="s">
        <v>923</v>
      </c>
    </row>
    <row r="55" spans="1:3" ht="20.100000000000001" customHeight="1" x14ac:dyDescent="0.25">
      <c r="A55" s="120" t="str">
        <f>"Hospital: "&amp;data!C98</f>
        <v>Hospital: PROVIDENCE ST MARY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924</v>
      </c>
      <c r="C56" s="173"/>
    </row>
    <row r="57" spans="1:3" ht="20.100000000000001" customHeight="1" x14ac:dyDescent="0.25">
      <c r="A57" s="183">
        <v>1</v>
      </c>
      <c r="B57" s="168" t="s">
        <v>453</v>
      </c>
      <c r="C57" s="184"/>
    </row>
    <row r="58" spans="1:3" ht="20.100000000000001" customHeight="1" x14ac:dyDescent="0.25">
      <c r="A58" s="174">
        <v>2</v>
      </c>
      <c r="B58" s="176" t="s">
        <v>454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925</v>
      </c>
      <c r="C59" s="176">
        <f>data!C315</f>
        <v>4893963</v>
      </c>
    </row>
    <row r="60" spans="1:3" ht="20.100000000000001" customHeight="1" x14ac:dyDescent="0.25">
      <c r="A60" s="174">
        <v>4</v>
      </c>
      <c r="B60" s="176" t="s">
        <v>926</v>
      </c>
      <c r="C60" s="176">
        <f>data!C316</f>
        <v>4977141</v>
      </c>
    </row>
    <row r="61" spans="1:3" ht="20.100000000000001" customHeight="1" x14ac:dyDescent="0.25">
      <c r="A61" s="174">
        <v>5</v>
      </c>
      <c r="B61" s="176" t="s">
        <v>457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927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928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462</v>
      </c>
      <c r="C66" s="176">
        <f>data!C322</f>
        <v>10594413</v>
      </c>
    </row>
    <row r="67" spans="1:3" ht="20.100000000000001" customHeight="1" x14ac:dyDescent="0.25">
      <c r="A67" s="174">
        <v>11</v>
      </c>
      <c r="B67" s="176" t="s">
        <v>929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930</v>
      </c>
      <c r="C68" s="176">
        <f>data!D324</f>
        <v>20465517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931</v>
      </c>
      <c r="C70" s="175"/>
    </row>
    <row r="71" spans="1:3" ht="20.100000000000001" customHeight="1" x14ac:dyDescent="0.25">
      <c r="A71" s="174">
        <v>15</v>
      </c>
      <c r="B71" s="176" t="s">
        <v>466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932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468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933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470</v>
      </c>
      <c r="C76" s="175"/>
    </row>
    <row r="77" spans="1:3" ht="20.100000000000001" customHeight="1" x14ac:dyDescent="0.25">
      <c r="A77" s="174">
        <v>21</v>
      </c>
      <c r="B77" s="176" t="s">
        <v>471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934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935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475</v>
      </c>
      <c r="C81" s="176">
        <f>data!C335</f>
        <v>4636389</v>
      </c>
    </row>
    <row r="82" spans="1:3" ht="20.100000000000001" customHeight="1" x14ac:dyDescent="0.25">
      <c r="A82" s="174">
        <v>26</v>
      </c>
      <c r="B82" s="176" t="s">
        <v>936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478</v>
      </c>
      <c r="C84" s="176">
        <f>data!C338</f>
        <v>672270</v>
      </c>
    </row>
    <row r="85" spans="1:3" ht="20.100000000000001" customHeight="1" x14ac:dyDescent="0.25">
      <c r="A85" s="174">
        <v>29</v>
      </c>
      <c r="B85" s="176" t="s">
        <v>610</v>
      </c>
      <c r="C85" s="176">
        <f>data!D339</f>
        <v>5308659</v>
      </c>
    </row>
    <row r="86" spans="1:3" ht="20.100000000000001" customHeight="1" x14ac:dyDescent="0.25">
      <c r="A86" s="174">
        <v>30</v>
      </c>
      <c r="B86" s="176" t="s">
        <v>937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938</v>
      </c>
      <c r="C87" s="176">
        <f>data!D341</f>
        <v>5308659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939</v>
      </c>
      <c r="C89" s="176">
        <f>data!C343</f>
        <v>294421196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940</v>
      </c>
      <c r="C91" s="175"/>
    </row>
    <row r="92" spans="1:3" ht="20.100000000000001" customHeight="1" x14ac:dyDescent="0.25">
      <c r="A92" s="174">
        <v>36</v>
      </c>
      <c r="B92" s="176" t="s">
        <v>482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941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942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943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944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945</v>
      </c>
      <c r="C102" s="176">
        <f>data!C343+data!C345+data!C346+data!C347+data!C348-data!C349</f>
        <v>294421196</v>
      </c>
    </row>
    <row r="103" spans="1:3" ht="20.100000000000001" customHeight="1" x14ac:dyDescent="0.25">
      <c r="A103" s="174">
        <v>47</v>
      </c>
      <c r="B103" s="176" t="s">
        <v>946</v>
      </c>
      <c r="C103" s="176">
        <f>data!D352</f>
        <v>320195372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947</v>
      </c>
      <c r="B106" s="169"/>
      <c r="C106" s="169"/>
    </row>
    <row r="107" spans="1:3" ht="20.100000000000001" customHeight="1" x14ac:dyDescent="0.25">
      <c r="A107" s="170"/>
      <c r="C107" s="94" t="s">
        <v>948</v>
      </c>
    </row>
    <row r="108" spans="1:3" ht="20.100000000000001" customHeight="1" x14ac:dyDescent="0.25">
      <c r="A108" s="120" t="str">
        <f>"Hospital: "&amp;data!C98</f>
        <v>Hospital: PROVIDENCE ST MARY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949</v>
      </c>
      <c r="C110" s="175"/>
    </row>
    <row r="111" spans="1:3" ht="20.100000000000001" customHeight="1" x14ac:dyDescent="0.25">
      <c r="A111" s="174">
        <v>2</v>
      </c>
      <c r="B111" s="176" t="s">
        <v>491</v>
      </c>
      <c r="C111" s="176">
        <f>data!C358</f>
        <v>248702833</v>
      </c>
    </row>
    <row r="112" spans="1:3" ht="20.100000000000001" customHeight="1" x14ac:dyDescent="0.25">
      <c r="A112" s="174">
        <v>3</v>
      </c>
      <c r="B112" s="176" t="s">
        <v>492</v>
      </c>
      <c r="C112" s="176">
        <f>data!C359</f>
        <v>575198817</v>
      </c>
    </row>
    <row r="113" spans="1:3" ht="20.100000000000001" customHeight="1" x14ac:dyDescent="0.25">
      <c r="A113" s="174">
        <v>4</v>
      </c>
      <c r="B113" s="176" t="s">
        <v>950</v>
      </c>
      <c r="C113" s="176">
        <f>data!D360</f>
        <v>823901650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951</v>
      </c>
      <c r="C115" s="175"/>
    </row>
    <row r="116" spans="1:3" ht="20.100000000000001" customHeight="1" x14ac:dyDescent="0.25">
      <c r="A116" s="174">
        <v>7</v>
      </c>
      <c r="B116" s="188" t="s">
        <v>952</v>
      </c>
      <c r="C116" s="189">
        <f>data!C362</f>
        <v>9244373</v>
      </c>
    </row>
    <row r="117" spans="1:3" ht="20.100000000000001" customHeight="1" x14ac:dyDescent="0.25">
      <c r="A117" s="174">
        <v>8</v>
      </c>
      <c r="B117" s="176" t="s">
        <v>495</v>
      </c>
      <c r="C117" s="189">
        <f>data!C363</f>
        <v>553672892.35000002</v>
      </c>
    </row>
    <row r="118" spans="1:3" ht="20.100000000000001" customHeight="1" x14ac:dyDescent="0.25">
      <c r="A118" s="174">
        <v>9</v>
      </c>
      <c r="B118" s="176" t="s">
        <v>953</v>
      </c>
      <c r="C118" s="189">
        <f>data!C364</f>
        <v>14648384</v>
      </c>
    </row>
    <row r="119" spans="1:3" ht="20.100000000000001" customHeight="1" x14ac:dyDescent="0.25">
      <c r="A119" s="174">
        <v>10</v>
      </c>
      <c r="B119" s="176" t="s">
        <v>954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898</v>
      </c>
      <c r="C120" s="189">
        <f>data!D366</f>
        <v>577565649.35000002</v>
      </c>
    </row>
    <row r="121" spans="1:3" ht="20.100000000000001" customHeight="1" x14ac:dyDescent="0.25">
      <c r="A121" s="174">
        <v>12</v>
      </c>
      <c r="B121" s="176" t="s">
        <v>955</v>
      </c>
      <c r="C121" s="189">
        <f>data!D367</f>
        <v>246336000.64999998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499</v>
      </c>
      <c r="C123" s="175"/>
    </row>
    <row r="124" spans="1:3" ht="20.100000000000001" customHeight="1" x14ac:dyDescent="0.25">
      <c r="A124" s="174">
        <v>15</v>
      </c>
      <c r="B124" s="190" t="s">
        <v>500</v>
      </c>
      <c r="C124" s="191"/>
    </row>
    <row r="125" spans="1:3" ht="20.100000000000001" customHeight="1" x14ac:dyDescent="0.25">
      <c r="A125" s="195" t="s">
        <v>956</v>
      </c>
      <c r="B125" s="192" t="s">
        <v>501</v>
      </c>
      <c r="C125" s="191">
        <f>data!C370</f>
        <v>191123</v>
      </c>
    </row>
    <row r="126" spans="1:3" ht="20.100000000000001" customHeight="1" x14ac:dyDescent="0.25">
      <c r="A126" s="195" t="s">
        <v>957</v>
      </c>
      <c r="B126" s="192" t="s">
        <v>502</v>
      </c>
      <c r="C126" s="191">
        <f>data!C371</f>
        <v>51884</v>
      </c>
    </row>
    <row r="127" spans="1:3" ht="20.100000000000001" customHeight="1" x14ac:dyDescent="0.25">
      <c r="A127" s="195" t="s">
        <v>958</v>
      </c>
      <c r="B127" s="192" t="s">
        <v>503</v>
      </c>
      <c r="C127" s="191">
        <f>data!C372</f>
        <v>0</v>
      </c>
    </row>
    <row r="128" spans="1:3" ht="20.100000000000001" customHeight="1" x14ac:dyDescent="0.25">
      <c r="A128" s="195" t="s">
        <v>959</v>
      </c>
      <c r="B128" s="192" t="s">
        <v>504</v>
      </c>
      <c r="C128" s="191">
        <f>data!C373</f>
        <v>0</v>
      </c>
    </row>
    <row r="129" spans="1:3" ht="20.100000000000001" customHeight="1" x14ac:dyDescent="0.25">
      <c r="A129" s="195" t="s">
        <v>960</v>
      </c>
      <c r="B129" s="192" t="s">
        <v>505</v>
      </c>
      <c r="C129" s="191">
        <f>data!C374</f>
        <v>160712</v>
      </c>
    </row>
    <row r="130" spans="1:3" ht="20.100000000000001" customHeight="1" x14ac:dyDescent="0.25">
      <c r="A130" s="195" t="s">
        <v>961</v>
      </c>
      <c r="B130" s="192" t="s">
        <v>506</v>
      </c>
      <c r="C130" s="191">
        <f>data!C375</f>
        <v>20837</v>
      </c>
    </row>
    <row r="131" spans="1:3" ht="20.100000000000001" customHeight="1" x14ac:dyDescent="0.25">
      <c r="A131" s="195" t="s">
        <v>962</v>
      </c>
      <c r="B131" s="192" t="s">
        <v>507</v>
      </c>
      <c r="C131" s="191">
        <f>data!C376</f>
        <v>0</v>
      </c>
    </row>
    <row r="132" spans="1:3" ht="20.100000000000001" customHeight="1" x14ac:dyDescent="0.25">
      <c r="A132" s="195" t="s">
        <v>963</v>
      </c>
      <c r="B132" s="192" t="s">
        <v>508</v>
      </c>
      <c r="C132" s="191">
        <f>data!C377</f>
        <v>3734</v>
      </c>
    </row>
    <row r="133" spans="1:3" ht="20.100000000000001" customHeight="1" x14ac:dyDescent="0.25">
      <c r="A133" s="195" t="s">
        <v>964</v>
      </c>
      <c r="B133" s="192" t="s">
        <v>509</v>
      </c>
      <c r="C133" s="191">
        <f>data!C378</f>
        <v>69957</v>
      </c>
    </row>
    <row r="134" spans="1:3" ht="20.100000000000001" customHeight="1" x14ac:dyDescent="0.25">
      <c r="A134" s="195" t="s">
        <v>965</v>
      </c>
      <c r="B134" s="192" t="s">
        <v>510</v>
      </c>
      <c r="C134" s="191">
        <f>data!C379</f>
        <v>879044</v>
      </c>
    </row>
    <row r="135" spans="1:3" ht="20.100000000000001" customHeight="1" x14ac:dyDescent="0.25">
      <c r="A135" s="195" t="s">
        <v>966</v>
      </c>
      <c r="B135" s="192" t="s">
        <v>511</v>
      </c>
      <c r="C135" s="191">
        <f>data!C380</f>
        <v>557946</v>
      </c>
    </row>
    <row r="136" spans="1:3" ht="20.100000000000001" customHeight="1" x14ac:dyDescent="0.25">
      <c r="A136" s="174">
        <v>16</v>
      </c>
      <c r="B136" s="176" t="s">
        <v>513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967</v>
      </c>
      <c r="C137" s="189">
        <f>data!D383</f>
        <v>1935237</v>
      </c>
    </row>
    <row r="138" spans="1:3" ht="20.100000000000001" customHeight="1" x14ac:dyDescent="0.25">
      <c r="A138" s="174">
        <v>18</v>
      </c>
      <c r="B138" s="176" t="s">
        <v>968</v>
      </c>
      <c r="C138" s="189">
        <f>data!D384</f>
        <v>248271237.64999998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969</v>
      </c>
      <c r="C140" s="175"/>
    </row>
    <row r="141" spans="1:3" ht="20.100000000000001" customHeight="1" x14ac:dyDescent="0.25">
      <c r="A141" s="174">
        <v>21</v>
      </c>
      <c r="B141" s="176" t="s">
        <v>517</v>
      </c>
      <c r="C141" s="189">
        <f>data!C389</f>
        <v>76835297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24103457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2838652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39278542</v>
      </c>
    </row>
    <row r="145" spans="1:3" ht="20.100000000000001" customHeight="1" x14ac:dyDescent="0.25">
      <c r="A145" s="174">
        <v>25</v>
      </c>
      <c r="B145" s="176" t="s">
        <v>970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971</v>
      </c>
      <c r="C146" s="189">
        <f>data!C394</f>
        <v>15032961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5386188</v>
      </c>
    </row>
    <row r="148" spans="1:3" ht="20.100000000000001" customHeight="1" x14ac:dyDescent="0.25">
      <c r="A148" s="174">
        <v>28</v>
      </c>
      <c r="B148" s="176" t="s">
        <v>972</v>
      </c>
      <c r="C148" s="189">
        <f>data!C396</f>
        <v>1815336</v>
      </c>
    </row>
    <row r="149" spans="1:3" ht="20.100000000000001" customHeight="1" x14ac:dyDescent="0.25">
      <c r="A149" s="174">
        <v>29</v>
      </c>
      <c r="B149" s="176" t="s">
        <v>522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973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524</v>
      </c>
      <c r="C151" s="189">
        <f>data!C399</f>
        <v>642780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974</v>
      </c>
      <c r="B153" s="193" t="s">
        <v>269</v>
      </c>
      <c r="C153" s="189">
        <f>data!C401</f>
        <v>499007</v>
      </c>
    </row>
    <row r="154" spans="1:3" ht="20.100000000000001" customHeight="1" x14ac:dyDescent="0.25">
      <c r="A154" s="195" t="s">
        <v>975</v>
      </c>
      <c r="B154" s="193" t="s">
        <v>270</v>
      </c>
      <c r="C154" s="189">
        <f>data!C402</f>
        <v>1060373</v>
      </c>
    </row>
    <row r="155" spans="1:3" ht="20.100000000000001" customHeight="1" x14ac:dyDescent="0.25">
      <c r="A155" s="195" t="s">
        <v>976</v>
      </c>
      <c r="B155" s="193" t="s">
        <v>977</v>
      </c>
      <c r="C155" s="189">
        <f>data!C403</f>
        <v>165077</v>
      </c>
    </row>
    <row r="156" spans="1:3" ht="20.100000000000001" customHeight="1" x14ac:dyDescent="0.25">
      <c r="A156" s="195" t="s">
        <v>978</v>
      </c>
      <c r="B156" s="193" t="s">
        <v>272</v>
      </c>
      <c r="C156" s="189">
        <f>data!C404</f>
        <v>6877151</v>
      </c>
    </row>
    <row r="157" spans="1:3" ht="20.100000000000001" customHeight="1" x14ac:dyDescent="0.25">
      <c r="A157" s="195" t="s">
        <v>979</v>
      </c>
      <c r="B157" s="193" t="s">
        <v>273</v>
      </c>
      <c r="C157" s="189">
        <f>data!C405</f>
        <v>335</v>
      </c>
    </row>
    <row r="158" spans="1:3" ht="20.100000000000001" customHeight="1" x14ac:dyDescent="0.25">
      <c r="A158" s="195" t="s">
        <v>980</v>
      </c>
      <c r="B158" s="193" t="s">
        <v>274</v>
      </c>
      <c r="C158" s="189">
        <f>data!C406</f>
        <v>442120</v>
      </c>
    </row>
    <row r="159" spans="1:3" ht="20.100000000000001" customHeight="1" x14ac:dyDescent="0.25">
      <c r="A159" s="195" t="s">
        <v>981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982</v>
      </c>
      <c r="B160" s="193" t="s">
        <v>276</v>
      </c>
      <c r="C160" s="189">
        <f>data!C408</f>
        <v>3428492</v>
      </c>
    </row>
    <row r="161" spans="1:3" ht="20.100000000000001" customHeight="1" x14ac:dyDescent="0.25">
      <c r="A161" s="195" t="s">
        <v>983</v>
      </c>
      <c r="B161" s="193" t="s">
        <v>277</v>
      </c>
      <c r="C161" s="189">
        <f>data!C409</f>
        <v>60101070</v>
      </c>
    </row>
    <row r="162" spans="1:3" ht="20.100000000000001" customHeight="1" x14ac:dyDescent="0.25">
      <c r="A162" s="195" t="s">
        <v>984</v>
      </c>
      <c r="B162" s="193" t="s">
        <v>278</v>
      </c>
      <c r="C162" s="189">
        <f>data!C410</f>
        <v>163627</v>
      </c>
    </row>
    <row r="163" spans="1:3" ht="20.100000000000001" customHeight="1" x14ac:dyDescent="0.25">
      <c r="A163" s="195" t="s">
        <v>985</v>
      </c>
      <c r="B163" s="193" t="s">
        <v>279</v>
      </c>
      <c r="C163" s="189">
        <f>data!C411</f>
        <v>129745</v>
      </c>
    </row>
    <row r="164" spans="1:3" ht="20.100000000000001" customHeight="1" x14ac:dyDescent="0.25">
      <c r="A164" s="195" t="s">
        <v>986</v>
      </c>
      <c r="B164" s="193" t="s">
        <v>280</v>
      </c>
      <c r="C164" s="189">
        <f>data!C412</f>
        <v>9972006</v>
      </c>
    </row>
    <row r="165" spans="1:3" ht="20.100000000000001" customHeight="1" x14ac:dyDescent="0.25">
      <c r="A165" s="195" t="s">
        <v>987</v>
      </c>
      <c r="B165" s="193" t="s">
        <v>281</v>
      </c>
      <c r="C165" s="189">
        <f>data!C413</f>
        <v>1636294</v>
      </c>
    </row>
    <row r="166" spans="1:3" ht="20.100000000000001" customHeight="1" x14ac:dyDescent="0.25">
      <c r="A166" s="195" t="s">
        <v>988</v>
      </c>
      <c r="B166" s="193" t="s">
        <v>989</v>
      </c>
      <c r="C166" s="189">
        <f>data!C414</f>
        <v>907442</v>
      </c>
    </row>
    <row r="167" spans="1:3" ht="20.100000000000001" customHeight="1" x14ac:dyDescent="0.25">
      <c r="A167" s="174">
        <v>34</v>
      </c>
      <c r="B167" s="176" t="s">
        <v>990</v>
      </c>
      <c r="C167" s="189">
        <f>data!D416</f>
        <v>251315952</v>
      </c>
    </row>
    <row r="168" spans="1:3" ht="20.100000000000001" customHeight="1" x14ac:dyDescent="0.25">
      <c r="A168" s="174">
        <v>35</v>
      </c>
      <c r="B168" s="176" t="s">
        <v>991</v>
      </c>
      <c r="C168" s="189">
        <f>data!D417</f>
        <v>-3044714.3500000238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992</v>
      </c>
      <c r="C170" s="189">
        <f>data!D420</f>
        <v>3160169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993</v>
      </c>
      <c r="C172" s="176">
        <f>data!D421</f>
        <v>115454.64999997616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994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995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996</v>
      </c>
      <c r="C177" s="189">
        <f>data!D424</f>
        <v>115454.64999997616</v>
      </c>
    </row>
    <row r="178" spans="1:3" ht="20.100000000000001" customHeight="1" x14ac:dyDescent="0.25">
      <c r="A178" s="179">
        <v>45</v>
      </c>
      <c r="B178" s="178" t="s">
        <v>997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998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999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PROVIDENCE ST MARY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1000</v>
      </c>
      <c r="C6" s="243" t="s">
        <v>117</v>
      </c>
      <c r="D6" s="244" t="s">
        <v>1001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1002</v>
      </c>
      <c r="E7" s="244" t="s">
        <v>189</v>
      </c>
      <c r="F7" s="244" t="s">
        <v>1003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1004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3160</v>
      </c>
      <c r="D9" s="238">
        <f>data!D59</f>
        <v>0</v>
      </c>
      <c r="E9" s="238">
        <f>data!E59</f>
        <v>15551</v>
      </c>
      <c r="F9" s="238">
        <f>data!F59</f>
        <v>0</v>
      </c>
      <c r="G9" s="238">
        <f>data!G59</f>
        <v>2115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39.68</v>
      </c>
      <c r="D10" s="245">
        <f>data!D60</f>
        <v>0</v>
      </c>
      <c r="E10" s="245">
        <f>data!E60</f>
        <v>123.85</v>
      </c>
      <c r="F10" s="245">
        <f>data!F60</f>
        <v>0</v>
      </c>
      <c r="G10" s="245">
        <f>data!G60</f>
        <v>9.9600000000000009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3840255</v>
      </c>
      <c r="D11" s="238">
        <f>data!D61</f>
        <v>0</v>
      </c>
      <c r="E11" s="238">
        <f>data!E61</f>
        <v>11539480</v>
      </c>
      <c r="F11" s="238">
        <f>data!F61</f>
        <v>0</v>
      </c>
      <c r="G11" s="238">
        <f>data!G61</f>
        <v>942693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445573</v>
      </c>
      <c r="D12" s="238">
        <f>data!D62</f>
        <v>0</v>
      </c>
      <c r="E12" s="238">
        <f>data!E62</f>
        <v>1045882</v>
      </c>
      <c r="F12" s="238">
        <f>data!F62</f>
        <v>0</v>
      </c>
      <c r="G12" s="238">
        <f>data!G62</f>
        <v>11897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6875</v>
      </c>
      <c r="D13" s="238">
        <f>data!D63</f>
        <v>0</v>
      </c>
      <c r="E13" s="238">
        <f>data!E63</f>
        <v>185460.6</v>
      </c>
      <c r="F13" s="238">
        <f>data!F63</f>
        <v>0</v>
      </c>
      <c r="G13" s="238">
        <f>data!G63</f>
        <v>137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530383</v>
      </c>
      <c r="D14" s="238">
        <f>data!D64</f>
        <v>0</v>
      </c>
      <c r="E14" s="238">
        <f>data!E64</f>
        <v>1344995</v>
      </c>
      <c r="F14" s="238">
        <f>data!F64</f>
        <v>0</v>
      </c>
      <c r="G14" s="238">
        <f>data!G64</f>
        <v>18180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519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520</v>
      </c>
      <c r="C16" s="238">
        <f>data!C66</f>
        <v>5284</v>
      </c>
      <c r="D16" s="238">
        <f>data!D66</f>
        <v>0</v>
      </c>
      <c r="E16" s="238">
        <f>data!E66</f>
        <v>117598</v>
      </c>
      <c r="F16" s="238">
        <f>data!F66</f>
        <v>0</v>
      </c>
      <c r="G16" s="238">
        <f>data!G66</f>
        <v>15975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618473</v>
      </c>
      <c r="D17" s="238">
        <f>data!D67</f>
        <v>0</v>
      </c>
      <c r="E17" s="238">
        <f>data!E67</f>
        <v>284842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1005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2090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1006</v>
      </c>
      <c r="C19" s="238">
        <f>data!C69</f>
        <v>3053230</v>
      </c>
      <c r="D19" s="238">
        <f>data!D69</f>
        <v>0</v>
      </c>
      <c r="E19" s="238">
        <f>data!E69</f>
        <v>9141556</v>
      </c>
      <c r="F19" s="238">
        <f>data!F69</f>
        <v>0</v>
      </c>
      <c r="G19" s="238">
        <f>data!G69</f>
        <v>766774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-5115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1007</v>
      </c>
      <c r="C21" s="238">
        <f>data!C85</f>
        <v>8500073</v>
      </c>
      <c r="D21" s="238">
        <f>data!D85</f>
        <v>0</v>
      </c>
      <c r="E21" s="238">
        <f>data!E85</f>
        <v>23654698.600000001</v>
      </c>
      <c r="F21" s="238">
        <f>data!F85</f>
        <v>0</v>
      </c>
      <c r="G21" s="238">
        <f>data!G85</f>
        <v>1757746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1008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1009</v>
      </c>
      <c r="C24" s="238">
        <f>data!C87</f>
        <v>19479222</v>
      </c>
      <c r="D24" s="238">
        <f>data!D87</f>
        <v>0</v>
      </c>
      <c r="E24" s="238">
        <f>data!E87</f>
        <v>59591913</v>
      </c>
      <c r="F24" s="238">
        <f>data!F87</f>
        <v>0</v>
      </c>
      <c r="G24" s="238">
        <f>data!G87</f>
        <v>4751844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1010</v>
      </c>
      <c r="C25" s="238">
        <f>data!C88</f>
        <v>210791</v>
      </c>
      <c r="D25" s="238">
        <f>data!D88</f>
        <v>0</v>
      </c>
      <c r="E25" s="238">
        <f>data!E88</f>
        <v>4209362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1011</v>
      </c>
      <c r="C26" s="238">
        <f>data!C89</f>
        <v>19690013</v>
      </c>
      <c r="D26" s="238">
        <f>data!D89</f>
        <v>0</v>
      </c>
      <c r="E26" s="238">
        <f>data!E89</f>
        <v>63801275</v>
      </c>
      <c r="F26" s="238">
        <f>data!F89</f>
        <v>0</v>
      </c>
      <c r="G26" s="238">
        <f>data!G89</f>
        <v>4751844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1012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1013</v>
      </c>
      <c r="C28" s="238">
        <f>data!C90</f>
        <v>11198</v>
      </c>
      <c r="D28" s="238">
        <f>data!D90</f>
        <v>0</v>
      </c>
      <c r="E28" s="238">
        <f>data!E90</f>
        <v>26431</v>
      </c>
      <c r="F28" s="238">
        <f>data!F90</f>
        <v>0</v>
      </c>
      <c r="G28" s="238">
        <f>data!G90</f>
        <v>4320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1014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1015</v>
      </c>
      <c r="C30" s="238">
        <f>data!C92</f>
        <v>4907</v>
      </c>
      <c r="D30" s="238">
        <f>data!D92</f>
        <v>0</v>
      </c>
      <c r="E30" s="238">
        <f>data!E92</f>
        <v>11583</v>
      </c>
      <c r="F30" s="238">
        <f>data!F92</f>
        <v>0</v>
      </c>
      <c r="G30" s="238">
        <f>data!G92</f>
        <v>1893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1016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22.78</v>
      </c>
      <c r="D32" s="245">
        <f>data!D94</f>
        <v>0</v>
      </c>
      <c r="E32" s="245">
        <f>data!E94</f>
        <v>84.07</v>
      </c>
      <c r="F32" s="245">
        <f>data!F94</f>
        <v>0</v>
      </c>
      <c r="G32" s="245">
        <f>data!G94</f>
        <v>4.68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998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1017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PROVIDENCE ST MARY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1000</v>
      </c>
      <c r="C38" s="244"/>
      <c r="D38" s="244" t="s">
        <v>125</v>
      </c>
      <c r="E38" s="244" t="s">
        <v>126</v>
      </c>
      <c r="F38" s="244" t="s">
        <v>1018</v>
      </c>
      <c r="G38" s="244" t="s">
        <v>128</v>
      </c>
      <c r="H38" s="244" t="s">
        <v>1019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1004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1277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619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1.1599999999999999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34.85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140358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3300375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338062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8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6188422</v>
      </c>
    </row>
    <row r="47" spans="1:9" ht="20.100000000000001" customHeight="1" x14ac:dyDescent="0.2">
      <c r="A47" s="230">
        <v>10</v>
      </c>
      <c r="B47" s="238" t="s">
        <v>519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520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88314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413868</v>
      </c>
    </row>
    <row r="50" spans="1:11" ht="20.100000000000001" customHeight="1" x14ac:dyDescent="0.2">
      <c r="A50" s="230">
        <v>13</v>
      </c>
      <c r="B50" s="238" t="s">
        <v>1005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78387</v>
      </c>
    </row>
    <row r="51" spans="1:11" ht="20.100000000000001" customHeight="1" x14ac:dyDescent="0.2">
      <c r="A51" s="230">
        <v>14</v>
      </c>
      <c r="B51" s="238" t="s">
        <v>1006</v>
      </c>
      <c r="C51" s="238">
        <f>data!J69</f>
        <v>109789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2663172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1007</v>
      </c>
      <c r="C53" s="238">
        <f>data!J85</f>
        <v>250147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13070608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1008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1009</v>
      </c>
      <c r="C56" s="238">
        <f>data!J87</f>
        <v>1033446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41087755</v>
      </c>
    </row>
    <row r="57" spans="1:11" ht="20.100000000000001" customHeight="1" x14ac:dyDescent="0.2">
      <c r="A57" s="230">
        <v>20</v>
      </c>
      <c r="B57" s="246" t="s">
        <v>1010</v>
      </c>
      <c r="C57" s="238">
        <f>data!J88</f>
        <v>1237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130547353</v>
      </c>
    </row>
    <row r="58" spans="1:11" ht="20.100000000000001" customHeight="1" x14ac:dyDescent="0.2">
      <c r="A58" s="230">
        <v>21</v>
      </c>
      <c r="B58" s="246" t="s">
        <v>1011</v>
      </c>
      <c r="C58" s="238">
        <f>data!J89</f>
        <v>1034683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171635108</v>
      </c>
    </row>
    <row r="59" spans="1:11" ht="20.100000000000001" customHeight="1" x14ac:dyDescent="0.2">
      <c r="A59" s="230" t="s">
        <v>1012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1013</v>
      </c>
      <c r="C60" s="238">
        <f>data!J90</f>
        <v>604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13234</v>
      </c>
      <c r="K60" s="249"/>
    </row>
    <row r="61" spans="1:11" ht="20.100000000000001" customHeight="1" x14ac:dyDescent="0.2">
      <c r="A61" s="230">
        <v>23</v>
      </c>
      <c r="B61" s="238" t="s">
        <v>1014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1015</v>
      </c>
      <c r="C62" s="238">
        <f>data!J92</f>
        <v>265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5800</v>
      </c>
    </row>
    <row r="63" spans="1:11" ht="20.100000000000001" customHeight="1" x14ac:dyDescent="0.2">
      <c r="A63" s="230">
        <v>25</v>
      </c>
      <c r="B63" s="238" t="s">
        <v>1016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1.1399999999999999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13.5</v>
      </c>
    </row>
    <row r="65" spans="1:9" ht="20.100000000000001" customHeight="1" x14ac:dyDescent="0.2">
      <c r="A65" s="231" t="s">
        <v>998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1020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PROVIDENCE ST MARY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1000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1021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1004</v>
      </c>
      <c r="C72" s="240" t="s">
        <v>1022</v>
      </c>
      <c r="D72" s="239" t="s">
        <v>1023</v>
      </c>
      <c r="E72" s="250"/>
      <c r="F72" s="250"/>
      <c r="G72" s="239" t="s">
        <v>1024</v>
      </c>
      <c r="H72" s="239" t="s">
        <v>1024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27.97</v>
      </c>
      <c r="D74" s="245">
        <f>data!R60</f>
        <v>7.0000000000000007E-2</v>
      </c>
      <c r="E74" s="245">
        <f>data!S60</f>
        <v>10.45</v>
      </c>
      <c r="F74" s="245">
        <f>data!T60</f>
        <v>0</v>
      </c>
      <c r="G74" s="245">
        <f>data!U60</f>
        <v>33.15</v>
      </c>
      <c r="H74" s="245">
        <f>data!V60</f>
        <v>25.33</v>
      </c>
      <c r="I74" s="245">
        <f>data!W60</f>
        <v>4.1900000000000004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3406898</v>
      </c>
      <c r="D75" s="238">
        <f>data!R61</f>
        <v>4907179</v>
      </c>
      <c r="E75" s="238">
        <f>data!S61</f>
        <v>528063</v>
      </c>
      <c r="F75" s="238">
        <f>data!T61</f>
        <v>0</v>
      </c>
      <c r="G75" s="238">
        <f>data!U61</f>
        <v>2540547</v>
      </c>
      <c r="H75" s="238">
        <f>data!V61</f>
        <v>2902741</v>
      </c>
      <c r="I75" s="238">
        <f>data!W61</f>
        <v>533205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360695</v>
      </c>
      <c r="D76" s="238">
        <f>data!R62</f>
        <v>297813</v>
      </c>
      <c r="E76" s="238">
        <f>data!S62</f>
        <v>55527</v>
      </c>
      <c r="F76" s="238">
        <f>data!T62</f>
        <v>0</v>
      </c>
      <c r="G76" s="238">
        <f>data!U62</f>
        <v>274885</v>
      </c>
      <c r="H76" s="238">
        <f>data!V62</f>
        <v>316473</v>
      </c>
      <c r="I76" s="238">
        <f>data!W62</f>
        <v>42968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103722.86</v>
      </c>
      <c r="H77" s="238">
        <f>data!V63</f>
        <v>4255.72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477946</v>
      </c>
      <c r="D78" s="238">
        <f>data!R64</f>
        <v>152878</v>
      </c>
      <c r="E78" s="238">
        <f>data!S64</f>
        <v>2188946</v>
      </c>
      <c r="F78" s="238">
        <f>data!T64</f>
        <v>0</v>
      </c>
      <c r="G78" s="238">
        <f>data!U64</f>
        <v>1902452</v>
      </c>
      <c r="H78" s="238">
        <f>data!V64</f>
        <v>2884824</v>
      </c>
      <c r="I78" s="238">
        <f>data!W64</f>
        <v>77830</v>
      </c>
    </row>
    <row r="79" spans="1:9" ht="20.100000000000001" customHeight="1" x14ac:dyDescent="0.2">
      <c r="A79" s="230">
        <v>10</v>
      </c>
      <c r="B79" s="238" t="s">
        <v>519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520</v>
      </c>
      <c r="C80" s="238">
        <f>data!Q66</f>
        <v>5553</v>
      </c>
      <c r="D80" s="238">
        <f>data!R66</f>
        <v>135126</v>
      </c>
      <c r="E80" s="238">
        <f>data!S66</f>
        <v>140738</v>
      </c>
      <c r="F80" s="238">
        <f>data!T66</f>
        <v>0</v>
      </c>
      <c r="G80" s="238">
        <f>data!U66</f>
        <v>1263053</v>
      </c>
      <c r="H80" s="238">
        <f>data!V66</f>
        <v>27238</v>
      </c>
      <c r="I80" s="238">
        <f>data!W66</f>
        <v>20872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14646</v>
      </c>
      <c r="D81" s="238">
        <f>data!R67</f>
        <v>0</v>
      </c>
      <c r="E81" s="238">
        <f>data!S67</f>
        <v>25633</v>
      </c>
      <c r="F81" s="238">
        <f>data!T67</f>
        <v>0</v>
      </c>
      <c r="G81" s="238">
        <f>data!U67</f>
        <v>214149</v>
      </c>
      <c r="H81" s="238">
        <f>data!V67</f>
        <v>25344</v>
      </c>
      <c r="I81" s="238">
        <f>data!W67</f>
        <v>41225</v>
      </c>
    </row>
    <row r="82" spans="1:9" ht="20.100000000000001" customHeight="1" x14ac:dyDescent="0.2">
      <c r="A82" s="230">
        <v>13</v>
      </c>
      <c r="B82" s="238" t="s">
        <v>1005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17375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1006</v>
      </c>
      <c r="C83" s="238">
        <f>data!Q69</f>
        <v>2667615</v>
      </c>
      <c r="D83" s="238">
        <f>data!R69</f>
        <v>3843273</v>
      </c>
      <c r="E83" s="238">
        <f>data!S69</f>
        <v>788711</v>
      </c>
      <c r="F83" s="238">
        <f>data!T69</f>
        <v>0</v>
      </c>
      <c r="G83" s="238">
        <f>data!U69</f>
        <v>2900759</v>
      </c>
      <c r="H83" s="238">
        <f>data!V69</f>
        <v>2392566</v>
      </c>
      <c r="I83" s="238">
        <f>data!W69</f>
        <v>438418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-3734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1007</v>
      </c>
      <c r="C85" s="238">
        <f>data!Q85</f>
        <v>6933353</v>
      </c>
      <c r="D85" s="238">
        <f>data!R85</f>
        <v>9336269</v>
      </c>
      <c r="E85" s="238">
        <f>data!S85</f>
        <v>3727618</v>
      </c>
      <c r="F85" s="238">
        <f>data!T85</f>
        <v>0</v>
      </c>
      <c r="G85" s="238">
        <f>data!U85</f>
        <v>9213208.8599999994</v>
      </c>
      <c r="H85" s="238">
        <f>data!V85</f>
        <v>8553441.7200000007</v>
      </c>
      <c r="I85" s="238">
        <f>data!W85</f>
        <v>1154518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1008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1009</v>
      </c>
      <c r="C88" s="238">
        <f>data!Q87</f>
        <v>1513741</v>
      </c>
      <c r="D88" s="238">
        <f>data!R87</f>
        <v>-396</v>
      </c>
      <c r="E88" s="238">
        <f>data!S87</f>
        <v>0</v>
      </c>
      <c r="F88" s="238">
        <f>data!T87</f>
        <v>0</v>
      </c>
      <c r="G88" s="238">
        <f>data!U87</f>
        <v>20390869</v>
      </c>
      <c r="H88" s="238">
        <f>data!V87</f>
        <v>27005437</v>
      </c>
      <c r="I88" s="238">
        <f>data!W87</f>
        <v>2039275</v>
      </c>
    </row>
    <row r="89" spans="1:9" ht="20.100000000000001" customHeight="1" x14ac:dyDescent="0.2">
      <c r="A89" s="230">
        <v>20</v>
      </c>
      <c r="B89" s="246" t="s">
        <v>1010</v>
      </c>
      <c r="C89" s="238">
        <f>data!Q88</f>
        <v>4004806</v>
      </c>
      <c r="D89" s="238">
        <f>data!R88</f>
        <v>10544039</v>
      </c>
      <c r="E89" s="238">
        <f>data!S88</f>
        <v>0</v>
      </c>
      <c r="F89" s="238">
        <f>data!T88</f>
        <v>0</v>
      </c>
      <c r="G89" s="238">
        <f>data!U88</f>
        <v>40221578</v>
      </c>
      <c r="H89" s="238">
        <f>data!V88</f>
        <v>23654805</v>
      </c>
      <c r="I89" s="238">
        <f>data!W88</f>
        <v>18969232</v>
      </c>
    </row>
    <row r="90" spans="1:9" ht="20.100000000000001" customHeight="1" x14ac:dyDescent="0.2">
      <c r="A90" s="230">
        <v>21</v>
      </c>
      <c r="B90" s="246" t="s">
        <v>1011</v>
      </c>
      <c r="C90" s="238">
        <f>data!Q89</f>
        <v>5518547</v>
      </c>
      <c r="D90" s="238">
        <f>data!R89</f>
        <v>10543643</v>
      </c>
      <c r="E90" s="238">
        <f>data!S89</f>
        <v>0</v>
      </c>
      <c r="F90" s="238">
        <f>data!T89</f>
        <v>0</v>
      </c>
      <c r="G90" s="238">
        <f>data!U89</f>
        <v>60612447</v>
      </c>
      <c r="H90" s="238">
        <f>data!V89</f>
        <v>50660242</v>
      </c>
      <c r="I90" s="238">
        <f>data!W89</f>
        <v>21008507</v>
      </c>
    </row>
    <row r="91" spans="1:9" ht="20.100000000000001" customHeight="1" x14ac:dyDescent="0.2">
      <c r="A91" s="230" t="s">
        <v>1012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1013</v>
      </c>
      <c r="C92" s="238">
        <f>data!Q90</f>
        <v>1162</v>
      </c>
      <c r="D92" s="238">
        <f>data!R90</f>
        <v>0</v>
      </c>
      <c r="E92" s="238">
        <f>data!S90</f>
        <v>6065</v>
      </c>
      <c r="F92" s="238">
        <f>data!T90</f>
        <v>0</v>
      </c>
      <c r="G92" s="238">
        <f>data!U90</f>
        <v>4695</v>
      </c>
      <c r="H92" s="238">
        <f>data!V90</f>
        <v>5181</v>
      </c>
      <c r="I92" s="238">
        <f>data!W90</f>
        <v>2071</v>
      </c>
    </row>
    <row r="93" spans="1:9" ht="20.100000000000001" customHeight="1" x14ac:dyDescent="0.2">
      <c r="A93" s="230">
        <v>23</v>
      </c>
      <c r="B93" s="238" t="s">
        <v>1014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1015</v>
      </c>
      <c r="C94" s="238">
        <f>data!Q92</f>
        <v>509</v>
      </c>
      <c r="D94" s="238">
        <f>data!R92</f>
        <v>0</v>
      </c>
      <c r="E94" s="238">
        <f>data!S92</f>
        <v>2658</v>
      </c>
      <c r="F94" s="238">
        <f>data!T92</f>
        <v>0</v>
      </c>
      <c r="G94" s="238">
        <f>data!U92</f>
        <v>2058</v>
      </c>
      <c r="H94" s="238">
        <f>data!V92</f>
        <v>2271</v>
      </c>
      <c r="I94" s="238">
        <f>data!W92</f>
        <v>908</v>
      </c>
    </row>
    <row r="95" spans="1:9" ht="20.100000000000001" customHeight="1" x14ac:dyDescent="0.2">
      <c r="A95" s="230">
        <v>25</v>
      </c>
      <c r="B95" s="238" t="s">
        <v>1016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20.170000000000002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7.16</v>
      </c>
      <c r="I96" s="245">
        <f>data!W94</f>
        <v>0.01</v>
      </c>
    </row>
    <row r="97" spans="1:9" ht="20.100000000000001" customHeight="1" x14ac:dyDescent="0.2">
      <c r="A97" s="231" t="s">
        <v>998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1025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PROVIDENCE ST MARY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1000</v>
      </c>
      <c r="C102" s="244" t="s">
        <v>1026</v>
      </c>
      <c r="D102" s="244" t="s">
        <v>1027</v>
      </c>
      <c r="E102" s="244" t="s">
        <v>1027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1004</v>
      </c>
      <c r="C104" s="239" t="s">
        <v>250</v>
      </c>
      <c r="D104" s="240" t="s">
        <v>1028</v>
      </c>
      <c r="E104" s="240" t="s">
        <v>1028</v>
      </c>
      <c r="F104" s="240" t="s">
        <v>1028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8.51</v>
      </c>
      <c r="D106" s="245">
        <f>data!Y60</f>
        <v>32.99</v>
      </c>
      <c r="E106" s="245">
        <f>data!Z60</f>
        <v>32.68</v>
      </c>
      <c r="F106" s="245">
        <f>data!AA60</f>
        <v>2.14</v>
      </c>
      <c r="G106" s="245">
        <f>data!AB60</f>
        <v>31.09</v>
      </c>
      <c r="H106" s="245">
        <f>data!AC60</f>
        <v>25.71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856574</v>
      </c>
      <c r="D107" s="238">
        <f>data!Y61</f>
        <v>2790559</v>
      </c>
      <c r="E107" s="238">
        <f>data!Z61</f>
        <v>3268252</v>
      </c>
      <c r="F107" s="238">
        <f>data!AA61</f>
        <v>241440</v>
      </c>
      <c r="G107" s="238">
        <f>data!AB61</f>
        <v>3427737</v>
      </c>
      <c r="H107" s="238">
        <f>data!AC61</f>
        <v>2141500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102618</v>
      </c>
      <c r="D108" s="238">
        <f>data!Y62</f>
        <v>358625</v>
      </c>
      <c r="E108" s="238">
        <f>data!Z62</f>
        <v>371571</v>
      </c>
      <c r="F108" s="238">
        <f>data!AA62</f>
        <v>26149</v>
      </c>
      <c r="G108" s="238">
        <f>data!AB62</f>
        <v>390528</v>
      </c>
      <c r="H108" s="238">
        <f>data!AC62</f>
        <v>220481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4</v>
      </c>
      <c r="E109" s="238">
        <f>data!Z63</f>
        <v>11979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396984</v>
      </c>
      <c r="D110" s="238">
        <f>data!Y64</f>
        <v>464069</v>
      </c>
      <c r="E110" s="238">
        <f>data!Z64</f>
        <v>325072</v>
      </c>
      <c r="F110" s="238">
        <f>data!AA64</f>
        <v>396386</v>
      </c>
      <c r="G110" s="238">
        <f>data!AB64</f>
        <v>19624941</v>
      </c>
      <c r="H110" s="238">
        <f>data!AC64</f>
        <v>410729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519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520</v>
      </c>
      <c r="C112" s="238">
        <f>data!X66</f>
        <v>515249</v>
      </c>
      <c r="D112" s="238">
        <f>data!Y66</f>
        <v>138102</v>
      </c>
      <c r="E112" s="238">
        <f>data!Z66</f>
        <v>784233</v>
      </c>
      <c r="F112" s="238">
        <f>data!AA66</f>
        <v>16495</v>
      </c>
      <c r="G112" s="238">
        <f>data!AB66</f>
        <v>46719</v>
      </c>
      <c r="H112" s="238">
        <f>data!AC66</f>
        <v>142410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73910</v>
      </c>
      <c r="D113" s="238">
        <f>data!Y67</f>
        <v>449564</v>
      </c>
      <c r="E113" s="238">
        <f>data!Z67</f>
        <v>33285</v>
      </c>
      <c r="F113" s="238">
        <f>data!AA67</f>
        <v>260416</v>
      </c>
      <c r="G113" s="238">
        <f>data!AB67</f>
        <v>61180</v>
      </c>
      <c r="H113" s="238">
        <f>data!AC67</f>
        <v>66695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1005</v>
      </c>
      <c r="C114" s="238">
        <f>data!X68</f>
        <v>0</v>
      </c>
      <c r="D114" s="238">
        <f>data!Y68</f>
        <v>30237</v>
      </c>
      <c r="E114" s="238">
        <f>data!Z68</f>
        <v>0</v>
      </c>
      <c r="F114" s="238">
        <f>data!AA68</f>
        <v>0</v>
      </c>
      <c r="G114" s="238">
        <f>data!AB68</f>
        <v>197866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1006</v>
      </c>
      <c r="C115" s="238">
        <f>data!X69</f>
        <v>701781</v>
      </c>
      <c r="D115" s="238">
        <f>data!Y69</f>
        <v>2602589</v>
      </c>
      <c r="E115" s="238">
        <f>data!Z69</f>
        <v>2932984</v>
      </c>
      <c r="F115" s="238">
        <f>data!AA69</f>
        <v>191535</v>
      </c>
      <c r="G115" s="238">
        <f>data!AB69</f>
        <v>2774427</v>
      </c>
      <c r="H115" s="238">
        <f>data!AC69</f>
        <v>1976424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3461</v>
      </c>
      <c r="D116" s="238">
        <f>-data!Y84</f>
        <v>-809</v>
      </c>
      <c r="E116" s="238">
        <f>-data!Z84</f>
        <v>-628</v>
      </c>
      <c r="F116" s="238">
        <f>-data!AA84</f>
        <v>0</v>
      </c>
      <c r="G116" s="238">
        <f>-data!AB84</f>
        <v>-160712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1007</v>
      </c>
      <c r="C117" s="238">
        <f>data!X85</f>
        <v>2650577</v>
      </c>
      <c r="D117" s="238">
        <f>data!Y85</f>
        <v>6832940</v>
      </c>
      <c r="E117" s="238">
        <f>data!Z85</f>
        <v>7726748</v>
      </c>
      <c r="F117" s="238">
        <f>data!AA85</f>
        <v>1132421</v>
      </c>
      <c r="G117" s="238">
        <f>data!AB85</f>
        <v>26362686</v>
      </c>
      <c r="H117" s="238">
        <f>data!AC85</f>
        <v>4958239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1008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1009</v>
      </c>
      <c r="C120" s="238">
        <f>data!X87</f>
        <v>14163547</v>
      </c>
      <c r="D120" s="238">
        <f>data!Y87</f>
        <v>5110747</v>
      </c>
      <c r="E120" s="238">
        <f>data!Z87</f>
        <v>330027</v>
      </c>
      <c r="F120" s="238">
        <f>data!AA87</f>
        <v>446780</v>
      </c>
      <c r="G120" s="238">
        <f>data!AB87</f>
        <v>20177951</v>
      </c>
      <c r="H120" s="238">
        <f>data!AC87</f>
        <v>12053696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1010</v>
      </c>
      <c r="C121" s="238">
        <f>data!X88</f>
        <v>51711418</v>
      </c>
      <c r="D121" s="238">
        <f>data!Y88</f>
        <v>39553721</v>
      </c>
      <c r="E121" s="238">
        <f>data!Z88</f>
        <v>21293603</v>
      </c>
      <c r="F121" s="238">
        <f>data!AA88</f>
        <v>7638097</v>
      </c>
      <c r="G121" s="238">
        <f>data!AB88</f>
        <v>136331884</v>
      </c>
      <c r="H121" s="238">
        <f>data!AC88</f>
        <v>5586689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1011</v>
      </c>
      <c r="C122" s="238">
        <f>data!X89</f>
        <v>65874965</v>
      </c>
      <c r="D122" s="238">
        <f>data!Y89</f>
        <v>44664468</v>
      </c>
      <c r="E122" s="238">
        <f>data!Z89</f>
        <v>21623630</v>
      </c>
      <c r="F122" s="238">
        <f>data!AA89</f>
        <v>8084877</v>
      </c>
      <c r="G122" s="238">
        <f>data!AB89</f>
        <v>156509835</v>
      </c>
      <c r="H122" s="238">
        <f>data!AC89</f>
        <v>17640385</v>
      </c>
      <c r="I122" s="238">
        <f>data!AD89</f>
        <v>0</v>
      </c>
    </row>
    <row r="123" spans="1:9" ht="20.100000000000001" customHeight="1" x14ac:dyDescent="0.2">
      <c r="A123" s="230" t="s">
        <v>1012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1013</v>
      </c>
      <c r="C124" s="238">
        <f>data!X90</f>
        <v>1369</v>
      </c>
      <c r="D124" s="238">
        <f>data!Y90</f>
        <v>6395</v>
      </c>
      <c r="E124" s="238">
        <f>data!Z90</f>
        <v>10776</v>
      </c>
      <c r="F124" s="238">
        <f>data!AA90</f>
        <v>947</v>
      </c>
      <c r="G124" s="238">
        <f>data!AB90</f>
        <v>2841</v>
      </c>
      <c r="H124" s="238">
        <f>data!AC90</f>
        <v>2643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1014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1015</v>
      </c>
      <c r="C126" s="238">
        <f>data!X92</f>
        <v>600</v>
      </c>
      <c r="D126" s="238">
        <f>data!Y92</f>
        <v>2803</v>
      </c>
      <c r="E126" s="238">
        <f>data!Z92</f>
        <v>4722</v>
      </c>
      <c r="F126" s="238">
        <f>data!AA92</f>
        <v>415</v>
      </c>
      <c r="G126" s="238">
        <f>data!AB92</f>
        <v>1245</v>
      </c>
      <c r="H126" s="238">
        <f>data!AC92</f>
        <v>1158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1016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12.1</v>
      </c>
      <c r="F128" s="245">
        <f>data!AA94</f>
        <v>0</v>
      </c>
      <c r="G128" s="245">
        <f>data!AB94</f>
        <v>0</v>
      </c>
      <c r="H128" s="245">
        <f>data!AC94</f>
        <v>0.42</v>
      </c>
      <c r="I128" s="245">
        <f>data!AD94</f>
        <v>0</v>
      </c>
    </row>
    <row r="129" spans="1:14" ht="20.100000000000001" customHeight="1" x14ac:dyDescent="0.2">
      <c r="A129" s="231" t="s">
        <v>998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1029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PROVIDENCE ST MARY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1000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1030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1004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1031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10.85</v>
      </c>
      <c r="D138" s="245">
        <f>data!AF60</f>
        <v>0</v>
      </c>
      <c r="E138" s="245">
        <f>data!AG60</f>
        <v>55.52</v>
      </c>
      <c r="F138" s="245">
        <f>data!AH60</f>
        <v>0</v>
      </c>
      <c r="G138" s="245">
        <f>data!AI60</f>
        <v>0</v>
      </c>
      <c r="H138" s="245">
        <f>data!AJ60</f>
        <v>16.600000000000001</v>
      </c>
      <c r="I138" s="245">
        <f>data!AK60</f>
        <v>9.82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988444</v>
      </c>
      <c r="D139" s="238">
        <f>data!AF61</f>
        <v>0</v>
      </c>
      <c r="E139" s="238">
        <f>data!AG61</f>
        <v>8523413</v>
      </c>
      <c r="F139" s="238">
        <f>data!AH61</f>
        <v>0</v>
      </c>
      <c r="G139" s="238">
        <f>data!AI61</f>
        <v>0</v>
      </c>
      <c r="H139" s="238">
        <f>data!AJ61</f>
        <v>1736681</v>
      </c>
      <c r="I139" s="238">
        <f>data!AK61</f>
        <v>819378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110681</v>
      </c>
      <c r="D140" s="238">
        <f>data!AF62</f>
        <v>0</v>
      </c>
      <c r="E140" s="238">
        <f>data!AG62</f>
        <v>803753</v>
      </c>
      <c r="F140" s="238">
        <f>data!AH62</f>
        <v>0</v>
      </c>
      <c r="G140" s="238">
        <f>data!AI62</f>
        <v>0</v>
      </c>
      <c r="H140" s="238">
        <f>data!AJ62</f>
        <v>174866</v>
      </c>
      <c r="I140" s="238">
        <f>data!AK62</f>
        <v>90406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652997.25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11918</v>
      </c>
      <c r="D142" s="238">
        <f>data!AF64</f>
        <v>0</v>
      </c>
      <c r="E142" s="238">
        <f>data!AG64</f>
        <v>1246786</v>
      </c>
      <c r="F142" s="238">
        <f>data!AH64</f>
        <v>0</v>
      </c>
      <c r="G142" s="238">
        <f>data!AI64</f>
        <v>0</v>
      </c>
      <c r="H142" s="238">
        <f>data!AJ64</f>
        <v>335476</v>
      </c>
      <c r="I142" s="238">
        <f>data!AK64</f>
        <v>6213</v>
      </c>
    </row>
    <row r="143" spans="1:14" ht="20.100000000000001" customHeight="1" x14ac:dyDescent="0.2">
      <c r="A143" s="230">
        <v>10</v>
      </c>
      <c r="B143" s="238" t="s">
        <v>519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520</v>
      </c>
      <c r="C144" s="238">
        <f>data!AE66</f>
        <v>260</v>
      </c>
      <c r="D144" s="238">
        <f>data!AF66</f>
        <v>0</v>
      </c>
      <c r="E144" s="238">
        <f>data!AG66</f>
        <v>188155</v>
      </c>
      <c r="F144" s="238">
        <f>data!AH66</f>
        <v>0</v>
      </c>
      <c r="G144" s="238">
        <f>data!AI66</f>
        <v>0</v>
      </c>
      <c r="H144" s="238">
        <f>data!AJ66</f>
        <v>48895</v>
      </c>
      <c r="I144" s="238">
        <f>data!AK66</f>
        <v>153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10216</v>
      </c>
      <c r="D145" s="238">
        <f>data!AF67</f>
        <v>0</v>
      </c>
      <c r="E145" s="238">
        <f>data!AG67</f>
        <v>87516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1005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1006</v>
      </c>
      <c r="C147" s="238">
        <f>data!AE69</f>
        <v>775268</v>
      </c>
      <c r="D147" s="238">
        <f>data!AF69</f>
        <v>0</v>
      </c>
      <c r="E147" s="238">
        <f>data!AG69</f>
        <v>6737905</v>
      </c>
      <c r="F147" s="238">
        <f>data!AH69</f>
        <v>0</v>
      </c>
      <c r="G147" s="238">
        <f>data!AI69</f>
        <v>0</v>
      </c>
      <c r="H147" s="238">
        <f>data!AJ69</f>
        <v>3340752</v>
      </c>
      <c r="I147" s="238">
        <f>data!AK69</f>
        <v>644349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-4000</v>
      </c>
      <c r="F148" s="238">
        <f>-data!AH84</f>
        <v>0</v>
      </c>
      <c r="G148" s="238">
        <f>-data!AI84</f>
        <v>0</v>
      </c>
      <c r="H148" s="238">
        <f>-data!AJ84</f>
        <v>-10975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1007</v>
      </c>
      <c r="C149" s="238">
        <f>data!AE85</f>
        <v>1896787</v>
      </c>
      <c r="D149" s="238">
        <f>data!AF85</f>
        <v>0</v>
      </c>
      <c r="E149" s="238">
        <f>data!AG85</f>
        <v>18236525.25</v>
      </c>
      <c r="F149" s="238">
        <f>data!AH85</f>
        <v>0</v>
      </c>
      <c r="G149" s="238">
        <f>data!AI85</f>
        <v>0</v>
      </c>
      <c r="H149" s="238">
        <f>data!AJ85</f>
        <v>5625695</v>
      </c>
      <c r="I149" s="238">
        <f>data!AK85</f>
        <v>1560499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1008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1009</v>
      </c>
      <c r="C152" s="238">
        <f>data!AE87</f>
        <v>1954866</v>
      </c>
      <c r="D152" s="238">
        <f>data!AF87</f>
        <v>0</v>
      </c>
      <c r="E152" s="238">
        <f>data!AG87</f>
        <v>13536668</v>
      </c>
      <c r="F152" s="238">
        <f>data!AH87</f>
        <v>0</v>
      </c>
      <c r="G152" s="238">
        <f>data!AI87</f>
        <v>0</v>
      </c>
      <c r="H152" s="238">
        <f>data!AJ87</f>
        <v>1212482</v>
      </c>
      <c r="I152" s="238">
        <f>data!AK87</f>
        <v>1751911</v>
      </c>
    </row>
    <row r="153" spans="1:9" ht="20.100000000000001" customHeight="1" x14ac:dyDescent="0.2">
      <c r="A153" s="230">
        <v>20</v>
      </c>
      <c r="B153" s="246" t="s">
        <v>1010</v>
      </c>
      <c r="C153" s="238">
        <f>data!AE88</f>
        <v>300852</v>
      </c>
      <c r="D153" s="238">
        <f>data!AF88</f>
        <v>0</v>
      </c>
      <c r="E153" s="238">
        <f>data!AG88</f>
        <v>76638095</v>
      </c>
      <c r="F153" s="238">
        <f>data!AH88</f>
        <v>0</v>
      </c>
      <c r="G153" s="238">
        <f>data!AI88</f>
        <v>0</v>
      </c>
      <c r="H153" s="238">
        <f>data!AJ88</f>
        <v>3466630</v>
      </c>
      <c r="I153" s="238">
        <f>data!AK88</f>
        <v>124102</v>
      </c>
    </row>
    <row r="154" spans="1:9" ht="20.100000000000001" customHeight="1" x14ac:dyDescent="0.2">
      <c r="A154" s="230">
        <v>21</v>
      </c>
      <c r="B154" s="246" t="s">
        <v>1011</v>
      </c>
      <c r="C154" s="238">
        <f>data!AE89</f>
        <v>2255718</v>
      </c>
      <c r="D154" s="238">
        <f>data!AF89</f>
        <v>0</v>
      </c>
      <c r="E154" s="238">
        <f>data!AG89</f>
        <v>90174763</v>
      </c>
      <c r="F154" s="238">
        <f>data!AH89</f>
        <v>0</v>
      </c>
      <c r="G154" s="238">
        <f>data!AI89</f>
        <v>0</v>
      </c>
      <c r="H154" s="238">
        <f>data!AJ89</f>
        <v>4679112</v>
      </c>
      <c r="I154" s="238">
        <f>data!AK89</f>
        <v>1876013</v>
      </c>
    </row>
    <row r="155" spans="1:9" ht="20.100000000000001" customHeight="1" x14ac:dyDescent="0.2">
      <c r="A155" s="230" t="s">
        <v>1012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1013</v>
      </c>
      <c r="C156" s="238">
        <f>data!AE90</f>
        <v>0</v>
      </c>
      <c r="D156" s="238">
        <f>data!AF90</f>
        <v>0</v>
      </c>
      <c r="E156" s="238">
        <f>data!AG90</f>
        <v>9791</v>
      </c>
      <c r="F156" s="238">
        <f>data!AH90</f>
        <v>0</v>
      </c>
      <c r="G156" s="238">
        <f>data!AI90</f>
        <v>0</v>
      </c>
      <c r="H156" s="238">
        <f>data!AJ90</f>
        <v>1868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1014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1015</v>
      </c>
      <c r="C158" s="238">
        <f>data!AE92</f>
        <v>0</v>
      </c>
      <c r="D158" s="238">
        <f>data!AF92</f>
        <v>0</v>
      </c>
      <c r="E158" s="238">
        <f>data!AG92</f>
        <v>4291</v>
      </c>
      <c r="F158" s="238">
        <f>data!AH92</f>
        <v>0</v>
      </c>
      <c r="G158" s="238">
        <f>data!AI92</f>
        <v>0</v>
      </c>
      <c r="H158" s="238">
        <f>data!AJ92</f>
        <v>819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1016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27.08</v>
      </c>
      <c r="F160" s="245">
        <f>data!AH94</f>
        <v>0</v>
      </c>
      <c r="G160" s="245">
        <f>data!AI94</f>
        <v>0</v>
      </c>
      <c r="H160" s="245">
        <f>data!AJ94</f>
        <v>6</v>
      </c>
      <c r="I160" s="245">
        <f>data!AK94</f>
        <v>0</v>
      </c>
    </row>
    <row r="161" spans="1:9" ht="20.100000000000001" customHeight="1" x14ac:dyDescent="0.2">
      <c r="A161" s="231" t="s">
        <v>998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1032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PROVIDENCE ST MARY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1000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1033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1034</v>
      </c>
      <c r="F167" s="244" t="s">
        <v>208</v>
      </c>
      <c r="G167" s="244" t="s">
        <v>147</v>
      </c>
      <c r="H167" s="243" t="s">
        <v>1035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1004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2.5099999999999998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240608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22219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1784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519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520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982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1005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1006</v>
      </c>
      <c r="C179" s="238">
        <f>data!AL69</f>
        <v>190040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1007</v>
      </c>
      <c r="C181" s="238">
        <f>data!AL85</f>
        <v>455633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1008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1009</v>
      </c>
      <c r="C184" s="238">
        <f>data!AL87</f>
        <v>1071054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1010</v>
      </c>
      <c r="C185" s="238">
        <f>data!AL88</f>
        <v>190523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1011</v>
      </c>
      <c r="C186" s="238">
        <f>data!AL89</f>
        <v>1261577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1012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1013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1014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1015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1016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998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1036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PROVIDENCE ST MARY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1000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1037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1038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1004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43.31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66663</v>
      </c>
      <c r="H203" s="238">
        <f>data!AX61</f>
        <v>0</v>
      </c>
      <c r="I203" s="238">
        <f>data!AY61</f>
        <v>1972891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200838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5391</v>
      </c>
      <c r="I206" s="238">
        <f>data!AY64</f>
        <v>270538</v>
      </c>
    </row>
    <row r="207" spans="1:9" ht="20.100000000000001" customHeight="1" x14ac:dyDescent="0.2">
      <c r="A207" s="230">
        <v>10</v>
      </c>
      <c r="B207" s="238" t="s">
        <v>519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520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2032</v>
      </c>
      <c r="H208" s="238">
        <f>data!AX66</f>
        <v>19956</v>
      </c>
      <c r="I208" s="238">
        <f>data!AY66</f>
        <v>1451241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8780</v>
      </c>
    </row>
    <row r="210" spans="1:9" ht="20.100000000000001" customHeight="1" x14ac:dyDescent="0.2">
      <c r="A210" s="230">
        <v>13</v>
      </c>
      <c r="B210" s="238" t="s">
        <v>1005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2479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1006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52144</v>
      </c>
      <c r="H211" s="238">
        <f>data!AX69</f>
        <v>2478</v>
      </c>
      <c r="I211" s="238">
        <f>data!AY69</f>
        <v>1544817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-879055</v>
      </c>
    </row>
    <row r="213" spans="1:9" ht="20.100000000000001" customHeight="1" x14ac:dyDescent="0.2">
      <c r="A213" s="230">
        <v>16</v>
      </c>
      <c r="B213" s="246" t="s">
        <v>1007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120839</v>
      </c>
      <c r="H213" s="238">
        <f>data!AX85</f>
        <v>30304</v>
      </c>
      <c r="I213" s="238">
        <f>data!AY85</f>
        <v>4570050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1008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1009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1010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1011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1012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1013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7091</v>
      </c>
    </row>
    <row r="221" spans="1:9" ht="20.100000000000001" customHeight="1" x14ac:dyDescent="0.2">
      <c r="A221" s="230">
        <v>23</v>
      </c>
      <c r="B221" s="238" t="s">
        <v>1014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1015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1016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998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1039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PROVIDENCE ST MARY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1000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1040</v>
      </c>
      <c r="F231" s="244" t="s">
        <v>1041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1004</v>
      </c>
      <c r="C232" s="240" t="s">
        <v>1042</v>
      </c>
      <c r="D232" s="240" t="s">
        <v>1043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197770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2.21</v>
      </c>
      <c r="E234" s="245">
        <f>data!BB60</f>
        <v>12.28</v>
      </c>
      <c r="F234" s="245">
        <f>data!BC60</f>
        <v>0</v>
      </c>
      <c r="G234" s="245">
        <f>data!BD60</f>
        <v>0</v>
      </c>
      <c r="H234" s="245">
        <f>data!BE60</f>
        <v>76.650000000000006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100294</v>
      </c>
      <c r="E235" s="238">
        <f>data!BB61</f>
        <v>1198698</v>
      </c>
      <c r="F235" s="238">
        <f>data!BC61</f>
        <v>0</v>
      </c>
      <c r="G235" s="238">
        <f>data!BD61</f>
        <v>0</v>
      </c>
      <c r="H235" s="238">
        <f>data!BE61</f>
        <v>4492563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10223</v>
      </c>
      <c r="E236" s="238">
        <f>data!BB62</f>
        <v>143491</v>
      </c>
      <c r="F236" s="238">
        <f>data!BC62</f>
        <v>0</v>
      </c>
      <c r="G236" s="238">
        <f>data!BD62</f>
        <v>0</v>
      </c>
      <c r="H236" s="238">
        <f>data!BE62</f>
        <v>483425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127</v>
      </c>
      <c r="D238" s="238">
        <f>data!BA64</f>
        <v>-1136</v>
      </c>
      <c r="E238" s="238">
        <f>data!BB64</f>
        <v>4892</v>
      </c>
      <c r="F238" s="238">
        <f>data!BC64</f>
        <v>0</v>
      </c>
      <c r="G238" s="238">
        <f>data!BD64</f>
        <v>-1082280</v>
      </c>
      <c r="H238" s="238">
        <f>data!BE64</f>
        <v>944317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519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520</v>
      </c>
      <c r="C240" s="238">
        <f>data!AZ66</f>
        <v>0</v>
      </c>
      <c r="D240" s="238">
        <f>data!BA66</f>
        <v>0</v>
      </c>
      <c r="E240" s="238">
        <f>data!BB66</f>
        <v>32186</v>
      </c>
      <c r="F240" s="238">
        <f>data!BC66</f>
        <v>0</v>
      </c>
      <c r="G240" s="238">
        <f>data!BD66</f>
        <v>2523</v>
      </c>
      <c r="H240" s="238">
        <f>data!BE66</f>
        <v>724756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6000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409198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1005</v>
      </c>
      <c r="C242" s="238">
        <f>data!AZ68</f>
        <v>0</v>
      </c>
      <c r="D242" s="238">
        <f>data!BA68</f>
        <v>0</v>
      </c>
      <c r="E242" s="238">
        <f>data!BB68</f>
        <v>12921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1006</v>
      </c>
      <c r="C243" s="238">
        <f>data!AZ69</f>
        <v>0</v>
      </c>
      <c r="D243" s="238">
        <f>data!BA69</f>
        <v>78451</v>
      </c>
      <c r="E243" s="238">
        <f>data!BB69</f>
        <v>948783</v>
      </c>
      <c r="F243" s="238">
        <f>data!BC69</f>
        <v>0</v>
      </c>
      <c r="G243" s="238">
        <f>data!BD69</f>
        <v>110000</v>
      </c>
      <c r="H243" s="238">
        <f>data!BE69</f>
        <v>5540591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11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-20837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1007</v>
      </c>
      <c r="C245" s="238">
        <f>data!AZ85</f>
        <v>6138</v>
      </c>
      <c r="D245" s="238">
        <f>data!BA85</f>
        <v>187832</v>
      </c>
      <c r="E245" s="238">
        <f>data!BB85</f>
        <v>2340971</v>
      </c>
      <c r="F245" s="238">
        <f>data!BC85</f>
        <v>0</v>
      </c>
      <c r="G245" s="238">
        <f>data!BD85</f>
        <v>-969757</v>
      </c>
      <c r="H245" s="238">
        <f>data!BE85</f>
        <v>12574013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1008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1009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1010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1011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1012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1013</v>
      </c>
      <c r="C252" s="254">
        <f>data!AZ90</f>
        <v>191</v>
      </c>
      <c r="D252" s="254">
        <f>data!BA90</f>
        <v>563</v>
      </c>
      <c r="E252" s="254">
        <f>data!BB90</f>
        <v>1467</v>
      </c>
      <c r="F252" s="254">
        <f>data!BC90</f>
        <v>0</v>
      </c>
      <c r="G252" s="254">
        <f>data!BD90</f>
        <v>3553</v>
      </c>
      <c r="H252" s="254">
        <f>data!BE90</f>
        <v>49859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1014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1015</v>
      </c>
      <c r="C254" s="253" t="str">
        <f>IF(data!AZ92&gt;0,data!AZ92,"")</f>
        <v>x</v>
      </c>
      <c r="D254" s="254">
        <f>data!BA92</f>
        <v>247</v>
      </c>
      <c r="E254" s="254">
        <f>data!BB92</f>
        <v>643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1016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998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1044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PROVIDENCE ST MARY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1000</v>
      </c>
      <c r="C262" s="244" t="s">
        <v>1045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1046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1047</v>
      </c>
    </row>
    <row r="264" spans="1:9" ht="20.100000000000001" customHeight="1" x14ac:dyDescent="0.2">
      <c r="A264" s="230">
        <v>3</v>
      </c>
      <c r="B264" s="238" t="s">
        <v>1004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1.04</v>
      </c>
      <c r="G266" s="245">
        <f>data!BK60</f>
        <v>0</v>
      </c>
      <c r="H266" s="245">
        <f>data!BL60</f>
        <v>0</v>
      </c>
      <c r="I266" s="245">
        <f>data!BM60</f>
        <v>3.08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67391</v>
      </c>
      <c r="G267" s="238">
        <f>data!BK61</f>
        <v>0</v>
      </c>
      <c r="H267" s="238">
        <f>data!BL61</f>
        <v>0</v>
      </c>
      <c r="I267" s="238">
        <f>data!BM61</f>
        <v>50407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7106</v>
      </c>
      <c r="G268" s="238">
        <f>data!BK62</f>
        <v>0</v>
      </c>
      <c r="H268" s="238">
        <f>data!BL62</f>
        <v>0</v>
      </c>
      <c r="I268" s="238">
        <f>data!BM62</f>
        <v>21195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0</v>
      </c>
      <c r="I270" s="238">
        <f>data!BM64</f>
        <v>84</v>
      </c>
    </row>
    <row r="271" spans="1:9" ht="20.100000000000001" customHeight="1" x14ac:dyDescent="0.2">
      <c r="A271" s="230">
        <v>10</v>
      </c>
      <c r="B271" s="238" t="s">
        <v>519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520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3533</v>
      </c>
      <c r="I272" s="238">
        <f>data!BM66</f>
        <v>7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1005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1006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52714</v>
      </c>
      <c r="G275" s="238">
        <f>data!BK69</f>
        <v>0</v>
      </c>
      <c r="H275" s="238">
        <f>data!BL69</f>
        <v>0</v>
      </c>
      <c r="I275" s="238">
        <f>data!BM69</f>
        <v>40029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1007</v>
      </c>
      <c r="C277" s="238">
        <f>data!BG85</f>
        <v>0</v>
      </c>
      <c r="D277" s="238">
        <f>data!BH85</f>
        <v>0</v>
      </c>
      <c r="E277" s="238">
        <f>data!BI85</f>
        <v>0</v>
      </c>
      <c r="F277" s="238">
        <f>data!BJ85</f>
        <v>127211</v>
      </c>
      <c r="G277" s="238">
        <f>data!BK85</f>
        <v>0</v>
      </c>
      <c r="H277" s="238">
        <f>data!BL85</f>
        <v>3533</v>
      </c>
      <c r="I277" s="238">
        <f>data!BM85</f>
        <v>111722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1008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1009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1010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1011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1012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1013</v>
      </c>
      <c r="C284" s="254">
        <f>data!BG90</f>
        <v>545</v>
      </c>
      <c r="D284" s="254">
        <f>data!BH90</f>
        <v>1903</v>
      </c>
      <c r="E284" s="254">
        <f>data!BI90</f>
        <v>0</v>
      </c>
      <c r="F284" s="254">
        <f>data!BJ90</f>
        <v>291</v>
      </c>
      <c r="G284" s="254">
        <f>data!BK90</f>
        <v>0</v>
      </c>
      <c r="H284" s="254">
        <f>data!BL90</f>
        <v>2671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1014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1015</v>
      </c>
      <c r="C286" s="253" t="str">
        <f>IF(data!BG92&gt;0,data!BG92,"")</f>
        <v>x</v>
      </c>
      <c r="D286" s="254">
        <f>data!BH92</f>
        <v>834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1171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1016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998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1048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PROVIDENCE ST MARY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1000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1049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1004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7.95</v>
      </c>
      <c r="D298" s="245">
        <f>data!BO60</f>
        <v>0.23</v>
      </c>
      <c r="E298" s="245">
        <f>data!BP60</f>
        <v>0</v>
      </c>
      <c r="F298" s="245">
        <f>data!BQ60</f>
        <v>1.73</v>
      </c>
      <c r="G298" s="245">
        <f>data!BR60</f>
        <v>0</v>
      </c>
      <c r="H298" s="245">
        <f>data!BS60</f>
        <v>3.89</v>
      </c>
      <c r="I298" s="245">
        <f>data!BT60</f>
        <v>4.8499999999999996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1300493</v>
      </c>
      <c r="D299" s="238">
        <f>data!BO61</f>
        <v>15713</v>
      </c>
      <c r="E299" s="238">
        <f>data!BP61</f>
        <v>0</v>
      </c>
      <c r="F299" s="238">
        <f>data!BQ61</f>
        <v>143426</v>
      </c>
      <c r="G299" s="238">
        <f>data!BR61</f>
        <v>0</v>
      </c>
      <c r="H299" s="238">
        <f>data!BS61</f>
        <v>402336</v>
      </c>
      <c r="I299" s="238">
        <f>data!BT61</f>
        <v>402095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143247</v>
      </c>
      <c r="D300" s="238">
        <f>data!BO62</f>
        <v>16066970</v>
      </c>
      <c r="E300" s="238">
        <f>data!BP62</f>
        <v>0</v>
      </c>
      <c r="F300" s="238">
        <f>data!BQ62</f>
        <v>18163</v>
      </c>
      <c r="G300" s="238">
        <f>data!BR62</f>
        <v>0</v>
      </c>
      <c r="H300" s="238">
        <f>data!BS62</f>
        <v>41989</v>
      </c>
      <c r="I300" s="238">
        <f>data!BT62</f>
        <v>53353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1856179.3800000001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29811</v>
      </c>
      <c r="D302" s="238">
        <f>data!BO64</f>
        <v>0</v>
      </c>
      <c r="E302" s="238">
        <f>data!BP64</f>
        <v>0</v>
      </c>
      <c r="F302" s="238">
        <f>data!BQ64</f>
        <v>6732</v>
      </c>
      <c r="G302" s="238">
        <f>data!BR64</f>
        <v>0</v>
      </c>
      <c r="H302" s="238">
        <f>data!BS64</f>
        <v>7058</v>
      </c>
      <c r="I302" s="238">
        <f>data!BT64</f>
        <v>5217</v>
      </c>
    </row>
    <row r="303" spans="1:9" ht="20.100000000000001" customHeight="1" x14ac:dyDescent="0.2">
      <c r="A303" s="230">
        <v>10</v>
      </c>
      <c r="B303" s="238" t="s">
        <v>519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520</v>
      </c>
      <c r="C304" s="238">
        <f>data!BN66</f>
        <v>8550388</v>
      </c>
      <c r="D304" s="238">
        <f>data!BO66</f>
        <v>8632</v>
      </c>
      <c r="E304" s="238">
        <f>data!BP66</f>
        <v>0</v>
      </c>
      <c r="F304" s="238">
        <f>data!BQ66</f>
        <v>3</v>
      </c>
      <c r="G304" s="238">
        <f>data!BR66</f>
        <v>0</v>
      </c>
      <c r="H304" s="238">
        <f>data!BS66</f>
        <v>13034</v>
      </c>
      <c r="I304" s="238">
        <f>data!BT66</f>
        <v>891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1990891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1005</v>
      </c>
      <c r="C306" s="238">
        <f>data!BN68</f>
        <v>1354102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20324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1006</v>
      </c>
      <c r="C307" s="238">
        <f>data!BN69</f>
        <v>3351199</v>
      </c>
      <c r="D307" s="238">
        <f>data!BO69</f>
        <v>12291</v>
      </c>
      <c r="E307" s="238">
        <f>data!BP69</f>
        <v>0</v>
      </c>
      <c r="F307" s="238">
        <f>data!BQ69</f>
        <v>112355</v>
      </c>
      <c r="G307" s="238">
        <f>data!BR69</f>
        <v>0</v>
      </c>
      <c r="H307" s="238">
        <f>data!BS69</f>
        <v>383602</v>
      </c>
      <c r="I307" s="238">
        <f>data!BT69</f>
        <v>320507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-499224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1007</v>
      </c>
      <c r="C309" s="238">
        <f>data!BN85</f>
        <v>18077086.379999999</v>
      </c>
      <c r="D309" s="238">
        <f>data!BO85</f>
        <v>16103606</v>
      </c>
      <c r="E309" s="238">
        <f>data!BP85</f>
        <v>0</v>
      </c>
      <c r="F309" s="238">
        <f>data!BQ85</f>
        <v>280679</v>
      </c>
      <c r="G309" s="238">
        <f>data!BR85</f>
        <v>0</v>
      </c>
      <c r="H309" s="238">
        <f>data!BS85</f>
        <v>868343</v>
      </c>
      <c r="I309" s="238">
        <f>data!BT85</f>
        <v>782063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1008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1009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1010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1011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1012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1013</v>
      </c>
      <c r="C316" s="254">
        <f>data!BN90</f>
        <v>7576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63</v>
      </c>
      <c r="I316" s="254">
        <f>data!BT90</f>
        <v>813</v>
      </c>
    </row>
    <row r="317" spans="1:9" ht="20.100000000000001" customHeight="1" x14ac:dyDescent="0.2">
      <c r="A317" s="230">
        <v>23</v>
      </c>
      <c r="B317" s="238" t="s">
        <v>1014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1015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28</v>
      </c>
      <c r="I318" s="254">
        <f>data!BT92</f>
        <v>356</v>
      </c>
    </row>
    <row r="319" spans="1:9" ht="20.100000000000001" customHeight="1" x14ac:dyDescent="0.2">
      <c r="A319" s="230">
        <v>25</v>
      </c>
      <c r="B319" s="238" t="s">
        <v>1016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998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1050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PROVIDENCE ST MARY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1000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1049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1004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20.72</v>
      </c>
      <c r="H330" s="245">
        <f>data!BZ60</f>
        <v>18.18</v>
      </c>
      <c r="I330" s="245">
        <f>data!CA60</f>
        <v>12.34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3227630</v>
      </c>
      <c r="H331" s="257">
        <f>data!BZ61</f>
        <v>1624323</v>
      </c>
      <c r="I331" s="257">
        <f>data!CA61</f>
        <v>899040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289360</v>
      </c>
      <c r="H332" s="257">
        <f>data!BZ62</f>
        <v>479858</v>
      </c>
      <c r="I332" s="257">
        <f>data!CA62</f>
        <v>78127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17024.98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66952</v>
      </c>
      <c r="H334" s="257">
        <f>data!BZ64</f>
        <v>750</v>
      </c>
      <c r="I334" s="257">
        <f>data!CA64</f>
        <v>278</v>
      </c>
    </row>
    <row r="335" spans="1:9" ht="20.100000000000001" customHeight="1" x14ac:dyDescent="0.2">
      <c r="A335" s="230">
        <v>10</v>
      </c>
      <c r="B335" s="238" t="s">
        <v>519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520</v>
      </c>
      <c r="C336" s="257">
        <f>data!BU66</f>
        <v>0</v>
      </c>
      <c r="D336" s="257">
        <f>data!BV66</f>
        <v>51</v>
      </c>
      <c r="E336" s="257">
        <f>data!BW66</f>
        <v>0</v>
      </c>
      <c r="F336" s="257">
        <f>data!BX66</f>
        <v>0</v>
      </c>
      <c r="G336" s="257">
        <f>data!BY66</f>
        <v>366673</v>
      </c>
      <c r="H336" s="257">
        <f>data!BZ66</f>
        <v>139910</v>
      </c>
      <c r="I336" s="257">
        <f>data!CA66</f>
        <v>1235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289377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1005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14880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1006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2714247</v>
      </c>
      <c r="H339" s="257">
        <f>data!BZ69</f>
        <v>1270920</v>
      </c>
      <c r="I339" s="257">
        <f>data!CA69</f>
        <v>716535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-288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1007</v>
      </c>
      <c r="C341" s="238">
        <f>data!BU85</f>
        <v>0</v>
      </c>
      <c r="D341" s="238">
        <f>data!BV85</f>
        <v>51</v>
      </c>
      <c r="E341" s="238">
        <f>data!BW85</f>
        <v>0</v>
      </c>
      <c r="F341" s="238">
        <f>data!BX85</f>
        <v>0</v>
      </c>
      <c r="G341" s="238">
        <f>data!BY85</f>
        <v>6985855.9800000004</v>
      </c>
      <c r="H341" s="238">
        <f>data!BZ85</f>
        <v>3515761</v>
      </c>
      <c r="I341" s="238">
        <f>data!CA85</f>
        <v>1695215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1008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1009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1010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1011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1012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1013</v>
      </c>
      <c r="C348" s="254">
        <f>data!BU90</f>
        <v>0</v>
      </c>
      <c r="D348" s="254">
        <f>data!BV90</f>
        <v>1480</v>
      </c>
      <c r="E348" s="254">
        <f>data!BW90</f>
        <v>0</v>
      </c>
      <c r="F348" s="254">
        <f>data!BX90</f>
        <v>0</v>
      </c>
      <c r="G348" s="254">
        <f>data!BY90</f>
        <v>2049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1014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1015</v>
      </c>
      <c r="C350" s="254">
        <f>data!BU92</f>
        <v>0</v>
      </c>
      <c r="D350" s="254">
        <f>data!BV92</f>
        <v>649</v>
      </c>
      <c r="E350" s="254">
        <f>data!BW92</f>
        <v>0</v>
      </c>
      <c r="F350" s="254">
        <f>data!BX92</f>
        <v>0</v>
      </c>
      <c r="G350" s="254">
        <f>data!BY92</f>
        <v>898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1016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998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1051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PROVIDENCE ST MARY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1000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1052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1004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5</v>
      </c>
      <c r="D362" s="245">
        <f>data!CC60</f>
        <v>12.37</v>
      </c>
      <c r="E362" s="260"/>
      <c r="F362" s="248"/>
      <c r="G362" s="248"/>
      <c r="H362" s="248"/>
      <c r="I362" s="261">
        <f>data!CE60</f>
        <v>764.91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388623</v>
      </c>
      <c r="D363" s="257">
        <f>data!CC61</f>
        <v>866331</v>
      </c>
      <c r="E363" s="262"/>
      <c r="F363" s="262"/>
      <c r="G363" s="262"/>
      <c r="H363" s="262"/>
      <c r="I363" s="257">
        <f>data!CE61</f>
        <v>76835297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50704</v>
      </c>
      <c r="D364" s="257">
        <f>data!CC62</f>
        <v>153736</v>
      </c>
      <c r="E364" s="262"/>
      <c r="F364" s="262"/>
      <c r="G364" s="262"/>
      <c r="H364" s="262"/>
      <c r="I364" s="257">
        <f>data!CE62</f>
        <v>24103457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8</v>
      </c>
      <c r="E365" s="262"/>
      <c r="F365" s="262"/>
      <c r="G365" s="262"/>
      <c r="H365" s="262"/>
      <c r="I365" s="257">
        <f>data!CE63</f>
        <v>2838651.79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10152</v>
      </c>
      <c r="D366" s="257">
        <f>data!CC64</f>
        <v>22446</v>
      </c>
      <c r="E366" s="262"/>
      <c r="F366" s="262"/>
      <c r="G366" s="262"/>
      <c r="H366" s="262"/>
      <c r="I366" s="257">
        <f>data!CE64</f>
        <v>39278543</v>
      </c>
    </row>
    <row r="367" spans="1:9" ht="20.100000000000001" customHeight="1" x14ac:dyDescent="0.2">
      <c r="A367" s="230">
        <v>10</v>
      </c>
      <c r="B367" s="238" t="s">
        <v>519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520</v>
      </c>
      <c r="C368" s="257">
        <f>data!CB66</f>
        <v>7588</v>
      </c>
      <c r="D368" s="257">
        <f>data!CC66</f>
        <v>7904</v>
      </c>
      <c r="E368" s="262"/>
      <c r="F368" s="262"/>
      <c r="G368" s="262"/>
      <c r="H368" s="262"/>
      <c r="I368" s="257">
        <f>data!CE66</f>
        <v>15032965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5386190</v>
      </c>
    </row>
    <row r="370" spans="1:9" ht="20.100000000000001" customHeight="1" x14ac:dyDescent="0.2">
      <c r="A370" s="230">
        <v>13</v>
      </c>
      <c r="B370" s="238" t="s">
        <v>1005</v>
      </c>
      <c r="C370" s="257">
        <f>data!CB68</f>
        <v>29961</v>
      </c>
      <c r="D370" s="257">
        <f>data!CC68</f>
        <v>54714</v>
      </c>
      <c r="E370" s="262"/>
      <c r="F370" s="262"/>
      <c r="G370" s="262"/>
      <c r="H370" s="262"/>
      <c r="I370" s="257">
        <f>data!CE68</f>
        <v>1815336</v>
      </c>
    </row>
    <row r="371" spans="1:9" ht="20.100000000000001" customHeight="1" x14ac:dyDescent="0.2">
      <c r="A371" s="230">
        <v>14</v>
      </c>
      <c r="B371" s="238" t="s">
        <v>1006</v>
      </c>
      <c r="C371" s="257">
        <f>data!CB69</f>
        <v>315887</v>
      </c>
      <c r="D371" s="257">
        <f>data!CC69</f>
        <v>16181272</v>
      </c>
      <c r="E371" s="257">
        <f>data!CD69</f>
        <v>0</v>
      </c>
      <c r="F371" s="262"/>
      <c r="G371" s="262"/>
      <c r="H371" s="262"/>
      <c r="I371" s="257">
        <f>data!CE69</f>
        <v>85382739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-34890</v>
      </c>
      <c r="D372" s="238">
        <f>-data!CC84</f>
        <v>-5478</v>
      </c>
      <c r="E372" s="238">
        <f>-data!CD84</f>
        <v>0</v>
      </c>
      <c r="F372" s="248"/>
      <c r="G372" s="248"/>
      <c r="H372" s="248"/>
      <c r="I372" s="238">
        <f>-data!CE84</f>
        <v>-1622273</v>
      </c>
    </row>
    <row r="373" spans="1:9" ht="20.100000000000001" customHeight="1" x14ac:dyDescent="0.2">
      <c r="A373" s="230">
        <v>16</v>
      </c>
      <c r="B373" s="246" t="s">
        <v>1007</v>
      </c>
      <c r="C373" s="257">
        <f>data!CB85</f>
        <v>768025</v>
      </c>
      <c r="D373" s="257">
        <f>data!CC85</f>
        <v>17280933</v>
      </c>
      <c r="E373" s="257">
        <f>data!CD85</f>
        <v>0</v>
      </c>
      <c r="F373" s="262"/>
      <c r="G373" s="262"/>
      <c r="H373" s="262"/>
      <c r="I373" s="238">
        <f>data!CE85</f>
        <v>249050905.78999999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1008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1009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248702835</v>
      </c>
    </row>
    <row r="377" spans="1:9" ht="20.100000000000001" customHeight="1" x14ac:dyDescent="0.2">
      <c r="A377" s="230">
        <v>20</v>
      </c>
      <c r="B377" s="246" t="s">
        <v>1010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575198817</v>
      </c>
    </row>
    <row r="378" spans="1:9" ht="20.100000000000001" customHeight="1" x14ac:dyDescent="0.2">
      <c r="A378" s="230">
        <v>21</v>
      </c>
      <c r="B378" s="246" t="s">
        <v>1011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823901652</v>
      </c>
    </row>
    <row r="379" spans="1:9" ht="20.100000000000001" customHeight="1" x14ac:dyDescent="0.2">
      <c r="A379" s="230" t="s">
        <v>1012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1013</v>
      </c>
      <c r="C380" s="254">
        <f>data!CB90</f>
        <v>0</v>
      </c>
      <c r="D380" s="254">
        <f>data!CC90</f>
        <v>6064</v>
      </c>
      <c r="E380" s="248"/>
      <c r="F380" s="248"/>
      <c r="G380" s="248"/>
      <c r="H380" s="248"/>
      <c r="I380" s="238">
        <f>data!CE90</f>
        <v>197770</v>
      </c>
    </row>
    <row r="381" spans="1:9" ht="20.100000000000001" customHeight="1" x14ac:dyDescent="0.2">
      <c r="A381" s="230">
        <v>23</v>
      </c>
      <c r="B381" s="238" t="s">
        <v>1014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1015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53731</v>
      </c>
    </row>
    <row r="383" spans="1:9" ht="20.100000000000001" customHeight="1" x14ac:dyDescent="0.2">
      <c r="A383" s="230">
        <v>25</v>
      </c>
      <c r="B383" s="238" t="s">
        <v>1016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199.10999999999996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J78" sqref="J78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1053</v>
      </c>
    </row>
    <row r="6" spans="1:3" x14ac:dyDescent="0.25">
      <c r="A6" s="11" t="s">
        <v>1054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1055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1056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7463130</v>
      </c>
      <c r="C47" s="273">
        <v>485288</v>
      </c>
      <c r="D47" s="273">
        <v>0</v>
      </c>
      <c r="E47" s="273">
        <v>947770</v>
      </c>
      <c r="F47" s="273">
        <v>0</v>
      </c>
      <c r="G47" s="273">
        <v>9383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334557</v>
      </c>
      <c r="Q47" s="273">
        <v>356503</v>
      </c>
      <c r="R47" s="273">
        <v>253539</v>
      </c>
      <c r="S47" s="273">
        <v>62933</v>
      </c>
      <c r="T47" s="273">
        <v>0</v>
      </c>
      <c r="U47" s="273">
        <v>270985</v>
      </c>
      <c r="V47" s="273">
        <v>246379</v>
      </c>
      <c r="W47" s="273">
        <v>36897</v>
      </c>
      <c r="X47" s="273">
        <v>95568</v>
      </c>
      <c r="Y47" s="273">
        <v>336537</v>
      </c>
      <c r="Z47" s="273">
        <v>388400</v>
      </c>
      <c r="AA47" s="273">
        <v>27350</v>
      </c>
      <c r="AB47" s="273">
        <v>341163</v>
      </c>
      <c r="AC47" s="273">
        <v>223127</v>
      </c>
      <c r="AD47" s="273">
        <v>0</v>
      </c>
      <c r="AE47" s="273">
        <v>90556</v>
      </c>
      <c r="AF47" s="273">
        <v>0</v>
      </c>
      <c r="AG47" s="273">
        <v>651594</v>
      </c>
      <c r="AH47" s="273">
        <v>0</v>
      </c>
      <c r="AI47" s="273">
        <v>0</v>
      </c>
      <c r="AJ47" s="273">
        <v>166298</v>
      </c>
      <c r="AK47" s="273">
        <v>90845</v>
      </c>
      <c r="AL47" s="273">
        <v>19750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2804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184652</v>
      </c>
      <c r="AZ47" s="273">
        <v>0</v>
      </c>
      <c r="BA47" s="273">
        <v>9168</v>
      </c>
      <c r="BB47" s="273">
        <v>125294</v>
      </c>
      <c r="BC47" s="273">
        <v>0</v>
      </c>
      <c r="BD47" s="273">
        <v>0</v>
      </c>
      <c r="BE47" s="273">
        <v>445104</v>
      </c>
      <c r="BF47" s="273">
        <v>0</v>
      </c>
      <c r="BG47" s="273">
        <v>0</v>
      </c>
      <c r="BH47" s="273">
        <v>0</v>
      </c>
      <c r="BI47" s="273">
        <v>0</v>
      </c>
      <c r="BJ47" s="273">
        <v>6939</v>
      </c>
      <c r="BK47" s="273">
        <v>199</v>
      </c>
      <c r="BL47" s="273">
        <v>1450</v>
      </c>
      <c r="BM47" s="273">
        <v>20843</v>
      </c>
      <c r="BN47" s="273">
        <v>143371</v>
      </c>
      <c r="BO47" s="273">
        <v>56407</v>
      </c>
      <c r="BP47" s="273">
        <v>11770</v>
      </c>
      <c r="BQ47" s="273">
        <v>32896</v>
      </c>
      <c r="BR47" s="273">
        <v>0</v>
      </c>
      <c r="BS47" s="273">
        <v>39956</v>
      </c>
      <c r="BT47" s="273">
        <v>41447</v>
      </c>
      <c r="BU47" s="273">
        <v>0</v>
      </c>
      <c r="BV47" s="273">
        <v>179</v>
      </c>
      <c r="BW47" s="273">
        <v>0</v>
      </c>
      <c r="BX47" s="273">
        <v>0</v>
      </c>
      <c r="BY47" s="273">
        <v>236326</v>
      </c>
      <c r="BZ47" s="273">
        <v>383711</v>
      </c>
      <c r="CA47" s="273">
        <v>41454</v>
      </c>
      <c r="CB47" s="273">
        <v>67203</v>
      </c>
      <c r="CC47" s="273">
        <v>176535</v>
      </c>
      <c r="CD47" s="16"/>
      <c r="CE47" s="25">
        <v>7463130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7463130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5739042</v>
      </c>
      <c r="C51" s="273">
        <v>638825</v>
      </c>
      <c r="D51" s="273">
        <v>0</v>
      </c>
      <c r="E51" s="273">
        <v>211254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483452</v>
      </c>
      <c r="Q51" s="273">
        <v>18122</v>
      </c>
      <c r="R51" s="273">
        <v>0</v>
      </c>
      <c r="S51" s="273">
        <v>27166</v>
      </c>
      <c r="T51" s="273">
        <v>0</v>
      </c>
      <c r="U51" s="273">
        <v>193332</v>
      </c>
      <c r="V51" s="273">
        <v>34018</v>
      </c>
      <c r="W51" s="273">
        <v>35291</v>
      </c>
      <c r="X51" s="273">
        <v>197611</v>
      </c>
      <c r="Y51" s="273">
        <v>457736</v>
      </c>
      <c r="Z51" s="273">
        <v>8925</v>
      </c>
      <c r="AA51" s="273">
        <v>259363</v>
      </c>
      <c r="AB51" s="273">
        <v>71142</v>
      </c>
      <c r="AC51" s="273">
        <v>35899</v>
      </c>
      <c r="AD51" s="273">
        <v>0</v>
      </c>
      <c r="AE51" s="273">
        <v>10216</v>
      </c>
      <c r="AF51" s="273">
        <v>0</v>
      </c>
      <c r="AG51" s="273">
        <v>75307</v>
      </c>
      <c r="AH51" s="273">
        <v>0</v>
      </c>
      <c r="AI51" s="273">
        <v>0</v>
      </c>
      <c r="AJ51" s="273">
        <v>0</v>
      </c>
      <c r="AK51" s="273">
        <v>0</v>
      </c>
      <c r="AL51" s="273">
        <v>982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4654</v>
      </c>
      <c r="AZ51" s="273">
        <v>6000</v>
      </c>
      <c r="BA51" s="273">
        <v>0</v>
      </c>
      <c r="BB51" s="273">
        <v>0</v>
      </c>
      <c r="BC51" s="273">
        <v>0</v>
      </c>
      <c r="BD51" s="273">
        <v>0</v>
      </c>
      <c r="BE51" s="273">
        <v>346447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2508601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114701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5739044</v>
      </c>
    </row>
    <row r="52" spans="1:83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5739042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3478</v>
      </c>
      <c r="D59" s="273">
        <v>0</v>
      </c>
      <c r="E59" s="273">
        <v>16397</v>
      </c>
      <c r="F59" s="273">
        <v>0</v>
      </c>
      <c r="G59" s="273">
        <v>2057</v>
      </c>
      <c r="H59" s="273">
        <v>0</v>
      </c>
      <c r="I59" s="273">
        <v>0</v>
      </c>
      <c r="J59" s="273">
        <v>1041</v>
      </c>
      <c r="K59" s="273">
        <v>0</v>
      </c>
      <c r="L59" s="273">
        <v>0</v>
      </c>
      <c r="M59" s="273">
        <v>0</v>
      </c>
      <c r="N59" s="273">
        <v>0</v>
      </c>
      <c r="O59" s="273">
        <v>535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197771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42.18</v>
      </c>
      <c r="D60" s="277">
        <v>0</v>
      </c>
      <c r="E60" s="277">
        <v>122.38</v>
      </c>
      <c r="F60" s="277">
        <v>0</v>
      </c>
      <c r="G60" s="277">
        <v>8.7899999999999991</v>
      </c>
      <c r="H60" s="277">
        <v>0</v>
      </c>
      <c r="I60" s="277">
        <v>0</v>
      </c>
      <c r="J60" s="277">
        <v>1.23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2">
        <v>37.67</v>
      </c>
      <c r="Q60" s="332">
        <v>29.62</v>
      </c>
      <c r="R60" s="332">
        <v>0</v>
      </c>
      <c r="S60" s="278">
        <v>10.88</v>
      </c>
      <c r="T60" s="278">
        <v>0</v>
      </c>
      <c r="U60" s="333">
        <v>33.32</v>
      </c>
      <c r="V60" s="332">
        <v>19.920000000000002</v>
      </c>
      <c r="W60" s="332">
        <v>3.26</v>
      </c>
      <c r="X60" s="332">
        <v>8.1</v>
      </c>
      <c r="Y60" s="332">
        <v>39.17</v>
      </c>
      <c r="Z60" s="332">
        <v>33.409999999999997</v>
      </c>
      <c r="AA60" s="332">
        <v>2.08</v>
      </c>
      <c r="AB60" s="278">
        <v>31.82</v>
      </c>
      <c r="AC60" s="332">
        <v>25.86</v>
      </c>
      <c r="AD60" s="332">
        <v>0</v>
      </c>
      <c r="AE60" s="332">
        <v>11.32</v>
      </c>
      <c r="AF60" s="332">
        <v>0</v>
      </c>
      <c r="AG60" s="332">
        <v>53.88</v>
      </c>
      <c r="AH60" s="332">
        <v>0</v>
      </c>
      <c r="AI60" s="332">
        <v>0</v>
      </c>
      <c r="AJ60" s="332">
        <v>16.899999999999999</v>
      </c>
      <c r="AK60" s="332">
        <v>9.1300000000000008</v>
      </c>
      <c r="AL60" s="332">
        <v>2.46</v>
      </c>
      <c r="AM60" s="332">
        <v>0</v>
      </c>
      <c r="AN60" s="332">
        <v>0</v>
      </c>
      <c r="AO60" s="332">
        <v>0</v>
      </c>
      <c r="AP60" s="332">
        <v>0</v>
      </c>
      <c r="AQ60" s="332">
        <v>0</v>
      </c>
      <c r="AR60" s="332">
        <v>0</v>
      </c>
      <c r="AS60" s="332">
        <v>0</v>
      </c>
      <c r="AT60" s="332">
        <v>0</v>
      </c>
      <c r="AU60" s="332">
        <v>0</v>
      </c>
      <c r="AV60" s="278">
        <v>0</v>
      </c>
      <c r="AW60" s="278">
        <v>0</v>
      </c>
      <c r="AX60" s="278">
        <v>0</v>
      </c>
      <c r="AY60" s="332">
        <v>39.93</v>
      </c>
      <c r="AZ60" s="332">
        <v>0.72</v>
      </c>
      <c r="BA60" s="278">
        <v>2.2599999999999998</v>
      </c>
      <c r="BB60" s="278">
        <v>12.53</v>
      </c>
      <c r="BC60" s="278">
        <v>0</v>
      </c>
      <c r="BD60" s="278">
        <v>0</v>
      </c>
      <c r="BE60" s="332">
        <v>75.11</v>
      </c>
      <c r="BF60" s="278">
        <v>0</v>
      </c>
      <c r="BG60" s="278">
        <v>0</v>
      </c>
      <c r="BH60" s="278">
        <v>0</v>
      </c>
      <c r="BI60" s="278">
        <v>0</v>
      </c>
      <c r="BJ60" s="278">
        <v>1.04</v>
      </c>
      <c r="BK60" s="278">
        <v>0</v>
      </c>
      <c r="BL60" s="278">
        <v>0</v>
      </c>
      <c r="BM60" s="278">
        <v>3.07</v>
      </c>
      <c r="BN60" s="278">
        <v>4.25</v>
      </c>
      <c r="BO60" s="278">
        <v>0.51</v>
      </c>
      <c r="BP60" s="278">
        <v>2.2200000000000002</v>
      </c>
      <c r="BQ60" s="278">
        <v>2.92</v>
      </c>
      <c r="BR60" s="278">
        <v>0</v>
      </c>
      <c r="BS60" s="278">
        <v>4.01</v>
      </c>
      <c r="BT60" s="278">
        <v>4.09</v>
      </c>
      <c r="BU60" s="278">
        <v>0</v>
      </c>
      <c r="BV60" s="278">
        <v>0</v>
      </c>
      <c r="BW60" s="278">
        <v>0</v>
      </c>
      <c r="BX60" s="278">
        <v>0</v>
      </c>
      <c r="BY60" s="278">
        <v>16.11</v>
      </c>
      <c r="BZ60" s="278">
        <v>18.46</v>
      </c>
      <c r="CA60" s="278">
        <v>8.02</v>
      </c>
      <c r="CB60" s="278">
        <v>9.0299999999999994</v>
      </c>
      <c r="CC60" s="278">
        <v>12.04</v>
      </c>
      <c r="CD60" s="209" t="s">
        <v>247</v>
      </c>
      <c r="CE60" s="227">
        <v>759.7</v>
      </c>
    </row>
    <row r="61" spans="1:83" x14ac:dyDescent="0.25">
      <c r="A61" s="31" t="s">
        <v>262</v>
      </c>
      <c r="B61" s="16"/>
      <c r="C61" s="273">
        <v>3882681</v>
      </c>
      <c r="D61" s="273">
        <v>0</v>
      </c>
      <c r="E61" s="273">
        <v>10750937</v>
      </c>
      <c r="F61" s="273">
        <v>0</v>
      </c>
      <c r="G61" s="273">
        <v>773630</v>
      </c>
      <c r="H61" s="273">
        <v>0</v>
      </c>
      <c r="I61" s="273">
        <v>0</v>
      </c>
      <c r="J61" s="273">
        <v>154908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29">
        <v>3229206</v>
      </c>
      <c r="Q61" s="329">
        <v>3279686</v>
      </c>
      <c r="R61" s="329">
        <v>5366430</v>
      </c>
      <c r="S61" s="280">
        <v>590460</v>
      </c>
      <c r="T61" s="280">
        <v>0</v>
      </c>
      <c r="U61" s="331">
        <v>2655703</v>
      </c>
      <c r="V61" s="329">
        <v>2230493</v>
      </c>
      <c r="W61" s="329">
        <v>424860</v>
      </c>
      <c r="X61" s="329">
        <v>771253</v>
      </c>
      <c r="Y61" s="329">
        <v>3361327</v>
      </c>
      <c r="Z61" s="329">
        <v>3369145</v>
      </c>
      <c r="AA61" s="329">
        <v>230510</v>
      </c>
      <c r="AB61" s="281">
        <v>3391095</v>
      </c>
      <c r="AC61" s="329">
        <v>2041999</v>
      </c>
      <c r="AD61" s="329">
        <v>0</v>
      </c>
      <c r="AE61" s="329">
        <v>866289</v>
      </c>
      <c r="AF61" s="329">
        <v>0</v>
      </c>
      <c r="AG61" s="329">
        <v>9266704</v>
      </c>
      <c r="AH61" s="329">
        <v>0</v>
      </c>
      <c r="AI61" s="329">
        <v>0</v>
      </c>
      <c r="AJ61" s="329">
        <v>1729616</v>
      </c>
      <c r="AK61" s="329">
        <v>787877</v>
      </c>
      <c r="AL61" s="329">
        <v>228556</v>
      </c>
      <c r="AM61" s="329">
        <v>0</v>
      </c>
      <c r="AN61" s="329">
        <v>0</v>
      </c>
      <c r="AO61" s="329">
        <v>0</v>
      </c>
      <c r="AP61" s="329">
        <v>0</v>
      </c>
      <c r="AQ61" s="329">
        <v>0</v>
      </c>
      <c r="AR61" s="329">
        <v>0</v>
      </c>
      <c r="AS61" s="329">
        <v>0</v>
      </c>
      <c r="AT61" s="329">
        <v>0</v>
      </c>
      <c r="AU61" s="329">
        <v>0</v>
      </c>
      <c r="AV61" s="280">
        <v>0</v>
      </c>
      <c r="AW61" s="280">
        <v>46382</v>
      </c>
      <c r="AX61" s="280">
        <v>0</v>
      </c>
      <c r="AY61" s="329">
        <v>1770094</v>
      </c>
      <c r="AZ61" s="329">
        <v>33400</v>
      </c>
      <c r="BA61" s="280">
        <v>101959</v>
      </c>
      <c r="BB61" s="280">
        <v>1299352</v>
      </c>
      <c r="BC61" s="280">
        <v>0</v>
      </c>
      <c r="BD61" s="280">
        <v>0</v>
      </c>
      <c r="BE61" s="329">
        <v>4302702</v>
      </c>
      <c r="BF61" s="280">
        <v>0</v>
      </c>
      <c r="BG61" s="280">
        <v>0</v>
      </c>
      <c r="BH61" s="280">
        <v>0</v>
      </c>
      <c r="BI61" s="280">
        <v>0</v>
      </c>
      <c r="BJ61" s="280">
        <v>64826</v>
      </c>
      <c r="BK61" s="280">
        <v>-6794</v>
      </c>
      <c r="BL61" s="280">
        <v>-53299</v>
      </c>
      <c r="BM61" s="280">
        <v>52171</v>
      </c>
      <c r="BN61" s="280">
        <v>1103133</v>
      </c>
      <c r="BO61" s="280">
        <v>20747</v>
      </c>
      <c r="BP61" s="280">
        <v>126346</v>
      </c>
      <c r="BQ61" s="280">
        <v>336023</v>
      </c>
      <c r="BR61" s="280">
        <v>0</v>
      </c>
      <c r="BS61" s="280">
        <v>410645</v>
      </c>
      <c r="BT61" s="280">
        <v>342079</v>
      </c>
      <c r="BU61" s="280">
        <v>0</v>
      </c>
      <c r="BV61" s="280">
        <v>-12616</v>
      </c>
      <c r="BW61" s="280">
        <v>0</v>
      </c>
      <c r="BX61" s="280">
        <v>0</v>
      </c>
      <c r="BY61" s="280">
        <v>2296900</v>
      </c>
      <c r="BZ61" s="280">
        <v>1486463</v>
      </c>
      <c r="CA61" s="280">
        <v>633305</v>
      </c>
      <c r="CB61" s="280">
        <v>634355</v>
      </c>
      <c r="CC61" s="280">
        <v>947140</v>
      </c>
      <c r="CD61" s="24" t="s">
        <v>247</v>
      </c>
      <c r="CE61" s="25">
        <v>75318678</v>
      </c>
    </row>
    <row r="62" spans="1:83" x14ac:dyDescent="0.25">
      <c r="A62" s="31" t="s">
        <v>10</v>
      </c>
      <c r="B62" s="16"/>
      <c r="C62" s="25">
        <v>485288</v>
      </c>
      <c r="D62" s="25">
        <v>0</v>
      </c>
      <c r="E62" s="25">
        <v>947770</v>
      </c>
      <c r="F62" s="25">
        <v>0</v>
      </c>
      <c r="G62" s="25">
        <v>9383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334557</v>
      </c>
      <c r="Q62" s="25">
        <v>356503</v>
      </c>
      <c r="R62" s="25">
        <v>253539</v>
      </c>
      <c r="S62" s="25">
        <v>62933</v>
      </c>
      <c r="T62" s="25">
        <v>0</v>
      </c>
      <c r="U62" s="25">
        <v>270985</v>
      </c>
      <c r="V62" s="25">
        <v>246379</v>
      </c>
      <c r="W62" s="25">
        <v>36897</v>
      </c>
      <c r="X62" s="25">
        <v>95568</v>
      </c>
      <c r="Y62" s="25">
        <v>336537</v>
      </c>
      <c r="Z62" s="25">
        <v>388400</v>
      </c>
      <c r="AA62" s="25">
        <v>27350</v>
      </c>
      <c r="AB62" s="25">
        <v>341163</v>
      </c>
      <c r="AC62" s="25">
        <v>223127</v>
      </c>
      <c r="AD62" s="25">
        <v>0</v>
      </c>
      <c r="AE62" s="25">
        <v>90556</v>
      </c>
      <c r="AF62" s="25">
        <v>0</v>
      </c>
      <c r="AG62" s="25">
        <v>651594</v>
      </c>
      <c r="AH62" s="25">
        <v>0</v>
      </c>
      <c r="AI62" s="25">
        <v>0</v>
      </c>
      <c r="AJ62" s="25">
        <v>166298</v>
      </c>
      <c r="AK62" s="25">
        <v>90845</v>
      </c>
      <c r="AL62" s="25">
        <v>19750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2804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184652</v>
      </c>
      <c r="AZ62" s="25">
        <v>0</v>
      </c>
      <c r="BA62" s="25">
        <v>9168</v>
      </c>
      <c r="BB62" s="25">
        <v>125294</v>
      </c>
      <c r="BC62" s="25">
        <v>0</v>
      </c>
      <c r="BD62" s="25">
        <v>0</v>
      </c>
      <c r="BE62" s="25">
        <v>445104</v>
      </c>
      <c r="BF62" s="25">
        <v>0</v>
      </c>
      <c r="BG62" s="25">
        <v>0</v>
      </c>
      <c r="BH62" s="25">
        <v>0</v>
      </c>
      <c r="BI62" s="25">
        <v>0</v>
      </c>
      <c r="BJ62" s="25">
        <v>6939</v>
      </c>
      <c r="BK62" s="25">
        <v>199</v>
      </c>
      <c r="BL62" s="25">
        <v>1450</v>
      </c>
      <c r="BM62" s="25">
        <v>20843</v>
      </c>
      <c r="BN62" s="25">
        <v>143371</v>
      </c>
      <c r="BO62" s="25">
        <v>56407</v>
      </c>
      <c r="BP62" s="25">
        <v>11770</v>
      </c>
      <c r="BQ62" s="25">
        <v>32896</v>
      </c>
      <c r="BR62" s="25">
        <v>0</v>
      </c>
      <c r="BS62" s="25">
        <v>39956</v>
      </c>
      <c r="BT62" s="25">
        <v>41447</v>
      </c>
      <c r="BU62" s="25">
        <v>0</v>
      </c>
      <c r="BV62" s="25">
        <v>179</v>
      </c>
      <c r="BW62" s="25">
        <v>0</v>
      </c>
      <c r="BX62" s="25">
        <v>0</v>
      </c>
      <c r="BY62" s="25">
        <v>236326</v>
      </c>
      <c r="BZ62" s="25">
        <v>383711</v>
      </c>
      <c r="CA62" s="25">
        <v>41454</v>
      </c>
      <c r="CB62" s="25">
        <v>67203</v>
      </c>
      <c r="CC62" s="25">
        <v>176535</v>
      </c>
      <c r="CD62" s="24" t="s">
        <v>247</v>
      </c>
      <c r="CE62" s="25">
        <v>7463130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180362.4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29">
        <v>0</v>
      </c>
      <c r="Q63" s="329">
        <v>0</v>
      </c>
      <c r="R63" s="329">
        <v>0</v>
      </c>
      <c r="S63" s="280">
        <v>0</v>
      </c>
      <c r="T63" s="280">
        <v>0</v>
      </c>
      <c r="U63" s="331">
        <v>65346.95</v>
      </c>
      <c r="V63" s="329">
        <v>5200</v>
      </c>
      <c r="W63" s="329">
        <v>0</v>
      </c>
      <c r="X63" s="329">
        <v>0</v>
      </c>
      <c r="Y63" s="329">
        <v>0</v>
      </c>
      <c r="Z63" s="329">
        <v>0</v>
      </c>
      <c r="AA63" s="329">
        <v>0</v>
      </c>
      <c r="AB63" s="281">
        <v>2307.88</v>
      </c>
      <c r="AC63" s="329">
        <v>0</v>
      </c>
      <c r="AD63" s="329">
        <v>0</v>
      </c>
      <c r="AE63" s="329">
        <v>0</v>
      </c>
      <c r="AF63" s="329">
        <v>0</v>
      </c>
      <c r="AG63" s="329">
        <v>569381.26</v>
      </c>
      <c r="AH63" s="329">
        <v>0</v>
      </c>
      <c r="AI63" s="329">
        <v>0</v>
      </c>
      <c r="AJ63" s="329">
        <v>0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8310.2800000000007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1771893.9500000002</v>
      </c>
      <c r="BO63" s="280">
        <v>2220</v>
      </c>
      <c r="BP63" s="280">
        <v>0</v>
      </c>
      <c r="BQ63" s="280">
        <v>0</v>
      </c>
      <c r="BR63" s="280">
        <v>0</v>
      </c>
      <c r="BS63" s="280">
        <v>262.5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77070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2682355.2200000002</v>
      </c>
    </row>
    <row r="64" spans="1:83" x14ac:dyDescent="0.25">
      <c r="A64" s="31" t="s">
        <v>264</v>
      </c>
      <c r="B64" s="16"/>
      <c r="C64" s="273">
        <v>531640</v>
      </c>
      <c r="D64" s="273">
        <v>0</v>
      </c>
      <c r="E64" s="273">
        <v>1290160</v>
      </c>
      <c r="F64" s="273">
        <v>0</v>
      </c>
      <c r="G64" s="273">
        <v>11651</v>
      </c>
      <c r="H64" s="273">
        <v>0</v>
      </c>
      <c r="I64" s="273">
        <v>0</v>
      </c>
      <c r="J64" s="273">
        <v>138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29">
        <v>5715629</v>
      </c>
      <c r="Q64" s="329">
        <v>543856</v>
      </c>
      <c r="R64" s="329">
        <v>149980</v>
      </c>
      <c r="S64" s="280">
        <v>1832419</v>
      </c>
      <c r="T64" s="280">
        <v>0</v>
      </c>
      <c r="U64" s="331">
        <v>1853216</v>
      </c>
      <c r="V64" s="329">
        <v>2057608</v>
      </c>
      <c r="W64" s="329">
        <v>96780</v>
      </c>
      <c r="X64" s="329">
        <v>358310</v>
      </c>
      <c r="Y64" s="329">
        <v>261605</v>
      </c>
      <c r="Z64" s="329">
        <v>224903</v>
      </c>
      <c r="AA64" s="329">
        <v>372977</v>
      </c>
      <c r="AB64" s="281">
        <v>19348470</v>
      </c>
      <c r="AC64" s="329">
        <v>381314</v>
      </c>
      <c r="AD64" s="329">
        <v>0</v>
      </c>
      <c r="AE64" s="329">
        <v>23619</v>
      </c>
      <c r="AF64" s="329">
        <v>0</v>
      </c>
      <c r="AG64" s="329">
        <v>1078223</v>
      </c>
      <c r="AH64" s="329">
        <v>0</v>
      </c>
      <c r="AI64" s="329">
        <v>0</v>
      </c>
      <c r="AJ64" s="329">
        <v>393550</v>
      </c>
      <c r="AK64" s="329">
        <v>9036</v>
      </c>
      <c r="AL64" s="329">
        <v>1589</v>
      </c>
      <c r="AM64" s="329">
        <v>0</v>
      </c>
      <c r="AN64" s="329">
        <v>0</v>
      </c>
      <c r="AO64" s="329">
        <v>0</v>
      </c>
      <c r="AP64" s="329">
        <v>0</v>
      </c>
      <c r="AQ64" s="329">
        <v>0</v>
      </c>
      <c r="AR64" s="329">
        <v>0</v>
      </c>
      <c r="AS64" s="329">
        <v>0</v>
      </c>
      <c r="AT64" s="329">
        <v>0</v>
      </c>
      <c r="AU64" s="329">
        <v>0</v>
      </c>
      <c r="AV64" s="280">
        <v>0</v>
      </c>
      <c r="AW64" s="280">
        <v>0</v>
      </c>
      <c r="AX64" s="280">
        <v>104</v>
      </c>
      <c r="AY64" s="329">
        <v>298038</v>
      </c>
      <c r="AZ64" s="329">
        <v>331</v>
      </c>
      <c r="BA64" s="280">
        <v>-2722</v>
      </c>
      <c r="BB64" s="280">
        <v>3973</v>
      </c>
      <c r="BC64" s="280">
        <v>0</v>
      </c>
      <c r="BD64" s="280">
        <v>-14721</v>
      </c>
      <c r="BE64" s="329">
        <v>873056</v>
      </c>
      <c r="BF64" s="280">
        <v>0</v>
      </c>
      <c r="BG64" s="280">
        <v>0</v>
      </c>
      <c r="BH64" s="280">
        <v>0</v>
      </c>
      <c r="BI64" s="280">
        <v>0</v>
      </c>
      <c r="BJ64" s="280">
        <v>812</v>
      </c>
      <c r="BK64" s="280">
        <v>0</v>
      </c>
      <c r="BL64" s="280">
        <v>0</v>
      </c>
      <c r="BM64" s="280">
        <v>52</v>
      </c>
      <c r="BN64" s="280">
        <v>600754</v>
      </c>
      <c r="BO64" s="280">
        <v>0</v>
      </c>
      <c r="BP64" s="280">
        <v>0</v>
      </c>
      <c r="BQ64" s="280">
        <v>2602</v>
      </c>
      <c r="BR64" s="280">
        <v>0</v>
      </c>
      <c r="BS64" s="280">
        <v>28195</v>
      </c>
      <c r="BT64" s="280">
        <v>4243</v>
      </c>
      <c r="BU64" s="280">
        <v>0</v>
      </c>
      <c r="BV64" s="280">
        <v>0</v>
      </c>
      <c r="BW64" s="280">
        <v>0</v>
      </c>
      <c r="BX64" s="280">
        <v>0</v>
      </c>
      <c r="BY64" s="280">
        <v>97194</v>
      </c>
      <c r="BZ64" s="280">
        <v>472</v>
      </c>
      <c r="CA64" s="280">
        <v>114</v>
      </c>
      <c r="CB64" s="280">
        <v>17746</v>
      </c>
      <c r="CC64" s="280">
        <v>-129886</v>
      </c>
      <c r="CD64" s="24" t="s">
        <v>247</v>
      </c>
      <c r="CE64" s="25">
        <v>38317030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2034</v>
      </c>
      <c r="D66" s="273">
        <v>0</v>
      </c>
      <c r="E66" s="273">
        <v>172738</v>
      </c>
      <c r="F66" s="273">
        <v>0</v>
      </c>
      <c r="G66" s="273">
        <v>239</v>
      </c>
      <c r="H66" s="273">
        <v>0</v>
      </c>
      <c r="I66" s="273">
        <v>0</v>
      </c>
      <c r="J66" s="273">
        <v>6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29">
        <v>81850</v>
      </c>
      <c r="Q66" s="329">
        <v>6034</v>
      </c>
      <c r="R66" s="329">
        <v>236954</v>
      </c>
      <c r="S66" s="280">
        <v>187538</v>
      </c>
      <c r="T66" s="280">
        <v>0</v>
      </c>
      <c r="U66" s="331">
        <v>944684</v>
      </c>
      <c r="V66" s="329">
        <v>30783</v>
      </c>
      <c r="W66" s="329">
        <v>6925</v>
      </c>
      <c r="X66" s="329">
        <v>252102</v>
      </c>
      <c r="Y66" s="329">
        <v>380259</v>
      </c>
      <c r="Z66" s="329">
        <v>340758</v>
      </c>
      <c r="AA66" s="329">
        <v>13914</v>
      </c>
      <c r="AB66" s="281">
        <v>29242</v>
      </c>
      <c r="AC66" s="329">
        <v>126855</v>
      </c>
      <c r="AD66" s="329">
        <v>0</v>
      </c>
      <c r="AE66" s="329">
        <v>306</v>
      </c>
      <c r="AF66" s="329">
        <v>0</v>
      </c>
      <c r="AG66" s="329">
        <v>56539</v>
      </c>
      <c r="AH66" s="329">
        <v>0</v>
      </c>
      <c r="AI66" s="329">
        <v>0</v>
      </c>
      <c r="AJ66" s="329">
        <v>12159</v>
      </c>
      <c r="AK66" s="329">
        <v>222</v>
      </c>
      <c r="AL66" s="329">
        <v>118</v>
      </c>
      <c r="AM66" s="329">
        <v>0</v>
      </c>
      <c r="AN66" s="329">
        <v>0</v>
      </c>
      <c r="AO66" s="329">
        <v>0</v>
      </c>
      <c r="AP66" s="329">
        <v>0</v>
      </c>
      <c r="AQ66" s="329">
        <v>0</v>
      </c>
      <c r="AR66" s="329">
        <v>0</v>
      </c>
      <c r="AS66" s="329">
        <v>0</v>
      </c>
      <c r="AT66" s="329">
        <v>0</v>
      </c>
      <c r="AU66" s="329">
        <v>0</v>
      </c>
      <c r="AV66" s="280">
        <v>0</v>
      </c>
      <c r="AW66" s="280">
        <v>3629</v>
      </c>
      <c r="AX66" s="280">
        <v>21602</v>
      </c>
      <c r="AY66" s="329">
        <v>1386212</v>
      </c>
      <c r="AZ66" s="329">
        <v>0</v>
      </c>
      <c r="BA66" s="280">
        <v>9</v>
      </c>
      <c r="BB66" s="280">
        <v>32832</v>
      </c>
      <c r="BC66" s="280">
        <v>0</v>
      </c>
      <c r="BD66" s="280">
        <v>5170</v>
      </c>
      <c r="BE66" s="329">
        <v>621367</v>
      </c>
      <c r="BF66" s="280">
        <v>0</v>
      </c>
      <c r="BG66" s="280">
        <v>0</v>
      </c>
      <c r="BH66" s="280">
        <v>0</v>
      </c>
      <c r="BI66" s="280">
        <v>0</v>
      </c>
      <c r="BJ66" s="280">
        <v>58</v>
      </c>
      <c r="BK66" s="280">
        <v>0</v>
      </c>
      <c r="BL66" s="280">
        <v>1406</v>
      </c>
      <c r="BM66" s="280">
        <v>0</v>
      </c>
      <c r="BN66" s="280">
        <v>6605180</v>
      </c>
      <c r="BO66" s="280">
        <v>8953</v>
      </c>
      <c r="BP66" s="280">
        <v>0</v>
      </c>
      <c r="BQ66" s="280">
        <v>1398</v>
      </c>
      <c r="BR66" s="280">
        <v>0</v>
      </c>
      <c r="BS66" s="280">
        <v>44524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320541</v>
      </c>
      <c r="BZ66" s="280">
        <v>60</v>
      </c>
      <c r="CA66" s="280">
        <v>1507</v>
      </c>
      <c r="CB66" s="280">
        <v>805</v>
      </c>
      <c r="CC66" s="280">
        <v>5237</v>
      </c>
      <c r="CD66" s="24" t="s">
        <v>247</v>
      </c>
      <c r="CE66" s="25">
        <v>11942749</v>
      </c>
    </row>
    <row r="67" spans="1:83" x14ac:dyDescent="0.25">
      <c r="A67" s="31" t="s">
        <v>15</v>
      </c>
      <c r="B67" s="16"/>
      <c r="C67" s="25">
        <v>638825</v>
      </c>
      <c r="D67" s="25">
        <v>0</v>
      </c>
      <c r="E67" s="25">
        <v>211254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483452</v>
      </c>
      <c r="Q67" s="25">
        <v>18122</v>
      </c>
      <c r="R67" s="25">
        <v>0</v>
      </c>
      <c r="S67" s="25">
        <v>27166</v>
      </c>
      <c r="T67" s="25">
        <v>0</v>
      </c>
      <c r="U67" s="25">
        <v>193332</v>
      </c>
      <c r="V67" s="25">
        <v>34018</v>
      </c>
      <c r="W67" s="25">
        <v>35291</v>
      </c>
      <c r="X67" s="25">
        <v>197611</v>
      </c>
      <c r="Y67" s="25">
        <v>457736</v>
      </c>
      <c r="Z67" s="25">
        <v>8925</v>
      </c>
      <c r="AA67" s="25">
        <v>259363</v>
      </c>
      <c r="AB67" s="25">
        <v>71142</v>
      </c>
      <c r="AC67" s="25">
        <v>35899</v>
      </c>
      <c r="AD67" s="25">
        <v>0</v>
      </c>
      <c r="AE67" s="25">
        <v>10216</v>
      </c>
      <c r="AF67" s="25">
        <v>0</v>
      </c>
      <c r="AG67" s="25">
        <v>75307</v>
      </c>
      <c r="AH67" s="25">
        <v>0</v>
      </c>
      <c r="AI67" s="25">
        <v>0</v>
      </c>
      <c r="AJ67" s="25">
        <v>0</v>
      </c>
      <c r="AK67" s="25">
        <v>0</v>
      </c>
      <c r="AL67" s="25">
        <v>982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4654</v>
      </c>
      <c r="AZ67" s="25">
        <v>6000</v>
      </c>
      <c r="BA67" s="25">
        <v>0</v>
      </c>
      <c r="BB67" s="25">
        <v>0</v>
      </c>
      <c r="BC67" s="25">
        <v>0</v>
      </c>
      <c r="BD67" s="25">
        <v>0</v>
      </c>
      <c r="BE67" s="25">
        <v>346447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2508601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114701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5739044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4824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89863</v>
      </c>
      <c r="Q68" s="329">
        <v>1200</v>
      </c>
      <c r="R68" s="329">
        <v>0</v>
      </c>
      <c r="S68" s="280">
        <v>0</v>
      </c>
      <c r="T68" s="280">
        <v>0</v>
      </c>
      <c r="U68" s="331">
        <v>69135</v>
      </c>
      <c r="V68" s="329">
        <v>-955</v>
      </c>
      <c r="W68" s="329">
        <v>0</v>
      </c>
      <c r="X68" s="329">
        <v>0</v>
      </c>
      <c r="Y68" s="329">
        <v>23450</v>
      </c>
      <c r="Z68" s="329">
        <v>0</v>
      </c>
      <c r="AA68" s="329">
        <v>0</v>
      </c>
      <c r="AB68" s="281">
        <v>297533</v>
      </c>
      <c r="AC68" s="329">
        <v>0</v>
      </c>
      <c r="AD68" s="329">
        <v>0</v>
      </c>
      <c r="AE68" s="329">
        <v>0</v>
      </c>
      <c r="AF68" s="329">
        <v>0</v>
      </c>
      <c r="AG68" s="329">
        <v>0</v>
      </c>
      <c r="AH68" s="329">
        <v>0</v>
      </c>
      <c r="AI68" s="329">
        <v>0</v>
      </c>
      <c r="AJ68" s="329">
        <v>0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0</v>
      </c>
      <c r="AW68" s="280">
        <v>0</v>
      </c>
      <c r="AX68" s="280">
        <v>113685</v>
      </c>
      <c r="AY68" s="329">
        <v>0</v>
      </c>
      <c r="AZ68" s="329">
        <v>0</v>
      </c>
      <c r="BA68" s="280">
        <v>0</v>
      </c>
      <c r="BB68" s="280">
        <v>0</v>
      </c>
      <c r="BC68" s="280">
        <v>0</v>
      </c>
      <c r="BD68" s="280">
        <v>0</v>
      </c>
      <c r="BE68" s="329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1189776</v>
      </c>
      <c r="BO68" s="280">
        <v>0</v>
      </c>
      <c r="BP68" s="280">
        <v>0</v>
      </c>
      <c r="BQ68" s="280">
        <v>19794</v>
      </c>
      <c r="BR68" s="280">
        <v>0</v>
      </c>
      <c r="BS68" s="280">
        <v>115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36619</v>
      </c>
      <c r="BZ68" s="280">
        <v>0</v>
      </c>
      <c r="CA68" s="280">
        <v>0</v>
      </c>
      <c r="CB68" s="280">
        <v>36874</v>
      </c>
      <c r="CC68" s="280">
        <v>53642</v>
      </c>
      <c r="CD68" s="24" t="s">
        <v>247</v>
      </c>
      <c r="CE68" s="25">
        <v>1935555</v>
      </c>
    </row>
    <row r="69" spans="1:83" x14ac:dyDescent="0.25">
      <c r="A69" s="31" t="s">
        <v>268</v>
      </c>
      <c r="B69" s="16"/>
      <c r="C69" s="25">
        <v>4121108</v>
      </c>
      <c r="D69" s="25">
        <v>0</v>
      </c>
      <c r="E69" s="25">
        <v>11451923</v>
      </c>
      <c r="F69" s="25">
        <v>0</v>
      </c>
      <c r="G69" s="25">
        <v>816031</v>
      </c>
      <c r="H69" s="25">
        <v>0</v>
      </c>
      <c r="I69" s="25">
        <v>0</v>
      </c>
      <c r="J69" s="25">
        <v>157743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3291624</v>
      </c>
      <c r="Q69" s="25">
        <v>3321709</v>
      </c>
      <c r="R69" s="25">
        <v>5472184</v>
      </c>
      <c r="S69" s="25">
        <v>920046</v>
      </c>
      <c r="T69" s="25">
        <v>0</v>
      </c>
      <c r="U69" s="25">
        <v>3345304</v>
      </c>
      <c r="V69" s="25">
        <v>2279417</v>
      </c>
      <c r="W69" s="25">
        <v>572570</v>
      </c>
      <c r="X69" s="25">
        <v>947495</v>
      </c>
      <c r="Y69" s="25">
        <v>3649895</v>
      </c>
      <c r="Z69" s="25">
        <v>4075186</v>
      </c>
      <c r="AA69" s="25">
        <v>234548</v>
      </c>
      <c r="AB69" s="25">
        <v>3666967</v>
      </c>
      <c r="AC69" s="25">
        <v>2357685</v>
      </c>
      <c r="AD69" s="25">
        <v>0</v>
      </c>
      <c r="AE69" s="25">
        <v>1011831</v>
      </c>
      <c r="AF69" s="25">
        <v>0</v>
      </c>
      <c r="AG69" s="25">
        <v>9825484</v>
      </c>
      <c r="AH69" s="25">
        <v>0</v>
      </c>
      <c r="AI69" s="25">
        <v>0</v>
      </c>
      <c r="AJ69" s="25">
        <v>3772264</v>
      </c>
      <c r="AK69" s="25">
        <v>799905</v>
      </c>
      <c r="AL69" s="25">
        <v>232011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14500</v>
      </c>
      <c r="AS69" s="25">
        <v>0</v>
      </c>
      <c r="AT69" s="25">
        <v>0</v>
      </c>
      <c r="AU69" s="25">
        <v>0</v>
      </c>
      <c r="AV69" s="25">
        <v>0</v>
      </c>
      <c r="AW69" s="25">
        <v>37689</v>
      </c>
      <c r="AX69" s="25">
        <v>59316</v>
      </c>
      <c r="AY69" s="25">
        <v>1796545</v>
      </c>
      <c r="AZ69" s="25">
        <v>33801</v>
      </c>
      <c r="BA69" s="25">
        <v>103726</v>
      </c>
      <c r="BB69" s="25">
        <v>1350161</v>
      </c>
      <c r="BC69" s="25">
        <v>0</v>
      </c>
      <c r="BD69" s="25">
        <v>153870</v>
      </c>
      <c r="BE69" s="25">
        <v>6260541</v>
      </c>
      <c r="BF69" s="25">
        <v>0</v>
      </c>
      <c r="BG69" s="25">
        <v>0</v>
      </c>
      <c r="BH69" s="25">
        <v>0</v>
      </c>
      <c r="BI69" s="25">
        <v>0</v>
      </c>
      <c r="BJ69" s="25">
        <v>65785</v>
      </c>
      <c r="BK69" s="25">
        <v>-6876</v>
      </c>
      <c r="BL69" s="25">
        <v>-53939</v>
      </c>
      <c r="BM69" s="25">
        <v>53398</v>
      </c>
      <c r="BN69" s="25">
        <v>3075389</v>
      </c>
      <c r="BO69" s="25">
        <v>20996</v>
      </c>
      <c r="BP69" s="25">
        <v>127864</v>
      </c>
      <c r="BQ69" s="25">
        <v>340548</v>
      </c>
      <c r="BR69" s="25">
        <v>25</v>
      </c>
      <c r="BS69" s="25">
        <v>460325</v>
      </c>
      <c r="BT69" s="25">
        <v>352219</v>
      </c>
      <c r="BU69" s="25">
        <v>0</v>
      </c>
      <c r="BV69" s="25">
        <v>-12768</v>
      </c>
      <c r="BW69" s="25">
        <v>0</v>
      </c>
      <c r="BX69" s="25">
        <v>0</v>
      </c>
      <c r="BY69" s="25">
        <v>2460720</v>
      </c>
      <c r="BZ69" s="25">
        <v>1514780</v>
      </c>
      <c r="CA69" s="25">
        <v>659447</v>
      </c>
      <c r="CB69" s="25">
        <v>1833214</v>
      </c>
      <c r="CC69" s="25">
        <v>3694015</v>
      </c>
      <c r="CD69" s="25">
        <v>0</v>
      </c>
      <c r="CE69" s="25">
        <v>90718221</v>
      </c>
    </row>
    <row r="70" spans="1:83" x14ac:dyDescent="0.25">
      <c r="A70" s="26" t="s">
        <v>269</v>
      </c>
      <c r="B70" s="334"/>
      <c r="C70" s="282">
        <v>3016</v>
      </c>
      <c r="D70" s="282">
        <v>0</v>
      </c>
      <c r="E70" s="282">
        <v>1946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106</v>
      </c>
      <c r="Q70" s="282">
        <v>113</v>
      </c>
      <c r="R70" s="282">
        <v>698</v>
      </c>
      <c r="S70" s="282">
        <v>130</v>
      </c>
      <c r="T70" s="282">
        <v>0</v>
      </c>
      <c r="U70" s="282">
        <v>509581</v>
      </c>
      <c r="V70" s="282">
        <v>0</v>
      </c>
      <c r="W70" s="282">
        <v>0</v>
      </c>
      <c r="X70" s="282">
        <v>0</v>
      </c>
      <c r="Y70" s="282">
        <v>0</v>
      </c>
      <c r="Z70" s="282">
        <v>293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3739</v>
      </c>
      <c r="AH70" s="282">
        <v>0</v>
      </c>
      <c r="AI70" s="282">
        <v>0</v>
      </c>
      <c r="AJ70" s="282">
        <v>104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931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520657</v>
      </c>
    </row>
    <row r="71" spans="1:83" x14ac:dyDescent="0.25">
      <c r="A71" s="26" t="s">
        <v>270</v>
      </c>
      <c r="B71" s="334"/>
      <c r="C71" s="282">
        <v>57965</v>
      </c>
      <c r="D71" s="282">
        <v>0</v>
      </c>
      <c r="E71" s="282">
        <v>557659</v>
      </c>
      <c r="F71" s="282">
        <v>0</v>
      </c>
      <c r="G71" s="282">
        <v>23521</v>
      </c>
      <c r="H71" s="282">
        <v>0</v>
      </c>
      <c r="I71" s="282">
        <v>0</v>
      </c>
      <c r="J71" s="282">
        <v>974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20090</v>
      </c>
      <c r="V71" s="282">
        <v>0</v>
      </c>
      <c r="W71" s="282">
        <v>0</v>
      </c>
      <c r="X71" s="282">
        <v>42117</v>
      </c>
      <c r="Y71" s="282">
        <v>179707</v>
      </c>
      <c r="Z71" s="282">
        <v>8120</v>
      </c>
      <c r="AA71" s="282">
        <v>0</v>
      </c>
      <c r="AB71" s="282">
        <v>168030</v>
      </c>
      <c r="AC71" s="282">
        <v>257770</v>
      </c>
      <c r="AD71" s="282">
        <v>0</v>
      </c>
      <c r="AE71" s="282">
        <v>135501</v>
      </c>
      <c r="AF71" s="282">
        <v>0</v>
      </c>
      <c r="AG71" s="282">
        <v>385792</v>
      </c>
      <c r="AH71" s="282">
        <v>0</v>
      </c>
      <c r="AI71" s="282">
        <v>0</v>
      </c>
      <c r="AJ71" s="282">
        <v>36573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5187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26705</v>
      </c>
      <c r="BZ71" s="282">
        <v>9564</v>
      </c>
      <c r="CA71" s="282">
        <v>0</v>
      </c>
      <c r="CB71" s="282">
        <v>296</v>
      </c>
      <c r="CC71" s="282">
        <v>0</v>
      </c>
      <c r="CD71" s="282">
        <v>0</v>
      </c>
      <c r="CE71" s="25">
        <v>1915571</v>
      </c>
    </row>
    <row r="72" spans="1:83" x14ac:dyDescent="0.25">
      <c r="A72" s="26" t="s">
        <v>271</v>
      </c>
      <c r="B72" s="334"/>
      <c r="C72" s="282">
        <v>0</v>
      </c>
      <c r="D72" s="282">
        <v>0</v>
      </c>
      <c r="E72" s="282">
        <v>35</v>
      </c>
      <c r="F72" s="282">
        <v>0</v>
      </c>
      <c r="G72" s="282">
        <v>560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10318</v>
      </c>
      <c r="S72" s="282">
        <v>0</v>
      </c>
      <c r="T72" s="282">
        <v>0</v>
      </c>
      <c r="U72" s="282">
        <v>12100</v>
      </c>
      <c r="V72" s="282">
        <v>0</v>
      </c>
      <c r="W72" s="282">
        <v>0</v>
      </c>
      <c r="X72" s="282">
        <v>0</v>
      </c>
      <c r="Y72" s="282">
        <v>2548</v>
      </c>
      <c r="Z72" s="282">
        <v>75</v>
      </c>
      <c r="AA72" s="282">
        <v>0</v>
      </c>
      <c r="AB72" s="282">
        <v>795</v>
      </c>
      <c r="AC72" s="282">
        <v>0</v>
      </c>
      <c r="AD72" s="282">
        <v>0</v>
      </c>
      <c r="AE72" s="282">
        <v>0</v>
      </c>
      <c r="AF72" s="282">
        <v>0</v>
      </c>
      <c r="AG72" s="282">
        <v>11601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2985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34678</v>
      </c>
      <c r="BO72" s="282">
        <v>0</v>
      </c>
      <c r="BP72" s="282">
        <v>0</v>
      </c>
      <c r="BQ72" s="282">
        <v>0</v>
      </c>
      <c r="BR72" s="282">
        <v>0</v>
      </c>
      <c r="BS72" s="282">
        <v>120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1950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77765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-582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-582</v>
      </c>
    </row>
    <row r="74" spans="1:83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542</v>
      </c>
      <c r="BB74" s="282">
        <v>0</v>
      </c>
      <c r="BC74" s="282">
        <v>0</v>
      </c>
      <c r="BD74" s="282">
        <v>0</v>
      </c>
      <c r="BE74" s="282">
        <v>32597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33139</v>
      </c>
    </row>
    <row r="75" spans="1:83" x14ac:dyDescent="0.25">
      <c r="A75" s="26" t="s">
        <v>274</v>
      </c>
      <c r="B75" s="334"/>
      <c r="C75" s="282">
        <v>130000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14500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402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84142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229044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7753</v>
      </c>
      <c r="Q77" s="282">
        <v>0</v>
      </c>
      <c r="R77" s="282">
        <v>0</v>
      </c>
      <c r="S77" s="282">
        <v>321045</v>
      </c>
      <c r="T77" s="282">
        <v>0</v>
      </c>
      <c r="U77" s="282">
        <v>39231</v>
      </c>
      <c r="V77" s="282">
        <v>13461</v>
      </c>
      <c r="W77" s="282">
        <v>141659</v>
      </c>
      <c r="X77" s="282">
        <v>93288</v>
      </c>
      <c r="Y77" s="282">
        <v>21129</v>
      </c>
      <c r="Z77" s="282">
        <v>442148</v>
      </c>
      <c r="AA77" s="282">
        <v>0</v>
      </c>
      <c r="AB77" s="282">
        <v>44710</v>
      </c>
      <c r="AC77" s="282">
        <v>1468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1968077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223196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66756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24147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3408068</v>
      </c>
    </row>
    <row r="78" spans="1:83" x14ac:dyDescent="0.25">
      <c r="A78" s="26" t="s">
        <v>277</v>
      </c>
      <c r="B78" s="16"/>
      <c r="C78" s="282">
        <v>3929323</v>
      </c>
      <c r="D78" s="282">
        <v>0</v>
      </c>
      <c r="E78" s="282">
        <v>10880086</v>
      </c>
      <c r="F78" s="282">
        <v>0</v>
      </c>
      <c r="G78" s="282">
        <v>782924</v>
      </c>
      <c r="H78" s="282">
        <v>0</v>
      </c>
      <c r="I78" s="282">
        <v>0</v>
      </c>
      <c r="J78" s="282">
        <v>156769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3267998</v>
      </c>
      <c r="Q78" s="282">
        <v>3319084</v>
      </c>
      <c r="R78" s="282">
        <v>5430896</v>
      </c>
      <c r="S78" s="282">
        <v>597553</v>
      </c>
      <c r="T78" s="282">
        <v>0</v>
      </c>
      <c r="U78" s="282">
        <v>2687606</v>
      </c>
      <c r="V78" s="282">
        <v>2257288</v>
      </c>
      <c r="W78" s="282">
        <v>429964</v>
      </c>
      <c r="X78" s="282">
        <v>780518</v>
      </c>
      <c r="Y78" s="282">
        <v>3401706</v>
      </c>
      <c r="Z78" s="282">
        <v>3409618</v>
      </c>
      <c r="AA78" s="282">
        <v>233279</v>
      </c>
      <c r="AB78" s="282">
        <v>3431832</v>
      </c>
      <c r="AC78" s="282">
        <v>2066529</v>
      </c>
      <c r="AD78" s="282">
        <v>0</v>
      </c>
      <c r="AE78" s="282">
        <v>876696</v>
      </c>
      <c r="AF78" s="282">
        <v>0</v>
      </c>
      <c r="AG78" s="282">
        <v>9378024</v>
      </c>
      <c r="AH78" s="282">
        <v>0</v>
      </c>
      <c r="AI78" s="282">
        <v>0</v>
      </c>
      <c r="AJ78" s="282">
        <v>1750394</v>
      </c>
      <c r="AK78" s="282">
        <v>797342</v>
      </c>
      <c r="AL78" s="282">
        <v>231302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46939</v>
      </c>
      <c r="AX78" s="282">
        <v>0</v>
      </c>
      <c r="AY78" s="282">
        <v>1791358</v>
      </c>
      <c r="AZ78" s="282">
        <v>33801</v>
      </c>
      <c r="BA78" s="282">
        <v>103184</v>
      </c>
      <c r="BB78" s="282">
        <v>1314961</v>
      </c>
      <c r="BC78" s="282">
        <v>0</v>
      </c>
      <c r="BD78" s="282">
        <v>0</v>
      </c>
      <c r="BE78" s="282">
        <v>4354390</v>
      </c>
      <c r="BF78" s="282">
        <v>0</v>
      </c>
      <c r="BG78" s="282">
        <v>0</v>
      </c>
      <c r="BH78" s="282">
        <v>0</v>
      </c>
      <c r="BI78" s="282">
        <v>0</v>
      </c>
      <c r="BJ78" s="282">
        <v>65605</v>
      </c>
      <c r="BK78" s="282">
        <v>-6876</v>
      </c>
      <c r="BL78" s="282">
        <v>-53939</v>
      </c>
      <c r="BM78" s="282">
        <v>52798</v>
      </c>
      <c r="BN78" s="282">
        <v>1116385</v>
      </c>
      <c r="BO78" s="282">
        <v>20996</v>
      </c>
      <c r="BP78" s="282">
        <v>127864</v>
      </c>
      <c r="BQ78" s="282">
        <v>340060</v>
      </c>
      <c r="BR78" s="282">
        <v>0</v>
      </c>
      <c r="BS78" s="282">
        <v>415578</v>
      </c>
      <c r="BT78" s="282">
        <v>346188</v>
      </c>
      <c r="BU78" s="282">
        <v>0</v>
      </c>
      <c r="BV78" s="282">
        <v>-12768</v>
      </c>
      <c r="BW78" s="282">
        <v>0</v>
      </c>
      <c r="BX78" s="282">
        <v>0</v>
      </c>
      <c r="BY78" s="282">
        <v>2324492</v>
      </c>
      <c r="BZ78" s="282">
        <v>1504320</v>
      </c>
      <c r="CA78" s="282">
        <v>640913</v>
      </c>
      <c r="CB78" s="282">
        <v>641975</v>
      </c>
      <c r="CC78" s="282">
        <v>958518</v>
      </c>
      <c r="CD78" s="282">
        <v>0</v>
      </c>
      <c r="CE78" s="25">
        <v>76223473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261</v>
      </c>
      <c r="T79" s="282">
        <v>0</v>
      </c>
      <c r="U79" s="282">
        <v>30888</v>
      </c>
      <c r="V79" s="282">
        <v>0</v>
      </c>
      <c r="W79" s="282">
        <v>0</v>
      </c>
      <c r="X79" s="282">
        <v>0</v>
      </c>
      <c r="Y79" s="282">
        <v>9096</v>
      </c>
      <c r="Z79" s="282">
        <v>1128</v>
      </c>
      <c r="AA79" s="282">
        <v>0</v>
      </c>
      <c r="AB79" s="282">
        <v>11608</v>
      </c>
      <c r="AC79" s="282">
        <v>11944</v>
      </c>
      <c r="AD79" s="282">
        <v>0</v>
      </c>
      <c r="AE79" s="282">
        <v>0</v>
      </c>
      <c r="AF79" s="282">
        <v>0</v>
      </c>
      <c r="AG79" s="282">
        <v>3313</v>
      </c>
      <c r="AH79" s="282">
        <v>0</v>
      </c>
      <c r="AI79" s="282">
        <v>0</v>
      </c>
      <c r="AJ79" s="282">
        <v>0</v>
      </c>
      <c r="AK79" s="282">
        <v>1266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180</v>
      </c>
      <c r="BK79" s="282">
        <v>0</v>
      </c>
      <c r="BL79" s="282">
        <v>0</v>
      </c>
      <c r="BM79" s="282">
        <v>0</v>
      </c>
      <c r="BN79" s="282">
        <v>72125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524</v>
      </c>
      <c r="BU79" s="282">
        <v>0</v>
      </c>
      <c r="BV79" s="282">
        <v>0</v>
      </c>
      <c r="BW79" s="282">
        <v>0</v>
      </c>
      <c r="BX79" s="282">
        <v>0</v>
      </c>
      <c r="BY79" s="282">
        <v>2748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145081</v>
      </c>
    </row>
    <row r="80" spans="1:83" x14ac:dyDescent="0.25">
      <c r="A80" s="26" t="s">
        <v>279</v>
      </c>
      <c r="B80" s="16"/>
      <c r="C80" s="282">
        <v>765</v>
      </c>
      <c r="D80" s="282">
        <v>0</v>
      </c>
      <c r="E80" s="282">
        <v>1009</v>
      </c>
      <c r="F80" s="282">
        <v>0</v>
      </c>
      <c r="G80" s="282">
        <v>1395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5564</v>
      </c>
      <c r="Q80" s="282">
        <v>15</v>
      </c>
      <c r="R80" s="282">
        <v>2681</v>
      </c>
      <c r="S80" s="282">
        <v>0</v>
      </c>
      <c r="T80" s="282">
        <v>0</v>
      </c>
      <c r="U80" s="282">
        <v>306</v>
      </c>
      <c r="V80" s="282">
        <v>1533</v>
      </c>
      <c r="W80" s="282">
        <v>0</v>
      </c>
      <c r="X80" s="282">
        <v>34</v>
      </c>
      <c r="Y80" s="282">
        <v>1486</v>
      </c>
      <c r="Z80" s="282">
        <v>3585</v>
      </c>
      <c r="AA80" s="282">
        <v>0</v>
      </c>
      <c r="AB80" s="282">
        <v>4421</v>
      </c>
      <c r="AC80" s="282">
        <v>14093</v>
      </c>
      <c r="AD80" s="282">
        <v>0</v>
      </c>
      <c r="AE80" s="282">
        <v>0</v>
      </c>
      <c r="AF80" s="282">
        <v>0</v>
      </c>
      <c r="AG80" s="282">
        <v>22457</v>
      </c>
      <c r="AH80" s="282">
        <v>0</v>
      </c>
      <c r="AI80" s="282">
        <v>0</v>
      </c>
      <c r="AJ80" s="282">
        <v>10437</v>
      </c>
      <c r="AK80" s="282">
        <v>-76</v>
      </c>
      <c r="AL80" s="282">
        <v>705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8645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170</v>
      </c>
      <c r="BT80" s="282">
        <v>295</v>
      </c>
      <c r="BU80" s="282">
        <v>0</v>
      </c>
      <c r="BV80" s="282">
        <v>0</v>
      </c>
      <c r="BW80" s="282">
        <v>0</v>
      </c>
      <c r="BX80" s="282">
        <v>0</v>
      </c>
      <c r="BY80" s="282">
        <v>3688</v>
      </c>
      <c r="BZ80" s="282">
        <v>270</v>
      </c>
      <c r="CA80" s="282">
        <v>3180</v>
      </c>
      <c r="CB80" s="282">
        <v>1833</v>
      </c>
      <c r="CC80" s="282">
        <v>107243</v>
      </c>
      <c r="CD80" s="282">
        <v>0</v>
      </c>
      <c r="CE80" s="25">
        <v>195734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6263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1421732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3226</v>
      </c>
      <c r="BZ81" s="282">
        <v>0</v>
      </c>
      <c r="CA81" s="282">
        <v>0</v>
      </c>
      <c r="CB81" s="282">
        <v>0</v>
      </c>
      <c r="CC81" s="282">
        <v>2591065</v>
      </c>
      <c r="CD81" s="282">
        <v>0</v>
      </c>
      <c r="CE81" s="25">
        <v>4022286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287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2497</v>
      </c>
      <c r="R82" s="282">
        <v>0</v>
      </c>
      <c r="S82" s="282">
        <v>0</v>
      </c>
      <c r="T82" s="282">
        <v>0</v>
      </c>
      <c r="U82" s="282">
        <v>984</v>
      </c>
      <c r="V82" s="282">
        <v>241</v>
      </c>
      <c r="W82" s="282">
        <v>864</v>
      </c>
      <c r="X82" s="282">
        <v>0</v>
      </c>
      <c r="Y82" s="282">
        <v>224</v>
      </c>
      <c r="Z82" s="282">
        <v>1180</v>
      </c>
      <c r="AA82" s="282">
        <v>0</v>
      </c>
      <c r="AB82" s="282">
        <v>39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475</v>
      </c>
      <c r="AK82" s="282">
        <v>726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5820</v>
      </c>
      <c r="BC82" s="282">
        <v>0</v>
      </c>
      <c r="BD82" s="282">
        <v>0</v>
      </c>
      <c r="BE82" s="282">
        <v>1600566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600</v>
      </c>
      <c r="BN82" s="282">
        <v>194408</v>
      </c>
      <c r="BO82" s="282">
        <v>0</v>
      </c>
      <c r="BP82" s="282">
        <v>0</v>
      </c>
      <c r="BQ82" s="282">
        <v>75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1125</v>
      </c>
      <c r="BZ82" s="282">
        <v>605</v>
      </c>
      <c r="CA82" s="282">
        <v>0</v>
      </c>
      <c r="CB82" s="282">
        <v>44534</v>
      </c>
      <c r="CC82" s="282">
        <v>23911</v>
      </c>
      <c r="CD82" s="282">
        <v>0</v>
      </c>
      <c r="CE82" s="25">
        <v>1879161</v>
      </c>
    </row>
    <row r="83" spans="1:84" x14ac:dyDescent="0.25">
      <c r="A83" s="26" t="s">
        <v>282</v>
      </c>
      <c r="B83" s="16"/>
      <c r="C83" s="273">
        <v>39</v>
      </c>
      <c r="D83" s="273">
        <v>0</v>
      </c>
      <c r="E83" s="329">
        <v>10901</v>
      </c>
      <c r="F83" s="329">
        <v>0</v>
      </c>
      <c r="G83" s="273">
        <v>7631</v>
      </c>
      <c r="H83" s="273">
        <v>0</v>
      </c>
      <c r="I83" s="329">
        <v>0</v>
      </c>
      <c r="J83" s="329">
        <v>0</v>
      </c>
      <c r="K83" s="329">
        <v>0</v>
      </c>
      <c r="L83" s="329">
        <v>0</v>
      </c>
      <c r="M83" s="273">
        <v>0</v>
      </c>
      <c r="N83" s="273">
        <v>0</v>
      </c>
      <c r="O83" s="273">
        <v>0</v>
      </c>
      <c r="P83" s="329">
        <v>10203</v>
      </c>
      <c r="Q83" s="329">
        <v>0</v>
      </c>
      <c r="R83" s="331">
        <v>27591</v>
      </c>
      <c r="S83" s="329">
        <v>1057</v>
      </c>
      <c r="T83" s="273">
        <v>0</v>
      </c>
      <c r="U83" s="329">
        <v>38255</v>
      </c>
      <c r="V83" s="329">
        <v>6894</v>
      </c>
      <c r="W83" s="273">
        <v>83</v>
      </c>
      <c r="X83" s="329">
        <v>31538</v>
      </c>
      <c r="Y83" s="329">
        <v>33999</v>
      </c>
      <c r="Z83" s="329">
        <v>209039</v>
      </c>
      <c r="AA83" s="329">
        <v>1269</v>
      </c>
      <c r="AB83" s="329">
        <v>5532</v>
      </c>
      <c r="AC83" s="329">
        <v>5881</v>
      </c>
      <c r="AD83" s="329">
        <v>0</v>
      </c>
      <c r="AE83" s="329">
        <v>-366</v>
      </c>
      <c r="AF83" s="329">
        <v>0</v>
      </c>
      <c r="AG83" s="329">
        <v>20558</v>
      </c>
      <c r="AH83" s="329">
        <v>0</v>
      </c>
      <c r="AI83" s="329">
        <v>0</v>
      </c>
      <c r="AJ83" s="329">
        <v>6204</v>
      </c>
      <c r="AK83" s="329">
        <v>647</v>
      </c>
      <c r="AL83" s="329">
        <v>4</v>
      </c>
      <c r="AM83" s="329">
        <v>0</v>
      </c>
      <c r="AN83" s="329">
        <v>0</v>
      </c>
      <c r="AO83" s="273">
        <v>0</v>
      </c>
      <c r="AP83" s="329">
        <v>0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0</v>
      </c>
      <c r="AW83" s="329">
        <v>-9250</v>
      </c>
      <c r="AX83" s="329">
        <v>59316</v>
      </c>
      <c r="AY83" s="329">
        <v>0</v>
      </c>
      <c r="AZ83" s="329">
        <v>0</v>
      </c>
      <c r="BA83" s="329">
        <v>0</v>
      </c>
      <c r="BB83" s="329">
        <v>29380</v>
      </c>
      <c r="BC83" s="329">
        <v>0</v>
      </c>
      <c r="BD83" s="329">
        <v>153870</v>
      </c>
      <c r="BE83" s="329">
        <v>37760</v>
      </c>
      <c r="BF83" s="329">
        <v>0</v>
      </c>
      <c r="BG83" s="329">
        <v>0</v>
      </c>
      <c r="BH83" s="331">
        <v>0</v>
      </c>
      <c r="BI83" s="329">
        <v>0</v>
      </c>
      <c r="BJ83" s="329">
        <v>0</v>
      </c>
      <c r="BK83" s="329">
        <v>0</v>
      </c>
      <c r="BL83" s="329">
        <v>0</v>
      </c>
      <c r="BM83" s="329">
        <v>0</v>
      </c>
      <c r="BN83" s="329">
        <v>84814</v>
      </c>
      <c r="BO83" s="329">
        <v>0</v>
      </c>
      <c r="BP83" s="329">
        <v>0</v>
      </c>
      <c r="BQ83" s="329">
        <v>413</v>
      </c>
      <c r="BR83" s="329">
        <v>25</v>
      </c>
      <c r="BS83" s="329">
        <v>44457</v>
      </c>
      <c r="BT83" s="329">
        <v>5212</v>
      </c>
      <c r="BU83" s="329">
        <v>0</v>
      </c>
      <c r="BV83" s="329">
        <v>0</v>
      </c>
      <c r="BW83" s="329">
        <v>0</v>
      </c>
      <c r="BX83" s="329">
        <v>0</v>
      </c>
      <c r="BY83" s="329">
        <v>72639</v>
      </c>
      <c r="BZ83" s="329">
        <v>21</v>
      </c>
      <c r="CA83" s="329">
        <v>15354</v>
      </c>
      <c r="CB83" s="329">
        <v>1144576</v>
      </c>
      <c r="CC83" s="329">
        <v>13278</v>
      </c>
      <c r="CD83" s="282">
        <v>0</v>
      </c>
      <c r="CE83" s="25">
        <v>2068824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18413</v>
      </c>
      <c r="V84" s="273">
        <v>0</v>
      </c>
      <c r="W84" s="273">
        <v>0</v>
      </c>
      <c r="X84" s="273">
        <v>0</v>
      </c>
      <c r="Y84" s="273">
        <v>1412</v>
      </c>
      <c r="Z84" s="273">
        <v>337</v>
      </c>
      <c r="AA84" s="273">
        <v>0</v>
      </c>
      <c r="AB84" s="273">
        <v>294274</v>
      </c>
      <c r="AC84" s="273">
        <v>0</v>
      </c>
      <c r="AD84" s="273">
        <v>0</v>
      </c>
      <c r="AE84" s="273">
        <v>0</v>
      </c>
      <c r="AF84" s="273">
        <v>0</v>
      </c>
      <c r="AG84" s="273">
        <v>18276</v>
      </c>
      <c r="AH84" s="273">
        <v>0</v>
      </c>
      <c r="AI84" s="273">
        <v>0</v>
      </c>
      <c r="AJ84" s="273">
        <v>4650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755694</v>
      </c>
      <c r="AZ84" s="273">
        <v>-10</v>
      </c>
      <c r="BA84" s="273">
        <v>0</v>
      </c>
      <c r="BB84" s="273">
        <v>0</v>
      </c>
      <c r="BC84" s="273">
        <v>0</v>
      </c>
      <c r="BD84" s="273">
        <v>0</v>
      </c>
      <c r="BE84" s="273">
        <v>53335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259929</v>
      </c>
      <c r="BO84" s="273">
        <v>0</v>
      </c>
      <c r="BP84" s="273">
        <v>0</v>
      </c>
      <c r="BQ84" s="273">
        <v>507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75</v>
      </c>
      <c r="BZ84" s="273">
        <v>0</v>
      </c>
      <c r="CA84" s="273">
        <v>0</v>
      </c>
      <c r="CB84" s="273">
        <v>14141</v>
      </c>
      <c r="CC84" s="273">
        <v>39395</v>
      </c>
      <c r="CD84" s="282">
        <v>0</v>
      </c>
      <c r="CE84" s="25">
        <v>1460428</v>
      </c>
    </row>
    <row r="85" spans="1:84" x14ac:dyDescent="0.25">
      <c r="A85" s="31" t="s">
        <v>284</v>
      </c>
      <c r="B85" s="25"/>
      <c r="C85" s="25">
        <v>9661576</v>
      </c>
      <c r="D85" s="25">
        <v>0</v>
      </c>
      <c r="E85" s="25">
        <v>25005144.399999999</v>
      </c>
      <c r="F85" s="25">
        <v>0</v>
      </c>
      <c r="G85" s="25">
        <v>1615758</v>
      </c>
      <c r="H85" s="25">
        <v>0</v>
      </c>
      <c r="I85" s="25">
        <v>0</v>
      </c>
      <c r="J85" s="25">
        <v>312795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13226181</v>
      </c>
      <c r="Q85" s="25">
        <v>7527110</v>
      </c>
      <c r="R85" s="25">
        <v>11479087</v>
      </c>
      <c r="S85" s="25">
        <v>3620562</v>
      </c>
      <c r="T85" s="25">
        <v>0</v>
      </c>
      <c r="U85" s="25">
        <v>9379292.9499999993</v>
      </c>
      <c r="V85" s="25">
        <v>6882943</v>
      </c>
      <c r="W85" s="25">
        <v>1173323</v>
      </c>
      <c r="X85" s="25">
        <v>2622339</v>
      </c>
      <c r="Y85" s="25">
        <v>8469397</v>
      </c>
      <c r="Z85" s="25">
        <v>8406980</v>
      </c>
      <c r="AA85" s="25">
        <v>1138662</v>
      </c>
      <c r="AB85" s="25">
        <v>26853645.879999999</v>
      </c>
      <c r="AC85" s="25">
        <v>5166879</v>
      </c>
      <c r="AD85" s="25">
        <v>0</v>
      </c>
      <c r="AE85" s="25">
        <v>2002817</v>
      </c>
      <c r="AF85" s="25">
        <v>0</v>
      </c>
      <c r="AG85" s="25">
        <v>21504956.259999998</v>
      </c>
      <c r="AH85" s="25">
        <v>0</v>
      </c>
      <c r="AI85" s="25">
        <v>0</v>
      </c>
      <c r="AJ85" s="25">
        <v>6069237</v>
      </c>
      <c r="AK85" s="25">
        <v>1687885</v>
      </c>
      <c r="AL85" s="25">
        <v>483006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17304</v>
      </c>
      <c r="AS85" s="25">
        <v>0</v>
      </c>
      <c r="AT85" s="25">
        <v>0</v>
      </c>
      <c r="AU85" s="25">
        <v>0</v>
      </c>
      <c r="AV85" s="25">
        <v>0</v>
      </c>
      <c r="AW85" s="25">
        <v>87700</v>
      </c>
      <c r="AX85" s="25">
        <v>194707</v>
      </c>
      <c r="AY85" s="25">
        <v>4692811.28</v>
      </c>
      <c r="AZ85" s="25">
        <v>73542</v>
      </c>
      <c r="BA85" s="25">
        <v>212140</v>
      </c>
      <c r="BB85" s="25">
        <v>2811612</v>
      </c>
      <c r="BC85" s="25">
        <v>0</v>
      </c>
      <c r="BD85" s="25">
        <v>144319</v>
      </c>
      <c r="BE85" s="25">
        <v>12795882</v>
      </c>
      <c r="BF85" s="25">
        <v>0</v>
      </c>
      <c r="BG85" s="25">
        <v>0</v>
      </c>
      <c r="BH85" s="25">
        <v>0</v>
      </c>
      <c r="BI85" s="25">
        <v>0</v>
      </c>
      <c r="BJ85" s="25">
        <v>138420</v>
      </c>
      <c r="BK85" s="25">
        <v>-13471</v>
      </c>
      <c r="BL85" s="25">
        <v>-104382</v>
      </c>
      <c r="BM85" s="25">
        <v>126464</v>
      </c>
      <c r="BN85" s="25">
        <v>16738168.949999999</v>
      </c>
      <c r="BO85" s="25">
        <v>109323</v>
      </c>
      <c r="BP85" s="25">
        <v>265980</v>
      </c>
      <c r="BQ85" s="25">
        <v>732754</v>
      </c>
      <c r="BR85" s="25">
        <v>25</v>
      </c>
      <c r="BS85" s="25">
        <v>984022.5</v>
      </c>
      <c r="BT85" s="25">
        <v>739988</v>
      </c>
      <c r="BU85" s="25">
        <v>0</v>
      </c>
      <c r="BV85" s="25">
        <v>-25205</v>
      </c>
      <c r="BW85" s="25">
        <v>0</v>
      </c>
      <c r="BX85" s="25">
        <v>0</v>
      </c>
      <c r="BY85" s="25">
        <v>5639996</v>
      </c>
      <c r="BZ85" s="25">
        <v>3385486</v>
      </c>
      <c r="CA85" s="25">
        <v>1335827</v>
      </c>
      <c r="CB85" s="25">
        <v>2576056</v>
      </c>
      <c r="CC85" s="25">
        <v>4707288</v>
      </c>
      <c r="CD85" s="25">
        <v>0</v>
      </c>
      <c r="CE85" s="25">
        <v>232656334.22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19621056</v>
      </c>
      <c r="D87" s="273">
        <v>0</v>
      </c>
      <c r="E87" s="273">
        <v>59907453</v>
      </c>
      <c r="F87" s="273">
        <v>0</v>
      </c>
      <c r="G87" s="273">
        <v>4615637</v>
      </c>
      <c r="H87" s="273">
        <v>0</v>
      </c>
      <c r="I87" s="273">
        <v>0</v>
      </c>
      <c r="J87" s="273">
        <v>1467439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31034606</v>
      </c>
      <c r="Q87" s="273">
        <v>1144001</v>
      </c>
      <c r="R87" s="273">
        <v>-2652</v>
      </c>
      <c r="S87" s="273">
        <v>0</v>
      </c>
      <c r="T87" s="273">
        <v>0</v>
      </c>
      <c r="U87" s="273">
        <v>19117618</v>
      </c>
      <c r="V87" s="273">
        <v>18815580</v>
      </c>
      <c r="W87" s="273">
        <v>1681829</v>
      </c>
      <c r="X87" s="273">
        <v>12809229</v>
      </c>
      <c r="Y87" s="273">
        <v>5320606</v>
      </c>
      <c r="Z87" s="273">
        <v>244708</v>
      </c>
      <c r="AA87" s="273">
        <v>431794</v>
      </c>
      <c r="AB87" s="273">
        <v>19516861</v>
      </c>
      <c r="AC87" s="273">
        <v>11341359</v>
      </c>
      <c r="AD87" s="273">
        <v>0</v>
      </c>
      <c r="AE87" s="273">
        <v>1863363</v>
      </c>
      <c r="AF87" s="273">
        <v>0</v>
      </c>
      <c r="AG87" s="273">
        <v>12300058</v>
      </c>
      <c r="AH87" s="273">
        <v>0</v>
      </c>
      <c r="AI87" s="273">
        <v>0</v>
      </c>
      <c r="AJ87" s="273">
        <v>1383823</v>
      </c>
      <c r="AK87" s="273">
        <v>1710633</v>
      </c>
      <c r="AL87" s="273">
        <v>888104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225213105</v>
      </c>
    </row>
    <row r="88" spans="1:84" x14ac:dyDescent="0.25">
      <c r="A88" s="21" t="s">
        <v>287</v>
      </c>
      <c r="B88" s="16"/>
      <c r="C88" s="273">
        <v>178628</v>
      </c>
      <c r="D88" s="273">
        <v>0</v>
      </c>
      <c r="E88" s="273">
        <v>3941960</v>
      </c>
      <c r="F88" s="273">
        <v>0</v>
      </c>
      <c r="G88" s="273">
        <v>0</v>
      </c>
      <c r="H88" s="273">
        <v>0</v>
      </c>
      <c r="I88" s="273">
        <v>0</v>
      </c>
      <c r="J88" s="273">
        <v>482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113289864</v>
      </c>
      <c r="Q88" s="273">
        <v>3413885</v>
      </c>
      <c r="R88" s="273">
        <v>9642374</v>
      </c>
      <c r="S88" s="273">
        <v>0</v>
      </c>
      <c r="T88" s="273">
        <v>0</v>
      </c>
      <c r="U88" s="273">
        <v>34938190</v>
      </c>
      <c r="V88" s="273">
        <v>19125460</v>
      </c>
      <c r="W88" s="273">
        <v>16083617</v>
      </c>
      <c r="X88" s="273">
        <v>45611136</v>
      </c>
      <c r="Y88" s="273">
        <v>37614918</v>
      </c>
      <c r="Z88" s="273">
        <v>19761103</v>
      </c>
      <c r="AA88" s="273">
        <v>6911912</v>
      </c>
      <c r="AB88" s="273">
        <v>124325442</v>
      </c>
      <c r="AC88" s="273">
        <v>5542538</v>
      </c>
      <c r="AD88" s="273">
        <v>0</v>
      </c>
      <c r="AE88" s="273">
        <v>257827</v>
      </c>
      <c r="AF88" s="273">
        <v>0</v>
      </c>
      <c r="AG88" s="273">
        <v>68651224</v>
      </c>
      <c r="AH88" s="273">
        <v>0</v>
      </c>
      <c r="AI88" s="273">
        <v>0</v>
      </c>
      <c r="AJ88" s="273">
        <v>3216603</v>
      </c>
      <c r="AK88" s="273">
        <v>128366</v>
      </c>
      <c r="AL88" s="273">
        <v>171444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512806973</v>
      </c>
    </row>
    <row r="89" spans="1:84" x14ac:dyDescent="0.25">
      <c r="A89" s="21" t="s">
        <v>288</v>
      </c>
      <c r="B89" s="16"/>
      <c r="C89" s="25">
        <v>19799684</v>
      </c>
      <c r="D89" s="25">
        <v>0</v>
      </c>
      <c r="E89" s="25">
        <v>63849413</v>
      </c>
      <c r="F89" s="25">
        <v>0</v>
      </c>
      <c r="G89" s="25">
        <v>4615637</v>
      </c>
      <c r="H89" s="25">
        <v>0</v>
      </c>
      <c r="I89" s="25">
        <v>0</v>
      </c>
      <c r="J89" s="25">
        <v>1467921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144324470</v>
      </c>
      <c r="Q89" s="25">
        <v>4557886</v>
      </c>
      <c r="R89" s="25">
        <v>9639722</v>
      </c>
      <c r="S89" s="25">
        <v>0</v>
      </c>
      <c r="T89" s="25">
        <v>0</v>
      </c>
      <c r="U89" s="25">
        <v>54055808</v>
      </c>
      <c r="V89" s="25">
        <v>37941040</v>
      </c>
      <c r="W89" s="25">
        <v>17765446</v>
      </c>
      <c r="X89" s="25">
        <v>58420365</v>
      </c>
      <c r="Y89" s="25">
        <v>42935524</v>
      </c>
      <c r="Z89" s="25">
        <v>20005811</v>
      </c>
      <c r="AA89" s="25">
        <v>7343706</v>
      </c>
      <c r="AB89" s="25">
        <v>143842303</v>
      </c>
      <c r="AC89" s="25">
        <v>16883897</v>
      </c>
      <c r="AD89" s="25">
        <v>0</v>
      </c>
      <c r="AE89" s="25">
        <v>2121190</v>
      </c>
      <c r="AF89" s="25">
        <v>0</v>
      </c>
      <c r="AG89" s="25">
        <v>80951282</v>
      </c>
      <c r="AH89" s="25">
        <v>0</v>
      </c>
      <c r="AI89" s="25">
        <v>0</v>
      </c>
      <c r="AJ89" s="25">
        <v>4600426</v>
      </c>
      <c r="AK89" s="25">
        <v>1838999</v>
      </c>
      <c r="AL89" s="25">
        <v>1059548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738020078</v>
      </c>
    </row>
    <row r="90" spans="1:84" x14ac:dyDescent="0.25">
      <c r="A90" s="31" t="s">
        <v>289</v>
      </c>
      <c r="B90" s="25"/>
      <c r="C90" s="273">
        <v>11198</v>
      </c>
      <c r="D90" s="273">
        <v>0</v>
      </c>
      <c r="E90" s="273">
        <v>26431</v>
      </c>
      <c r="F90" s="273">
        <v>0</v>
      </c>
      <c r="G90" s="273">
        <v>4320</v>
      </c>
      <c r="H90" s="273">
        <v>0</v>
      </c>
      <c r="I90" s="273">
        <v>0</v>
      </c>
      <c r="J90" s="273">
        <v>604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13234</v>
      </c>
      <c r="Q90" s="273">
        <v>1162</v>
      </c>
      <c r="R90" s="273">
        <v>0</v>
      </c>
      <c r="S90" s="273">
        <v>6065</v>
      </c>
      <c r="T90" s="273">
        <v>0</v>
      </c>
      <c r="U90" s="273">
        <v>4695</v>
      </c>
      <c r="V90" s="273">
        <v>5181</v>
      </c>
      <c r="W90" s="273">
        <v>2071</v>
      </c>
      <c r="X90" s="273">
        <v>1369</v>
      </c>
      <c r="Y90" s="273">
        <v>6395</v>
      </c>
      <c r="Z90" s="273">
        <v>10776</v>
      </c>
      <c r="AA90" s="273">
        <v>947</v>
      </c>
      <c r="AB90" s="273">
        <v>2841</v>
      </c>
      <c r="AC90" s="273">
        <v>2643</v>
      </c>
      <c r="AD90" s="273">
        <v>0</v>
      </c>
      <c r="AE90" s="273">
        <v>0</v>
      </c>
      <c r="AF90" s="273">
        <v>0</v>
      </c>
      <c r="AG90" s="273">
        <v>9791</v>
      </c>
      <c r="AH90" s="273">
        <v>0</v>
      </c>
      <c r="AI90" s="273">
        <v>0</v>
      </c>
      <c r="AJ90" s="273">
        <v>1868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7091</v>
      </c>
      <c r="AZ90" s="273">
        <v>191</v>
      </c>
      <c r="BA90" s="273">
        <v>563</v>
      </c>
      <c r="BB90" s="273">
        <v>1467</v>
      </c>
      <c r="BC90" s="273">
        <v>0</v>
      </c>
      <c r="BD90" s="273">
        <v>3553</v>
      </c>
      <c r="BE90" s="273">
        <v>49859</v>
      </c>
      <c r="BF90" s="273">
        <v>0</v>
      </c>
      <c r="BG90" s="273">
        <v>545</v>
      </c>
      <c r="BH90" s="273">
        <v>1903</v>
      </c>
      <c r="BI90" s="273">
        <v>0</v>
      </c>
      <c r="BJ90" s="273">
        <v>291</v>
      </c>
      <c r="BK90" s="273">
        <v>0</v>
      </c>
      <c r="BL90" s="273">
        <v>2671</v>
      </c>
      <c r="BM90" s="273">
        <v>0</v>
      </c>
      <c r="BN90" s="273">
        <v>7576</v>
      </c>
      <c r="BO90" s="273">
        <v>0</v>
      </c>
      <c r="BP90" s="273">
        <v>0</v>
      </c>
      <c r="BQ90" s="273">
        <v>0</v>
      </c>
      <c r="BR90" s="273">
        <v>0</v>
      </c>
      <c r="BS90" s="273">
        <v>63</v>
      </c>
      <c r="BT90" s="273">
        <v>813</v>
      </c>
      <c r="BU90" s="273">
        <v>0</v>
      </c>
      <c r="BV90" s="273">
        <v>1480</v>
      </c>
      <c r="BW90" s="273">
        <v>0</v>
      </c>
      <c r="BX90" s="273">
        <v>0</v>
      </c>
      <c r="BY90" s="273">
        <v>2049</v>
      </c>
      <c r="BZ90" s="273">
        <v>0</v>
      </c>
      <c r="CA90" s="273">
        <v>0</v>
      </c>
      <c r="CB90" s="273">
        <v>0</v>
      </c>
      <c r="CC90" s="273">
        <v>6064</v>
      </c>
      <c r="CD90" s="224" t="s">
        <v>247</v>
      </c>
      <c r="CE90" s="25">
        <v>197770</v>
      </c>
      <c r="CF90" s="25">
        <v>1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4655</v>
      </c>
      <c r="D92" s="273">
        <v>0</v>
      </c>
      <c r="E92" s="273">
        <v>10987</v>
      </c>
      <c r="F92" s="273">
        <v>0</v>
      </c>
      <c r="G92" s="273">
        <v>1796</v>
      </c>
      <c r="H92" s="273">
        <v>0</v>
      </c>
      <c r="I92" s="273">
        <v>0</v>
      </c>
      <c r="J92" s="273">
        <v>251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5501</v>
      </c>
      <c r="Q92" s="273">
        <v>483</v>
      </c>
      <c r="R92" s="273">
        <v>0</v>
      </c>
      <c r="S92" s="273">
        <v>2521</v>
      </c>
      <c r="T92" s="273">
        <v>0</v>
      </c>
      <c r="U92" s="273">
        <v>1952</v>
      </c>
      <c r="V92" s="273">
        <v>2154</v>
      </c>
      <c r="W92" s="273">
        <v>861</v>
      </c>
      <c r="X92" s="273">
        <v>569</v>
      </c>
      <c r="Y92" s="273">
        <v>2658</v>
      </c>
      <c r="Z92" s="273">
        <v>4480</v>
      </c>
      <c r="AA92" s="273">
        <v>394</v>
      </c>
      <c r="AB92" s="273">
        <v>1181</v>
      </c>
      <c r="AC92" s="273">
        <v>1099</v>
      </c>
      <c r="AD92" s="273">
        <v>0</v>
      </c>
      <c r="AE92" s="273">
        <v>0</v>
      </c>
      <c r="AF92" s="273">
        <v>0</v>
      </c>
      <c r="AG92" s="273">
        <v>4070</v>
      </c>
      <c r="AH92" s="273">
        <v>0</v>
      </c>
      <c r="AI92" s="273">
        <v>0</v>
      </c>
      <c r="AJ92" s="273">
        <v>777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234</v>
      </c>
      <c r="BB92" s="273">
        <v>610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791</v>
      </c>
      <c r="BI92" s="273">
        <v>0</v>
      </c>
      <c r="BJ92" s="24" t="s">
        <v>247</v>
      </c>
      <c r="BK92" s="273">
        <v>0</v>
      </c>
      <c r="BL92" s="273">
        <v>1110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273">
        <v>26</v>
      </c>
      <c r="BT92" s="273">
        <v>338</v>
      </c>
      <c r="BU92" s="273">
        <v>0</v>
      </c>
      <c r="BV92" s="273">
        <v>615</v>
      </c>
      <c r="BW92" s="273">
        <v>0</v>
      </c>
      <c r="BX92" s="273">
        <v>0</v>
      </c>
      <c r="BY92" s="273">
        <v>852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50965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23.37</v>
      </c>
      <c r="D94" s="277">
        <v>0</v>
      </c>
      <c r="E94" s="277">
        <v>77.91</v>
      </c>
      <c r="F94" s="277">
        <v>0</v>
      </c>
      <c r="G94" s="277">
        <v>4.5999999999999996</v>
      </c>
      <c r="H94" s="277">
        <v>0</v>
      </c>
      <c r="I94" s="277">
        <v>0</v>
      </c>
      <c r="J94" s="277">
        <v>1.23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2">
        <v>13.41</v>
      </c>
      <c r="Q94" s="332">
        <v>20.2</v>
      </c>
      <c r="R94" s="332">
        <v>0</v>
      </c>
      <c r="S94" s="278">
        <v>0</v>
      </c>
      <c r="T94" s="278">
        <v>0</v>
      </c>
      <c r="U94" s="333">
        <v>0</v>
      </c>
      <c r="V94" s="332">
        <v>7.06</v>
      </c>
      <c r="W94" s="332">
        <v>0</v>
      </c>
      <c r="X94" s="332">
        <v>0</v>
      </c>
      <c r="Y94" s="332">
        <v>0.09</v>
      </c>
      <c r="Z94" s="332">
        <v>12.34</v>
      </c>
      <c r="AA94" s="332">
        <v>0</v>
      </c>
      <c r="AB94" s="278">
        <v>0</v>
      </c>
      <c r="AC94" s="332">
        <v>0.3</v>
      </c>
      <c r="AD94" s="332">
        <v>0</v>
      </c>
      <c r="AE94" s="332">
        <v>0</v>
      </c>
      <c r="AF94" s="332">
        <v>0</v>
      </c>
      <c r="AG94" s="332">
        <v>23.09</v>
      </c>
      <c r="AH94" s="332">
        <v>0</v>
      </c>
      <c r="AI94" s="332">
        <v>0</v>
      </c>
      <c r="AJ94" s="332">
        <v>5.56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189.16000000000003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98362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337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1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2">
        <v>4677</v>
      </c>
      <c r="D127" s="295">
        <v>22209</v>
      </c>
      <c r="E127" s="16"/>
    </row>
    <row r="128" spans="1:5" x14ac:dyDescent="0.25">
      <c r="A128" s="16" t="s">
        <v>333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535</v>
      </c>
      <c r="D130" s="295">
        <v>1041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14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2">
        <v>55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15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8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346</v>
      </c>
      <c r="B143" s="16"/>
      <c r="C143" s="22">
        <v>99</v>
      </c>
      <c r="D143" s="16"/>
      <c r="E143" s="25">
        <v>92</v>
      </c>
    </row>
    <row r="144" spans="1:5" x14ac:dyDescent="0.25">
      <c r="A144" s="16" t="s">
        <v>347</v>
      </c>
      <c r="B144" s="35" t="s">
        <v>299</v>
      </c>
      <c r="C144" s="292">
        <v>142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2361</v>
      </c>
      <c r="C154" s="295">
        <v>776</v>
      </c>
      <c r="D154" s="295">
        <v>1540</v>
      </c>
      <c r="E154" s="25">
        <v>4677</v>
      </c>
    </row>
    <row r="155" spans="1:6" x14ac:dyDescent="0.25">
      <c r="A155" s="16" t="s">
        <v>241</v>
      </c>
      <c r="B155" s="295">
        <v>11210</v>
      </c>
      <c r="C155" s="295">
        <v>3685</v>
      </c>
      <c r="D155" s="295">
        <v>7315</v>
      </c>
      <c r="E155" s="25">
        <v>22210</v>
      </c>
    </row>
    <row r="156" spans="1:6" x14ac:dyDescent="0.25">
      <c r="A156" s="16" t="s">
        <v>354</v>
      </c>
      <c r="B156" s="295">
        <v>92242</v>
      </c>
      <c r="C156" s="295">
        <v>30320</v>
      </c>
      <c r="D156" s="295">
        <v>60191</v>
      </c>
      <c r="E156" s="25">
        <v>182753</v>
      </c>
    </row>
    <row r="157" spans="1:6" x14ac:dyDescent="0.25">
      <c r="A157" s="16" t="s">
        <v>286</v>
      </c>
      <c r="B157" s="295">
        <v>132372402</v>
      </c>
      <c r="C157" s="295">
        <v>34455191</v>
      </c>
      <c r="D157" s="295">
        <v>58385512</v>
      </c>
      <c r="E157" s="25">
        <v>225213105</v>
      </c>
      <c r="F157" s="14"/>
    </row>
    <row r="158" spans="1:6" x14ac:dyDescent="0.25">
      <c r="A158" s="16" t="s">
        <v>287</v>
      </c>
      <c r="B158" s="295">
        <v>240132623</v>
      </c>
      <c r="C158" s="295">
        <v>87989506</v>
      </c>
      <c r="D158" s="295">
        <v>184685007</v>
      </c>
      <c r="E158" s="25">
        <v>512807136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354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354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5253189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122823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-1680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1533275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555523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7463130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1351416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584138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1935554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-582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-582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1508985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2591065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4100050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5289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727994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733283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5">
        <v>2525564</v>
      </c>
      <c r="C211" s="292">
        <v>0</v>
      </c>
      <c r="D211" s="295">
        <v>0</v>
      </c>
      <c r="E211" s="25">
        <v>2525564</v>
      </c>
    </row>
    <row r="212" spans="1:5" x14ac:dyDescent="0.25">
      <c r="A212" s="16" t="s">
        <v>389</v>
      </c>
      <c r="B212" s="295">
        <v>1906095</v>
      </c>
      <c r="C212" s="292">
        <v>0</v>
      </c>
      <c r="D212" s="295">
        <v>0</v>
      </c>
      <c r="E212" s="25">
        <v>1906095</v>
      </c>
    </row>
    <row r="213" spans="1:5" x14ac:dyDescent="0.25">
      <c r="A213" s="16" t="s">
        <v>390</v>
      </c>
      <c r="B213" s="295">
        <v>80312744</v>
      </c>
      <c r="C213" s="292">
        <v>275878</v>
      </c>
      <c r="D213" s="295">
        <v>0</v>
      </c>
      <c r="E213" s="25">
        <v>80588622</v>
      </c>
    </row>
    <row r="214" spans="1:5" x14ac:dyDescent="0.25">
      <c r="A214" s="16" t="s">
        <v>391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392</v>
      </c>
      <c r="B215" s="295">
        <v>5937745</v>
      </c>
      <c r="C215" s="292">
        <v>0</v>
      </c>
      <c r="D215" s="295">
        <v>0</v>
      </c>
      <c r="E215" s="25">
        <v>5937745</v>
      </c>
    </row>
    <row r="216" spans="1:5" x14ac:dyDescent="0.25">
      <c r="A216" s="16" t="s">
        <v>393</v>
      </c>
      <c r="B216" s="295">
        <v>69398514</v>
      </c>
      <c r="C216" s="292">
        <v>1973044</v>
      </c>
      <c r="D216" s="295">
        <v>0</v>
      </c>
      <c r="E216" s="25">
        <v>71371558</v>
      </c>
    </row>
    <row r="217" spans="1:5" x14ac:dyDescent="0.25">
      <c r="A217" s="16" t="s">
        <v>394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395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396</v>
      </c>
      <c r="B219" s="295">
        <v>2983656</v>
      </c>
      <c r="C219" s="292">
        <v>3790466</v>
      </c>
      <c r="D219" s="295">
        <v>0</v>
      </c>
      <c r="E219" s="25">
        <v>6774122</v>
      </c>
    </row>
    <row r="220" spans="1:5" x14ac:dyDescent="0.25">
      <c r="A220" s="16" t="s">
        <v>229</v>
      </c>
      <c r="B220" s="25">
        <v>163064318</v>
      </c>
      <c r="C220" s="225">
        <v>6039388</v>
      </c>
      <c r="D220" s="25">
        <v>0</v>
      </c>
      <c r="E220" s="25">
        <v>169103706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5">
        <v>1872844</v>
      </c>
      <c r="C225" s="292">
        <v>6856</v>
      </c>
      <c r="D225" s="295">
        <v>0</v>
      </c>
      <c r="E225" s="25">
        <v>1879700</v>
      </c>
    </row>
    <row r="226" spans="1:6" x14ac:dyDescent="0.25">
      <c r="A226" s="16" t="s">
        <v>390</v>
      </c>
      <c r="B226" s="295">
        <v>62340163</v>
      </c>
      <c r="C226" s="292">
        <v>2378873</v>
      </c>
      <c r="D226" s="295">
        <v>0</v>
      </c>
      <c r="E226" s="25">
        <v>64719036</v>
      </c>
    </row>
    <row r="227" spans="1:6" x14ac:dyDescent="0.25">
      <c r="A227" s="16" t="s">
        <v>391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392</v>
      </c>
      <c r="B228" s="295">
        <v>4075567</v>
      </c>
      <c r="C228" s="292">
        <v>354443</v>
      </c>
      <c r="D228" s="295">
        <v>0</v>
      </c>
      <c r="E228" s="25">
        <v>4430010</v>
      </c>
    </row>
    <row r="229" spans="1:6" x14ac:dyDescent="0.25">
      <c r="A229" s="16" t="s">
        <v>393</v>
      </c>
      <c r="B229" s="295">
        <v>63346576</v>
      </c>
      <c r="C229" s="292">
        <v>2998869</v>
      </c>
      <c r="D229" s="295">
        <v>0</v>
      </c>
      <c r="E229" s="25">
        <v>66345445</v>
      </c>
    </row>
    <row r="230" spans="1:6" x14ac:dyDescent="0.25">
      <c r="A230" s="16" t="s">
        <v>394</v>
      </c>
      <c r="B230" s="295">
        <v>-320</v>
      </c>
      <c r="C230" s="292">
        <v>640</v>
      </c>
      <c r="D230" s="295">
        <v>0</v>
      </c>
      <c r="E230" s="25">
        <v>320</v>
      </c>
    </row>
    <row r="231" spans="1:6" x14ac:dyDescent="0.25">
      <c r="A231" s="16" t="s">
        <v>395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396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131634830</v>
      </c>
      <c r="C233" s="225">
        <v>5739681</v>
      </c>
      <c r="D233" s="25">
        <v>0</v>
      </c>
      <c r="E233" s="25">
        <v>137374511</v>
      </c>
    </row>
    <row r="234" spans="1:6" x14ac:dyDescent="0.25">
      <c r="A234" s="16"/>
      <c r="B234" s="16"/>
      <c r="C234" s="22"/>
      <c r="D234" s="16"/>
      <c r="E234" s="16"/>
      <c r="F234" s="11">
        <v>31729195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38" t="s">
        <v>399</v>
      </c>
      <c r="C236" s="338"/>
      <c r="D236" s="30"/>
      <c r="E236" s="30"/>
    </row>
    <row r="237" spans="1:6" x14ac:dyDescent="0.25">
      <c r="A237" s="43" t="s">
        <v>399</v>
      </c>
      <c r="B237" s="30"/>
      <c r="C237" s="292">
        <v>2463665</v>
      </c>
      <c r="D237" s="32">
        <v>2463665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280323182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93392909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5240070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47983972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69398542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1304549.6199999999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v>497643224.62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2">
        <v>670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2472959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7693442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v>10166401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v>510273290.62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169773616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35950113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35345462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11174944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1928714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958118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v>184440043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38608664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v>38608664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2525564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1906095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80588621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5937745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71371558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6774122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v>169103705</v>
      </c>
      <c r="E291" s="16"/>
    </row>
    <row r="292" spans="1:5" x14ac:dyDescent="0.25">
      <c r="A292" s="16" t="s">
        <v>438</v>
      </c>
      <c r="B292" s="35" t="s">
        <v>299</v>
      </c>
      <c r="C292" s="292">
        <v>137374512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v>31729193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7187006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v>7187006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v>261964906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261964906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6405762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6476020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8629982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v>21511764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74546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v>74546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6443723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816005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7259728</v>
      </c>
      <c r="E339" s="16"/>
    </row>
    <row r="340" spans="1:5" x14ac:dyDescent="0.25">
      <c r="A340" s="16" t="s">
        <v>479</v>
      </c>
      <c r="B340" s="16"/>
      <c r="C340" s="22"/>
      <c r="D340" s="25">
        <v>0</v>
      </c>
      <c r="E340" s="16"/>
    </row>
    <row r="341" spans="1:5" x14ac:dyDescent="0.25">
      <c r="A341" s="16" t="s">
        <v>480</v>
      </c>
      <c r="B341" s="16"/>
      <c r="C341" s="22"/>
      <c r="D341" s="25">
        <v>7259728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233118868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v>261964906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v>261964906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3">
        <v>225213105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3">
        <v>512807136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v>738020241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2463665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497643224.62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10166401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v>510273290.62</v>
      </c>
      <c r="E366" s="16"/>
    </row>
    <row r="367" spans="1:5" x14ac:dyDescent="0.25">
      <c r="A367" s="16" t="s">
        <v>498</v>
      </c>
      <c r="B367" s="16"/>
      <c r="C367" s="22"/>
      <c r="D367" s="25">
        <v>227746950.38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100428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2548989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294274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53335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18413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13761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755684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338721</v>
      </c>
      <c r="D380" s="25">
        <v>0</v>
      </c>
      <c r="E380" s="204"/>
      <c r="F380" s="47"/>
    </row>
    <row r="381" spans="1:6" x14ac:dyDescent="0.25">
      <c r="A381" s="48" t="s">
        <v>512</v>
      </c>
      <c r="B381" s="35"/>
      <c r="C381" s="35"/>
      <c r="D381" s="25">
        <v>4123605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v>4123605</v>
      </c>
      <c r="E383" s="16"/>
    </row>
    <row r="384" spans="1:6" x14ac:dyDescent="0.25">
      <c r="A384" s="16" t="s">
        <v>515</v>
      </c>
      <c r="B384" s="16"/>
      <c r="C384" s="22"/>
      <c r="D384" s="25">
        <v>231870555.38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75318673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7463130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2682355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38317029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11942748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5739042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1935554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2">
        <v>733283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520657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1915572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77764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-582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33139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229044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3408067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76223465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145080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195734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4022286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1879160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2068824</v>
      </c>
      <c r="D414" s="25">
        <v>0</v>
      </c>
      <c r="E414" s="204" t="s">
        <v>1063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v>90718210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v>234850024</v>
      </c>
      <c r="E416" s="25"/>
    </row>
    <row r="417" spans="1:13" x14ac:dyDescent="0.25">
      <c r="A417" s="25" t="s">
        <v>529</v>
      </c>
      <c r="B417" s="16"/>
      <c r="C417" s="22"/>
      <c r="D417" s="25">
        <v>-2979468.6200000048</v>
      </c>
      <c r="E417" s="25"/>
    </row>
    <row r="418" spans="1:13" x14ac:dyDescent="0.25">
      <c r="A418" s="25" t="s">
        <v>530</v>
      </c>
      <c r="B418" s="16"/>
      <c r="C418" s="294">
        <v>6196230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1153119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v>7349349</v>
      </c>
      <c r="E420" s="25"/>
      <c r="F420" s="11">
        <v>6616066</v>
      </c>
    </row>
    <row r="421" spans="1:13" x14ac:dyDescent="0.25">
      <c r="A421" s="25" t="s">
        <v>533</v>
      </c>
      <c r="B421" s="16"/>
      <c r="C421" s="22"/>
      <c r="D421" s="25">
        <v>4369880.3799999952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v>4369880.3799999952</v>
      </c>
      <c r="E424" s="16"/>
    </row>
    <row r="426" spans="1:13" ht="29.1" customHeight="1" x14ac:dyDescent="0.25">
      <c r="A426" s="340" t="s">
        <v>537</v>
      </c>
      <c r="B426" s="340"/>
      <c r="C426" s="340"/>
      <c r="D426" s="340"/>
      <c r="E426" s="34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147911</v>
      </c>
      <c r="E612" s="219">
        <f>SUM(C624:D647)+SUM(C668:D713)</f>
        <v>206050631.58699465</v>
      </c>
      <c r="F612" s="219">
        <f>CE64-(AX64+BD64+BE64+BG64+BJ64+BN64+BP64+BQ64+CB64+CC64+CD64)</f>
        <v>36966563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611.93000000000006</v>
      </c>
      <c r="I612" s="217">
        <f>CE92-(AX92+AY92+AZ92+BD92+BE92+BF92+BG92+BJ92+BN92+BO92+BP92+BQ92+BR92+CB92+CC92+CD92)</f>
        <v>50965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738020078</v>
      </c>
      <c r="L612" s="223">
        <f>CE94-(AW94+AX94+AY94+AZ94+BA94+BB94+BC94+BD94+BE94+BF94+BG94+BH94+BI94+BJ94+BK94+BL94+BM94+BN94+BO94+BP94+BQ94+BR94+BS94+BT94+BU94+BV94+BW94+BX94+BY94+BZ94+CA94+CB94+CC94+CD94)</f>
        <v>189.16000000000003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12795882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12795882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194707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138420</v>
      </c>
      <c r="D617" s="217">
        <f>(D615/D612)*BJ90</f>
        <v>25174.609474616493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47148.323586481056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16738168.949999999</v>
      </c>
      <c r="D619" s="217">
        <f>(D615/D612)*BN90</f>
        <v>655404.95319482661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4707288</v>
      </c>
      <c r="D620" s="217">
        <f>(D615/D612)*CC90</f>
        <v>524600.7967493966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265980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2576056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732754</v>
      </c>
      <c r="D623" s="217">
        <f>(D615/D612)*BQ90</f>
        <v>0</v>
      </c>
      <c r="E623" s="219">
        <f>SUM(C616:D623)</f>
        <v>26605702.633005321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144319</v>
      </c>
      <c r="D624" s="217">
        <f>(D615/D612)*BD90</f>
        <v>307372.46550966456</v>
      </c>
      <c r="E624" s="219">
        <f>(E623/E612)*SUM(C624:D624)</f>
        <v>58323.377708952532</v>
      </c>
      <c r="F624" s="219">
        <f>SUM(C624:E624)</f>
        <v>510014.84321861708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4692811.28</v>
      </c>
      <c r="D625" s="217">
        <f>(D615/D612)*AY90</f>
        <v>613447.27073713241</v>
      </c>
      <c r="E625" s="219">
        <f>(E623/E612)*SUM(C625:D625)</f>
        <v>685155.56592773192</v>
      </c>
      <c r="F625" s="219">
        <f>(F624/F612)*AY64</f>
        <v>4111.926874110266</v>
      </c>
      <c r="G625" s="217">
        <f>SUM(C625:F625)</f>
        <v>5995526.0435389746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25</v>
      </c>
      <c r="D626" s="217">
        <f>(D615/D612)*BR90</f>
        <v>0</v>
      </c>
      <c r="E626" s="219">
        <f>(E623/E612)*SUM(C626:D626)</f>
        <v>3.228054001592854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109323</v>
      </c>
      <c r="D627" s="217">
        <f>(D615/D612)*BO90</f>
        <v>0</v>
      </c>
      <c r="E627" s="219">
        <f>(E623/E612)*SUM(C627:D627)</f>
        <v>14116.021904645422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73542</v>
      </c>
      <c r="D628" s="217">
        <f>(D615/D612)*AZ90</f>
        <v>16523.540926638314</v>
      </c>
      <c r="E628" s="219">
        <f>(E623/E612)*SUM(C628:D628)</f>
        <v>11629.457191754393</v>
      </c>
      <c r="F628" s="219">
        <f>(F624/F612)*AZ64</f>
        <v>4.5666921511032079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212140</v>
      </c>
      <c r="D630" s="217">
        <f>(D615/D612)*BA90</f>
        <v>48705.515925117128</v>
      </c>
      <c r="E630" s="219">
        <f>(E623/E612)*SUM(C630:D630)</f>
        <v>33680.936459185075</v>
      </c>
      <c r="F630" s="219">
        <f>(F624/F612)*BA64</f>
        <v>-37.554489532637255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87700</v>
      </c>
      <c r="D631" s="217">
        <f>(D615/D612)*AW90</f>
        <v>0</v>
      </c>
      <c r="E631" s="219">
        <f>(E623/E612)*SUM(C631:D631)</f>
        <v>11324.013437587731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2811612</v>
      </c>
      <c r="D632" s="217">
        <f>(D615/D612)*BB90</f>
        <v>126911.17559883984</v>
      </c>
      <c r="E632" s="219">
        <f>(E623/E612)*SUM(C632:D632)</f>
        <v>379428.459830607</v>
      </c>
      <c r="F632" s="219">
        <f>(F624/F612)*BB64</f>
        <v>54.81410246626298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-13471</v>
      </c>
      <c r="D635" s="217">
        <f>(D615/D612)*BK90</f>
        <v>0</v>
      </c>
      <c r="E635" s="219">
        <f>(E623/E612)*SUM(C635:D635)</f>
        <v>-1739.4046182182935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0</v>
      </c>
      <c r="D636" s="217">
        <f>(D615/D612)*BH90</f>
        <v>164629.8344680247</v>
      </c>
      <c r="E636" s="219">
        <f>(E623/E612)*SUM(C636:D636)</f>
        <v>21257.359837443051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-104382</v>
      </c>
      <c r="D637" s="217">
        <f>(D615/D612)*BL90</f>
        <v>231070.04091649706</v>
      </c>
      <c r="E637" s="219">
        <f>(E623/E612)*SUM(C637:D637)</f>
        <v>16358.233497378302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126464</v>
      </c>
      <c r="D638" s="217">
        <f>(D615/D612)*BM90</f>
        <v>0</v>
      </c>
      <c r="E638" s="219">
        <f>(E623/E612)*SUM(C638:D638)</f>
        <v>16329.304850297547</v>
      </c>
      <c r="F638" s="219">
        <f>(F624/F612)*BM64</f>
        <v>0.71742595727301151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984022.5</v>
      </c>
      <c r="D639" s="217">
        <f>(D615/D612)*BS90</f>
        <v>5450.173185226251</v>
      </c>
      <c r="E639" s="219">
        <f>(E623/E612)*SUM(C639:D639)</f>
        <v>127762.84888569392</v>
      </c>
      <c r="F639" s="219">
        <f>(F624/F612)*BS64</f>
        <v>388.99663202524152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739988</v>
      </c>
      <c r="D640" s="217">
        <f>(D615/D612)*BT90</f>
        <v>70333.187295062569</v>
      </c>
      <c r="E640" s="219">
        <f>(E623/E612)*SUM(C640:D640)</f>
        <v>104630.42204893197</v>
      </c>
      <c r="F640" s="219">
        <f>(F624/F612)*BT64</f>
        <v>58.539198782872845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-25205</v>
      </c>
      <c r="D642" s="217">
        <f>(D615/D612)*BV90</f>
        <v>128035.81451007701</v>
      </c>
      <c r="E642" s="219">
        <f>(E623/E612)*SUM(C642:D642)</f>
        <v>13277.736890652264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5639996</v>
      </c>
      <c r="D645" s="217">
        <f>(D615/D612)*BY90</f>
        <v>177260.39454807283</v>
      </c>
      <c r="E645" s="219">
        <f>(E623/E612)*SUM(C645:D645)</f>
        <v>751136.71130850096</v>
      </c>
      <c r="F645" s="219">
        <f>(F624/F612)*BY64</f>
        <v>1340.9518940614055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3385486</v>
      </c>
      <c r="D646" s="217">
        <f>(D615/D612)*BZ90</f>
        <v>0</v>
      </c>
      <c r="E646" s="219">
        <f>(E623/E612)*SUM(C646:D646)</f>
        <v>437141.26518546342</v>
      </c>
      <c r="F646" s="219">
        <f>(F624/F612)*BZ64</f>
        <v>6.5120202275550279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1335827</v>
      </c>
      <c r="D647" s="217">
        <f>(D615/D612)*CA90</f>
        <v>0</v>
      </c>
      <c r="E647" s="219">
        <f>(E623/E612)*SUM(C647:D647)</f>
        <v>172484.86771143108</v>
      </c>
      <c r="F647" s="219">
        <f>(F624/F612)*CA64</f>
        <v>1.5728184447908329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58349453.730000004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9661576</v>
      </c>
      <c r="D668" s="217">
        <f>(D615/D612)*C90</f>
        <v>968746.65600259614</v>
      </c>
      <c r="E668" s="219">
        <f>(E623/E612)*SUM(C668:D668)</f>
        <v>1372610.2235172943</v>
      </c>
      <c r="F668" s="219">
        <f>(F624/F612)*C64</f>
        <v>7334.8526139350743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25005144.399999999</v>
      </c>
      <c r="D670" s="217">
        <f>(D615/D612)*E90</f>
        <v>2286563.9279161114</v>
      </c>
      <c r="E670" s="219">
        <f>(E623/E612)*SUM(C670:D670)</f>
        <v>3523964.3311293842</v>
      </c>
      <c r="F670" s="219">
        <f>(F624/F612)*E64</f>
        <v>17799.889866064394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1615758</v>
      </c>
      <c r="D672" s="217">
        <f>(D615/D612)*G90</f>
        <v>373726.16127265716</v>
      </c>
      <c r="E672" s="219">
        <f>(E623/E612)*SUM(C672:D672)</f>
        <v>256886.49231607214</v>
      </c>
      <c r="F672" s="219">
        <f>(F624/F612)*G64</f>
        <v>160.74480438822803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312795</v>
      </c>
      <c r="D675" s="217">
        <f>(D615/D612)*J90</f>
        <v>52252.454029788183</v>
      </c>
      <c r="E675" s="219">
        <f>(E623/E612)*SUM(C675:D675)</f>
        <v>47135.715790085647</v>
      </c>
      <c r="F675" s="219">
        <f>(F624/F612)*J64</f>
        <v>1.9039381173783767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13226181</v>
      </c>
      <c r="D681" s="217">
        <f>(D615/D612)*P90</f>
        <v>1144882.4116394317</v>
      </c>
      <c r="E681" s="219">
        <f>(E623/E612)*SUM(C681:D681)</f>
        <v>1855622.7501234927</v>
      </c>
      <c r="F681" s="219">
        <f>(F624/F612)*P64</f>
        <v>78856.550129661264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7527110</v>
      </c>
      <c r="D682" s="217">
        <f>(D615/D612)*Q90</f>
        <v>100525.4165275064</v>
      </c>
      <c r="E682" s="219">
        <f>(E623/E612)*SUM(C682:D682)</f>
        <v>984896.76116051967</v>
      </c>
      <c r="F682" s="219">
        <f>(F624/F612)*Q64</f>
        <v>7503.3925272821334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11479087</v>
      </c>
      <c r="D683" s="217">
        <f>(D615/D612)*R90</f>
        <v>0</v>
      </c>
      <c r="E683" s="219">
        <f>(E623/E612)*SUM(C683:D683)</f>
        <v>1482204.5089993004</v>
      </c>
      <c r="F683" s="219">
        <f>(F624/F612)*R64</f>
        <v>2069.222020611659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3620562</v>
      </c>
      <c r="D684" s="217">
        <f>(D615/D612)*S90</f>
        <v>524687.30743487633</v>
      </c>
      <c r="E684" s="219">
        <f>(E623/E612)*SUM(C684:D684)</f>
        <v>535243.54457860638</v>
      </c>
      <c r="F684" s="219">
        <f>(F624/F612)*S64</f>
        <v>25281.249138466432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9379292.9499999993</v>
      </c>
      <c r="D686" s="217">
        <f>(D615/D612)*U90</f>
        <v>406167.66832757532</v>
      </c>
      <c r="E686" s="219">
        <f>(E623/E612)*SUM(C686:D686)</f>
        <v>1263519.8122568645</v>
      </c>
      <c r="F686" s="219">
        <f>(F624/F612)*U64</f>
        <v>25568.178131416564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6882943</v>
      </c>
      <c r="D687" s="217">
        <f>(D615/D612)*V90</f>
        <v>448211.86147074925</v>
      </c>
      <c r="E687" s="219">
        <f>(E623/E612)*SUM(C687:D687)</f>
        <v>946614.55147470231</v>
      </c>
      <c r="F687" s="219">
        <f>(F624/F612)*V64</f>
        <v>28388.103636396281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1173323</v>
      </c>
      <c r="D688" s="217">
        <f>(D615/D612)*W90</f>
        <v>179163.62962862803</v>
      </c>
      <c r="E688" s="219">
        <f>(E623/E612)*SUM(C688:D688)</f>
        <v>174635.99507494099</v>
      </c>
      <c r="F688" s="219">
        <f>(F624/F612)*W64</f>
        <v>1335.2400797092703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2622339</v>
      </c>
      <c r="D689" s="217">
        <f>(D615/D612)*X90</f>
        <v>118433.12842182122</v>
      </c>
      <c r="E689" s="219">
        <f>(E623/E612)*SUM(C689:D689)</f>
        <v>353894.41746424895</v>
      </c>
      <c r="F689" s="219">
        <f>(F624/F612)*X64</f>
        <v>4943.4787452017836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8469397</v>
      </c>
      <c r="D690" s="217">
        <f>(D615/D612)*Y90</f>
        <v>553235.8336432043</v>
      </c>
      <c r="E690" s="219">
        <f>(E623/E612)*SUM(C690:D690)</f>
        <v>1165021.8409418005</v>
      </c>
      <c r="F690" s="219">
        <f>(F624/F612)*Y64</f>
        <v>3609.2734144693495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8406980</v>
      </c>
      <c r="D691" s="217">
        <f>(D615/D612)*Z90</f>
        <v>932239.14673012821</v>
      </c>
      <c r="E691" s="219">
        <f>(E623/E612)*SUM(C691:D691)</f>
        <v>1205900.1495341917</v>
      </c>
      <c r="F691" s="219">
        <f>(F624/F612)*Z64</f>
        <v>3102.9086551648484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1138662</v>
      </c>
      <c r="D692" s="217">
        <f>(D615/D612)*AA90</f>
        <v>81925.619149353326</v>
      </c>
      <c r="E692" s="219">
        <f>(E623/E612)*SUM(C692:D692)</f>
        <v>157604.90993159058</v>
      </c>
      <c r="F692" s="219">
        <f>(F624/F612)*AA64</f>
        <v>5145.8342551118467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26853645.879999999</v>
      </c>
      <c r="D693" s="217">
        <f>(D615/D612)*AB90</f>
        <v>245776.85744805998</v>
      </c>
      <c r="E693" s="219">
        <f>(E623/E612)*SUM(C693:D693)</f>
        <v>3499136.0003390233</v>
      </c>
      <c r="F693" s="219">
        <f>(F624/F612)*AB64</f>
        <v>266944.12714457972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5166879</v>
      </c>
      <c r="D694" s="217">
        <f>(D615/D612)*AC90</f>
        <v>228647.74172306317</v>
      </c>
      <c r="E694" s="219">
        <f>(E623/E612)*SUM(C694:D694)</f>
        <v>696682.06757281546</v>
      </c>
      <c r="F694" s="219">
        <f>(F624/F612)*AC64</f>
        <v>5260.8569513769444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2002817</v>
      </c>
      <c r="D696" s="217">
        <f>(D615/D612)*AE90</f>
        <v>0</v>
      </c>
      <c r="E696" s="219">
        <f>(E623/E612)*SUM(C696:D696)</f>
        <v>258608.0572523278</v>
      </c>
      <c r="F696" s="219">
        <f>(F624/F612)*AE64</f>
        <v>325.86314778521654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21504956.259999998</v>
      </c>
      <c r="D698" s="217">
        <f>(D615/D612)*AG90</f>
        <v>847026.12153254321</v>
      </c>
      <c r="E698" s="219">
        <f>(E623/E612)*SUM(C698:D698)</f>
        <v>2886136.2468095636</v>
      </c>
      <c r="F698" s="219">
        <f>(F624/F612)*AG64</f>
        <v>14875.868614014968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6069237</v>
      </c>
      <c r="D701" s="217">
        <f>(D615/D612)*AJ90</f>
        <v>161601.96047623231</v>
      </c>
      <c r="E701" s="219">
        <f>(E623/E612)*SUM(C701:D701)</f>
        <v>804539.38558583846</v>
      </c>
      <c r="F701" s="219">
        <f>(F624/F612)*AJ64</f>
        <v>5429.6727977844939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1687885</v>
      </c>
      <c r="D702" s="217">
        <f>(D615/D612)*AK90</f>
        <v>0</v>
      </c>
      <c r="E702" s="219">
        <f>(E623/E612)*SUM(C702:D702)</f>
        <v>217943.35713914217</v>
      </c>
      <c r="F702" s="219">
        <f>(F624/F612)*AK64</f>
        <v>124.66655672921023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483006</v>
      </c>
      <c r="D703" s="217">
        <f>(D615/D612)*AL90</f>
        <v>0</v>
      </c>
      <c r="E703" s="219">
        <f>(E623/E612)*SUM(C703:D703)</f>
        <v>62366.778043734324</v>
      </c>
      <c r="F703" s="219">
        <f>(F624/F612)*AL64</f>
        <v>21.922881655900294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17304</v>
      </c>
      <c r="D709" s="217">
        <f>(D615/D612)*AR90</f>
        <v>0</v>
      </c>
      <c r="E709" s="219">
        <f>(E623/E612)*SUM(C709:D709)</f>
        <v>2234.3298577425098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232656334.22000003</v>
      </c>
      <c r="D715" s="202">
        <f>SUM(D616:D647)+SUM(D668:D713)</f>
        <v>12795881.999999998</v>
      </c>
      <c r="E715" s="202">
        <f>SUM(E624:E647)+SUM(E668:E713)</f>
        <v>26605702.633005321</v>
      </c>
      <c r="F715" s="202">
        <f>SUM(F625:F648)+SUM(F668:F713)</f>
        <v>510014.84321861714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232656334.22</v>
      </c>
      <c r="D716" s="202">
        <f>D615</f>
        <v>12795882</v>
      </c>
      <c r="E716" s="202">
        <f>E623</f>
        <v>26605702.633005321</v>
      </c>
      <c r="F716" s="202">
        <f>F624</f>
        <v>510014.84321861708</v>
      </c>
      <c r="G716" s="202">
        <f>G625</f>
        <v>5995526.0435389746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58349453.730000004</v>
      </c>
      <c r="N716" s="211" t="s">
        <v>693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050</v>
      </c>
      <c r="C2" s="11" t="str">
        <f>SUBSTITUTE(LEFT(data!C98,49),",","")</f>
        <v>PROVIDENCE ST MARY MEDICAL CENTER</v>
      </c>
      <c r="D2" s="11" t="str">
        <f>LEFT(data!C99, 49)</f>
        <v>401 W POPLAR</v>
      </c>
      <c r="E2" s="11" t="str">
        <f>LEFT(data!C100, 100)</f>
        <v>Walla Walla</v>
      </c>
      <c r="F2" s="11" t="str">
        <f>LEFT(data!C101, 2)</f>
        <v>WA</v>
      </c>
      <c r="G2" s="11" t="str">
        <f>LEFT(data!C102, 100)</f>
        <v>98362</v>
      </c>
      <c r="H2" s="11" t="str">
        <f>LEFT(data!C103, 100)</f>
        <v>Walla Walla</v>
      </c>
      <c r="I2" s="11" t="str">
        <f>LEFT(data!C104, 49)</f>
        <v>STEVEN BURDICK</v>
      </c>
      <c r="J2" s="11" t="str">
        <f>LEFT(data!C105, 49)</f>
        <v>Melissa Damm</v>
      </c>
      <c r="K2" s="11" t="str">
        <f>LEFT(data!C107, 49)</f>
        <v>(509) 522-3320</v>
      </c>
      <c r="L2" s="11" t="str">
        <f>LEFT(data!C108, 49)</f>
        <v>(509) 522-5920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050</v>
      </c>
      <c r="B2" s="200" t="str">
        <f>RIGHT(data!C96,4)</f>
        <v>2024</v>
      </c>
      <c r="C2" s="12" t="s">
        <v>1162</v>
      </c>
      <c r="D2" s="199">
        <f>ROUND(N(data!C181),0)</f>
        <v>5574496</v>
      </c>
      <c r="E2" s="199">
        <f>ROUND(N(data!C182),0)</f>
        <v>0</v>
      </c>
      <c r="F2" s="199">
        <f>ROUND(N(data!C183),0)</f>
        <v>1008714</v>
      </c>
      <c r="G2" s="199">
        <f>ROUND(N(data!C184),0)</f>
        <v>12169452</v>
      </c>
      <c r="H2" s="199">
        <f>ROUND(N(data!C185),0)</f>
        <v>0</v>
      </c>
      <c r="I2" s="199">
        <f>ROUND(N(data!C186),0)</f>
        <v>4429304</v>
      </c>
      <c r="J2" s="199">
        <f>ROUND(N(data!C187)+N(data!C188),0)</f>
        <v>921491</v>
      </c>
      <c r="K2" s="199">
        <f>ROUND(N(data!C191),0)</f>
        <v>1498567</v>
      </c>
      <c r="L2" s="199">
        <f>ROUND(N(data!C192),0)</f>
        <v>316769</v>
      </c>
      <c r="M2" s="199">
        <f>ROUND(N(data!C195),0)</f>
        <v>6885120</v>
      </c>
      <c r="N2" s="199">
        <f>ROUND(N(data!C196),0)</f>
        <v>-7969</v>
      </c>
      <c r="O2" s="199">
        <f>ROUND(N(data!C199),0)</f>
        <v>0</v>
      </c>
      <c r="P2" s="199">
        <f>ROUND(N(data!C200),0)</f>
        <v>1561878</v>
      </c>
      <c r="Q2" s="199">
        <f>ROUND(N(data!C201),0)</f>
        <v>8575205</v>
      </c>
      <c r="R2" s="199">
        <f>ROUND(N(data!C204),0)</f>
        <v>6002</v>
      </c>
      <c r="S2" s="199">
        <f>ROUND(N(data!C205),0)</f>
        <v>636778</v>
      </c>
      <c r="T2" s="199">
        <f>ROUND(N(data!B211),0)</f>
        <v>2525564</v>
      </c>
      <c r="U2" s="199">
        <f>ROUND(N(data!C211),0)</f>
        <v>0</v>
      </c>
      <c r="V2" s="199">
        <f>ROUND(N(data!D211),0)</f>
        <v>0</v>
      </c>
      <c r="W2" s="199">
        <f>ROUND(N(data!B212),0)</f>
        <v>1906095</v>
      </c>
      <c r="X2" s="199">
        <f>ROUND(N(data!C212),0)</f>
        <v>0</v>
      </c>
      <c r="Y2" s="199">
        <f>ROUND(N(data!D212),0)</f>
        <v>0</v>
      </c>
      <c r="Z2" s="199">
        <f>ROUND(N(data!B213),0)</f>
        <v>80588622</v>
      </c>
      <c r="AA2" s="199">
        <f>ROUND(N(data!C213),0)</f>
        <v>1357235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5937745</v>
      </c>
      <c r="AG2" s="199">
        <f>ROUND(N(data!C215),0)</f>
        <v>21706</v>
      </c>
      <c r="AH2" s="199">
        <f>ROUND(N(data!D215),0)</f>
        <v>0</v>
      </c>
      <c r="AI2" s="199">
        <f>ROUND(N(data!B216),0)</f>
        <v>71371558</v>
      </c>
      <c r="AJ2" s="199">
        <f>ROUND(N(data!C216),0)</f>
        <v>3795188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6774122</v>
      </c>
      <c r="AS2" s="199">
        <f>ROUND(N(data!C219),0)</f>
        <v>-3773641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1879700</v>
      </c>
      <c r="AY2" s="199">
        <f>ROUND(N(data!C225),0)</f>
        <v>6013</v>
      </c>
      <c r="AZ2" s="199">
        <f>ROUND(N(data!D225),0)</f>
        <v>0</v>
      </c>
      <c r="BA2" s="199">
        <f>ROUND(N(data!B226),0)</f>
        <v>64719036</v>
      </c>
      <c r="BB2" s="199">
        <f>ROUND(N(data!C226),0)</f>
        <v>2337816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4430010</v>
      </c>
      <c r="BH2" s="199">
        <f>ROUND(N(data!C228),0)</f>
        <v>278478</v>
      </c>
      <c r="BI2" s="199">
        <f>ROUND(N(data!D228),0)</f>
        <v>0</v>
      </c>
      <c r="BJ2" s="199">
        <f>ROUND(N(data!B229),0)</f>
        <v>66345445</v>
      </c>
      <c r="BK2" s="199">
        <f>ROUND(N(data!C229),0)</f>
        <v>2881168</v>
      </c>
      <c r="BL2" s="199">
        <f>ROUND(N(data!D229),0)</f>
        <v>0</v>
      </c>
      <c r="BM2" s="199">
        <f>ROUND(N(data!B230),0)</f>
        <v>-320</v>
      </c>
      <c r="BN2" s="199">
        <f>ROUND(N(data!C230),0)</f>
        <v>640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323948334</v>
      </c>
      <c r="BW2" s="199">
        <f>ROUND(N(data!C240),0)</f>
        <v>94415389</v>
      </c>
      <c r="BX2" s="199">
        <f>ROUND(N(data!C241),0)</f>
        <v>4582481</v>
      </c>
      <c r="BY2" s="199">
        <f>ROUND(N(data!C242),0)</f>
        <v>51688861</v>
      </c>
      <c r="BZ2" s="199">
        <f>ROUND(N(data!C243),0)</f>
        <v>79778637</v>
      </c>
      <c r="CA2" s="199">
        <f>ROUND(N(data!C244),0)</f>
        <v>-740810</v>
      </c>
      <c r="CB2" s="199">
        <f>ROUND(N(data!C247),0)</f>
        <v>919</v>
      </c>
      <c r="CC2" s="199">
        <f>ROUND(N(data!C249),0)</f>
        <v>3848804</v>
      </c>
      <c r="CD2" s="199">
        <f>ROUND(N(data!C250),0)</f>
        <v>10799580</v>
      </c>
      <c r="CE2" s="199">
        <f>ROUND(N(data!C254)+N(data!C255),0)</f>
        <v>0</v>
      </c>
      <c r="CF2" s="199">
        <f>ROUND(N(data!D237),0)</f>
        <v>9244373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050</v>
      </c>
      <c r="B2" s="12" t="str">
        <f>RIGHT(data!C96,4)</f>
        <v>2024</v>
      </c>
      <c r="C2" s="12" t="s">
        <v>1162</v>
      </c>
      <c r="D2" s="198">
        <f>ROUND(N(data!C127),0)</f>
        <v>4875</v>
      </c>
      <c r="E2" s="198">
        <f>ROUND(N(data!C128),0)</f>
        <v>0</v>
      </c>
      <c r="F2" s="198">
        <f>ROUND(N(data!C129),0)</f>
        <v>0</v>
      </c>
      <c r="G2" s="198">
        <f>ROUND(N(data!C130),0)</f>
        <v>619</v>
      </c>
      <c r="H2" s="198">
        <f>ROUND(N(data!D127),0)</f>
        <v>20979</v>
      </c>
      <c r="I2" s="198">
        <f>ROUND(N(data!D128),0)</f>
        <v>0</v>
      </c>
      <c r="J2" s="198">
        <f>ROUND(N(data!D129),0)</f>
        <v>0</v>
      </c>
      <c r="K2" s="198">
        <f>ROUND(N(data!D130),0)</f>
        <v>1277</v>
      </c>
      <c r="L2" s="198">
        <f>ROUND(N(data!C132),0)</f>
        <v>14</v>
      </c>
      <c r="M2" s="198">
        <f>ROUND(N(data!C133),0)</f>
        <v>0</v>
      </c>
      <c r="N2" s="198">
        <f>ROUND(N(data!C134),0)</f>
        <v>53</v>
      </c>
      <c r="O2" s="198">
        <f>ROUND(N(data!C135),0)</f>
        <v>0</v>
      </c>
      <c r="P2" s="198">
        <f>ROUND(N(data!C136),0)</f>
        <v>15</v>
      </c>
      <c r="Q2" s="198">
        <f>ROUND(N(data!C137),0)</f>
        <v>8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142</v>
      </c>
      <c r="X2" s="198">
        <f>ROUND(N(data!C145),0)</f>
        <v>0</v>
      </c>
      <c r="Y2" s="198">
        <f>ROUND(N(data!B154),0)</f>
        <v>2451</v>
      </c>
      <c r="Z2" s="198">
        <f>ROUND(N(data!B155),0)</f>
        <v>10549</v>
      </c>
      <c r="AA2" s="198">
        <f>ROUND(N(data!B156),0)</f>
        <v>97405</v>
      </c>
      <c r="AB2" s="198">
        <f>ROUND(N(data!B157),0)</f>
        <v>144561281</v>
      </c>
      <c r="AC2" s="198">
        <f>ROUND(N(data!B158),0)</f>
        <v>269734327</v>
      </c>
      <c r="AD2" s="198">
        <f>ROUND(N(data!C154),0)</f>
        <v>802</v>
      </c>
      <c r="AE2" s="198">
        <f>ROUND(N(data!C155),0)</f>
        <v>3451</v>
      </c>
      <c r="AF2" s="198">
        <f>ROUND(N(data!C156),0)</f>
        <v>31863</v>
      </c>
      <c r="AG2" s="198">
        <f>ROUND(N(data!C157),0)</f>
        <v>39573422</v>
      </c>
      <c r="AH2" s="198">
        <f>ROUND(N(data!C158),0)</f>
        <v>95951002</v>
      </c>
      <c r="AI2" s="198">
        <f>ROUND(N(data!D154),0)</f>
        <v>1622</v>
      </c>
      <c r="AJ2" s="198">
        <f>ROUND(N(data!D155),0)</f>
        <v>6979</v>
      </c>
      <c r="AK2" s="198">
        <f>ROUND(N(data!D156),0)</f>
        <v>64439</v>
      </c>
      <c r="AL2" s="198">
        <f>ROUND(N(data!D157),0)</f>
        <v>64568130</v>
      </c>
      <c r="AM2" s="198">
        <f>ROUND(N(data!D158),0)</f>
        <v>209513488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abSelected="1" workbookViewId="0">
      <selection activeCell="C21" sqref="C21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050</v>
      </c>
      <c r="B2" s="200" t="str">
        <f>RIGHT(data!C96,4)</f>
        <v>2024</v>
      </c>
      <c r="C2" s="12" t="s">
        <v>1162</v>
      </c>
      <c r="D2" s="198">
        <f>ROUND(N(data!C266),0)</f>
        <v>252750365</v>
      </c>
      <c r="E2" s="198">
        <f>ROUND(N(data!C267),0)</f>
        <v>0</v>
      </c>
      <c r="F2" s="198">
        <f>ROUND(N(data!C268),0)</f>
        <v>22297279</v>
      </c>
      <c r="G2" s="198">
        <f>ROUND(N(data!C269),0)</f>
        <v>36029603</v>
      </c>
      <c r="H2" s="198">
        <f>ROUND(N(data!C270),0)</f>
        <v>0</v>
      </c>
      <c r="I2" s="198">
        <f>ROUND(N(data!C271),0)</f>
        <v>317289</v>
      </c>
      <c r="J2" s="198">
        <f>ROUND(N(data!C272),0)</f>
        <v>0</v>
      </c>
      <c r="K2" s="198">
        <f>ROUND(N(data!C273),0)</f>
        <v>3645470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41361670</v>
      </c>
      <c r="Q2" s="198">
        <f>ROUND(N(data!C283),0)</f>
        <v>2525564</v>
      </c>
      <c r="R2" s="198">
        <f>ROUND(N(data!C284),0)</f>
        <v>1906095</v>
      </c>
      <c r="S2" s="198">
        <f>ROUND(N(data!C285),0)</f>
        <v>81945857</v>
      </c>
      <c r="T2" s="198">
        <f>ROUND(N(data!C286),0)</f>
        <v>0</v>
      </c>
      <c r="U2" s="198">
        <f>ROUND(N(data!C287),0)</f>
        <v>5959451</v>
      </c>
      <c r="V2" s="198">
        <f>ROUND(N(data!C288),0)</f>
        <v>75166746</v>
      </c>
      <c r="W2" s="198">
        <f>ROUND(N(data!C289),0)</f>
        <v>0</v>
      </c>
      <c r="X2" s="198">
        <f>ROUND(N(data!C290),0)</f>
        <v>3000481</v>
      </c>
      <c r="Y2" s="198">
        <f>ROUND(N(data!C291),0)</f>
        <v>0</v>
      </c>
      <c r="Z2" s="198">
        <f>ROUND(N(data!C292),0)</f>
        <v>142877986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8226694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4893963</v>
      </c>
      <c r="AK2" s="198">
        <f>ROUND(N(data!C316),0)</f>
        <v>4977141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10594413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4636389</v>
      </c>
      <c r="BA2" s="198">
        <f>ROUND(N(data!C336),0)</f>
        <v>0</v>
      </c>
      <c r="BB2" s="198">
        <f>ROUND(N(data!C337),0)</f>
        <v>0</v>
      </c>
      <c r="BC2" s="198">
        <f>ROUND(N(data!C338),0)</f>
        <v>672270</v>
      </c>
      <c r="BD2" s="198">
        <f>ROUND(N(data!C339),0)</f>
        <v>0</v>
      </c>
      <c r="BE2" s="198">
        <f>ROUND(N(data!C343),0)</f>
        <v>294421196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764.91</v>
      </c>
      <c r="BL2" s="198">
        <f>ROUND(N(data!C358),0)</f>
        <v>248702833</v>
      </c>
      <c r="BM2" s="198">
        <f>ROUND(N(data!C359),0)</f>
        <v>575198817</v>
      </c>
      <c r="BN2" s="198">
        <f>ROUND(N(data!C363),0)</f>
        <v>553672892</v>
      </c>
      <c r="BO2" s="198">
        <f>ROUND(N(data!C364),0)</f>
        <v>14648384</v>
      </c>
      <c r="BP2" s="198">
        <f>ROUND(N(data!C365),0)</f>
        <v>0</v>
      </c>
      <c r="BQ2" s="198">
        <f>ROUND(N(data!D381),0)</f>
        <v>1935237</v>
      </c>
      <c r="BR2" s="198">
        <f>ROUND(N(data!C370),0)</f>
        <v>191123</v>
      </c>
      <c r="BS2" s="198">
        <f>ROUND(N(data!C371),0)</f>
        <v>51884</v>
      </c>
      <c r="BT2" s="198">
        <f>ROUND(N(data!C372),0)</f>
        <v>0</v>
      </c>
      <c r="BU2" s="198">
        <f>ROUND(N(data!C373),0)</f>
        <v>0</v>
      </c>
      <c r="BV2" s="198">
        <f>ROUND(N(data!C374),0)</f>
        <v>160712</v>
      </c>
      <c r="BW2" s="198">
        <f>ROUND(N(data!C375),0)</f>
        <v>20837</v>
      </c>
      <c r="BX2" s="198">
        <f>ROUND(N(data!C376),0)</f>
        <v>0</v>
      </c>
      <c r="BY2" s="198">
        <f>ROUND(N(data!C377),0)</f>
        <v>3734</v>
      </c>
      <c r="BZ2" s="198">
        <f>ROUND(N(data!C378),0)</f>
        <v>69957</v>
      </c>
      <c r="CA2" s="198">
        <f>ROUND(N(data!C379),0)</f>
        <v>879044</v>
      </c>
      <c r="CB2" s="198">
        <f>ROUND(N(data!C380),0)</f>
        <v>557946</v>
      </c>
      <c r="CC2" s="198">
        <f>ROUND(N(data!C382),0)</f>
        <v>0</v>
      </c>
      <c r="CD2" s="198">
        <f>ROUND(N(data!C389),0)</f>
        <v>76835297</v>
      </c>
      <c r="CE2" s="198">
        <f>ROUND(N(data!C390),0)</f>
        <v>24103457</v>
      </c>
      <c r="CF2" s="198">
        <f>ROUND(N(data!C391),0)</f>
        <v>2838652</v>
      </c>
      <c r="CG2" s="198">
        <f>ROUND(N(data!C392),0)</f>
        <v>39278542</v>
      </c>
      <c r="CH2" s="198">
        <f>ROUND(N(data!C393),0)</f>
        <v>0</v>
      </c>
      <c r="CI2" s="198">
        <f>ROUND(N(data!C394),0)</f>
        <v>15032961</v>
      </c>
      <c r="CJ2" s="198">
        <f>ROUND(N(data!C395),0)</f>
        <v>5386188</v>
      </c>
      <c r="CK2" s="198">
        <f>ROUND(N(data!C396),0)</f>
        <v>1815336</v>
      </c>
      <c r="CL2" s="198">
        <f>ROUND(N(data!C397),0)</f>
        <v>0</v>
      </c>
      <c r="CM2" s="198">
        <f>ROUND(N(data!C398),0)</f>
        <v>0</v>
      </c>
      <c r="CN2" s="198">
        <f>ROUND(N(data!C399),0)</f>
        <v>642780</v>
      </c>
      <c r="CO2" s="198">
        <f>ROUND(N(data!C362),0)</f>
        <v>9244373</v>
      </c>
      <c r="CP2" s="198">
        <f>ROUND(N(data!D415),0)</f>
        <v>85382739</v>
      </c>
      <c r="CQ2" s="52">
        <f>ROUND(N(data!C401),0)</f>
        <v>499007</v>
      </c>
      <c r="CR2" s="52">
        <f>ROUND(N(data!C402),0)</f>
        <v>1060373</v>
      </c>
      <c r="CS2" s="52">
        <f>ROUND(N(data!C403),0)</f>
        <v>165077</v>
      </c>
      <c r="CT2" s="52">
        <f>ROUND(N(data!C404),0)</f>
        <v>6877151</v>
      </c>
      <c r="CU2" s="52">
        <f>ROUND(N(data!C405),0)</f>
        <v>335</v>
      </c>
      <c r="CV2" s="52">
        <f>ROUND(N(data!C406),0)</f>
        <v>442120</v>
      </c>
      <c r="CW2" s="52">
        <f>ROUND(N(data!C407),0)</f>
        <v>0</v>
      </c>
      <c r="CX2" s="52">
        <f>ROUND(N(data!C408),0)</f>
        <v>3428492</v>
      </c>
      <c r="CY2" s="52">
        <f>ROUND(N(data!C409),0)</f>
        <v>60101070</v>
      </c>
      <c r="CZ2" s="52">
        <f>ROUND(N(data!C410),0)</f>
        <v>163627</v>
      </c>
      <c r="DA2" s="52">
        <f>ROUND(N(data!C411),0)</f>
        <v>129745</v>
      </c>
      <c r="DB2" s="52">
        <f>ROUND(N(data!C412),0)</f>
        <v>9972006</v>
      </c>
      <c r="DC2" s="52">
        <f>ROUND(N(data!C413),0)</f>
        <v>1636294</v>
      </c>
      <c r="DD2" s="52">
        <f>ROUND(N(data!C414),0)</f>
        <v>907442</v>
      </c>
      <c r="DE2" s="52">
        <f>ROUND(N(data!C419),0)</f>
        <v>0</v>
      </c>
      <c r="DF2" s="198">
        <f>ROUND(N(data!D420),0)</f>
        <v>3160169</v>
      </c>
      <c r="DG2" s="198">
        <f>ROUND(N(data!C422),0)</f>
        <v>0</v>
      </c>
      <c r="DH2" s="198">
        <f>ROUND(N(data!C423),0)</f>
        <v>0</v>
      </c>
    </row>
  </sheetData>
  <sheetProtection algorithmName="SHA-512" hashValue="jY61mXPmpcK+K3x/lEbUI/2OWhu9bXSbFQbfVg4DI7Znbyn/rkeAir0VKdyOkxX/Pe9CvS1dfpaWkmDHHmPsgg==" saltValue="AXdqwWv01F4bAq9bG7FRV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050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3160</v>
      </c>
      <c r="F2" s="271">
        <f>ROUND(N(data!C60), 2)</f>
        <v>39.68</v>
      </c>
      <c r="G2" s="198">
        <f>ROUND(N(data!C61), 0)</f>
        <v>3840255</v>
      </c>
      <c r="H2" s="198">
        <f>ROUND(N(data!C62), 0)</f>
        <v>445573</v>
      </c>
      <c r="I2" s="198">
        <f>ROUND(N(data!C63), 0)</f>
        <v>6875</v>
      </c>
      <c r="J2" s="198">
        <f>ROUND(N(data!C64), 0)</f>
        <v>530383</v>
      </c>
      <c r="K2" s="198">
        <f>ROUND(N(data!C65), 0)</f>
        <v>0</v>
      </c>
      <c r="L2" s="198">
        <f>ROUND(N(data!C66), 0)</f>
        <v>5284</v>
      </c>
      <c r="M2" s="198">
        <f>ROUND(N(data!C67), 0)</f>
        <v>618473</v>
      </c>
      <c r="N2" s="198">
        <f>ROUND(N(data!C68), 0)</f>
        <v>0</v>
      </c>
      <c r="O2" s="198">
        <f>ROUND(N(data!C69), 0)</f>
        <v>3053230</v>
      </c>
      <c r="P2" s="198">
        <f>ROUND(N(data!C70), 0)</f>
        <v>2668</v>
      </c>
      <c r="Q2" s="198">
        <f>ROUND(N(data!C71), 0)</f>
        <v>44901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3003872</v>
      </c>
      <c r="Y2" s="198">
        <f>ROUND(N(data!C79), 0)</f>
        <v>0</v>
      </c>
      <c r="Z2" s="198">
        <f>ROUND(N(data!C80), 0)</f>
        <v>1744</v>
      </c>
      <c r="AA2" s="198">
        <f>ROUND(N(data!C81), 0)</f>
        <v>0</v>
      </c>
      <c r="AB2" s="198">
        <f>ROUND(N(data!C82), 0)</f>
        <v>0</v>
      </c>
      <c r="AC2" s="198">
        <f>ROUND(N(data!C83), 0)</f>
        <v>45</v>
      </c>
      <c r="AD2" s="198">
        <f>ROUND(N(data!C84), 0)</f>
        <v>0</v>
      </c>
      <c r="AE2" s="198">
        <f>ROUND(N(data!C89), 0)</f>
        <v>19690013</v>
      </c>
      <c r="AF2" s="198">
        <f>ROUND(N(data!C87), 0)</f>
        <v>19479222</v>
      </c>
      <c r="AG2" s="198">
        <f>ROUND(N(data!C90), 0)</f>
        <v>11198</v>
      </c>
      <c r="AH2" s="198">
        <f>ROUND(N(data!C91), 0)</f>
        <v>0</v>
      </c>
      <c r="AI2" s="198">
        <f>ROUND(N(data!C92), 0)</f>
        <v>4907</v>
      </c>
      <c r="AJ2" s="198">
        <f>ROUND(N(data!C93), 0)</f>
        <v>0</v>
      </c>
      <c r="AK2" s="271">
        <f>ROUND(N(data!C94), 2)</f>
        <v>22.78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050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050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15551</v>
      </c>
      <c r="F4" s="271">
        <f>ROUND(N(data!E60), 2)</f>
        <v>123.85</v>
      </c>
      <c r="G4" s="198">
        <f>ROUND(N(data!E61), 0)</f>
        <v>11539480</v>
      </c>
      <c r="H4" s="198">
        <f>ROUND(N(data!E62), 0)</f>
        <v>1045882</v>
      </c>
      <c r="I4" s="198">
        <f>ROUND(N(data!E63), 0)</f>
        <v>185461</v>
      </c>
      <c r="J4" s="198">
        <f>ROUND(N(data!E64), 0)</f>
        <v>1344995</v>
      </c>
      <c r="K4" s="198">
        <f>ROUND(N(data!E65), 0)</f>
        <v>0</v>
      </c>
      <c r="L4" s="198">
        <f>ROUND(N(data!E66), 0)</f>
        <v>117598</v>
      </c>
      <c r="M4" s="198">
        <f>ROUND(N(data!E67), 0)</f>
        <v>284842</v>
      </c>
      <c r="N4" s="198">
        <f>ROUND(N(data!E68), 0)</f>
        <v>0</v>
      </c>
      <c r="O4" s="198">
        <f>ROUND(N(data!E69), 0)</f>
        <v>9141556</v>
      </c>
      <c r="P4" s="198">
        <f>ROUND(N(data!E70), 0)</f>
        <v>1885</v>
      </c>
      <c r="Q4" s="198">
        <f>ROUND(N(data!E71), 0)</f>
        <v>103504</v>
      </c>
      <c r="R4" s="198">
        <f>ROUND(N(data!E72), 0)</f>
        <v>509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9026256</v>
      </c>
      <c r="Y4" s="198">
        <f>ROUND(N(data!E79), 0)</f>
        <v>0</v>
      </c>
      <c r="Z4" s="198">
        <f>ROUND(N(data!E80), 0)</f>
        <v>2152</v>
      </c>
      <c r="AA4" s="198">
        <f>ROUND(N(data!E81), 0)</f>
        <v>0</v>
      </c>
      <c r="AB4" s="198">
        <f>ROUND(N(data!E82), 0)</f>
        <v>51</v>
      </c>
      <c r="AC4" s="198">
        <f>ROUND(N(data!E83), 0)</f>
        <v>7199</v>
      </c>
      <c r="AD4" s="198">
        <f>ROUND(N(data!E84), 0)</f>
        <v>5115</v>
      </c>
      <c r="AE4" s="198">
        <f>ROUND(N(data!E89), 0)</f>
        <v>63801275</v>
      </c>
      <c r="AF4" s="198">
        <f>ROUND(N(data!E87), 0)</f>
        <v>59591913</v>
      </c>
      <c r="AG4" s="198">
        <f>ROUND(N(data!E90), 0)</f>
        <v>26431</v>
      </c>
      <c r="AH4" s="198">
        <f>ROUND(N(data!E91), 0)</f>
        <v>0</v>
      </c>
      <c r="AI4" s="198">
        <f>ROUND(N(data!E92), 0)</f>
        <v>11583</v>
      </c>
      <c r="AJ4" s="198">
        <f>ROUND(N(data!E93), 0)</f>
        <v>0</v>
      </c>
      <c r="AK4" s="271">
        <f>ROUND(N(data!E94), 2)</f>
        <v>84.07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050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050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2115</v>
      </c>
      <c r="F6" s="271">
        <f>ROUND(N(data!G60), 2)</f>
        <v>9.9600000000000009</v>
      </c>
      <c r="G6" s="198">
        <f>ROUND(N(data!G61), 0)</f>
        <v>942693</v>
      </c>
      <c r="H6" s="198">
        <f>ROUND(N(data!G62), 0)</f>
        <v>11897</v>
      </c>
      <c r="I6" s="198">
        <f>ROUND(N(data!G63), 0)</f>
        <v>137</v>
      </c>
      <c r="J6" s="198">
        <f>ROUND(N(data!G64), 0)</f>
        <v>18180</v>
      </c>
      <c r="K6" s="198">
        <f>ROUND(N(data!G65), 0)</f>
        <v>0</v>
      </c>
      <c r="L6" s="198">
        <f>ROUND(N(data!G66), 0)</f>
        <v>15975</v>
      </c>
      <c r="M6" s="198">
        <f>ROUND(N(data!G67), 0)</f>
        <v>0</v>
      </c>
      <c r="N6" s="198">
        <f>ROUND(N(data!G68), 0)</f>
        <v>2090</v>
      </c>
      <c r="O6" s="198">
        <f>ROUND(N(data!G69), 0)</f>
        <v>766774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1145</v>
      </c>
      <c r="X6" s="198">
        <f>ROUND(N(data!G78), 0)</f>
        <v>737381</v>
      </c>
      <c r="Y6" s="198">
        <f>ROUND(N(data!G79), 0)</f>
        <v>0</v>
      </c>
      <c r="Z6" s="198">
        <f>ROUND(N(data!G80), 0)</f>
        <v>3619</v>
      </c>
      <c r="AA6" s="198">
        <f>ROUND(N(data!G81), 0)</f>
        <v>0</v>
      </c>
      <c r="AB6" s="198">
        <f>ROUND(N(data!G82), 0)</f>
        <v>0</v>
      </c>
      <c r="AC6" s="198">
        <f>ROUND(N(data!G83), 0)</f>
        <v>24629</v>
      </c>
      <c r="AD6" s="198">
        <f>ROUND(N(data!G84), 0)</f>
        <v>0</v>
      </c>
      <c r="AE6" s="198">
        <f>ROUND(N(data!G89), 0)</f>
        <v>4751844</v>
      </c>
      <c r="AF6" s="198">
        <f>ROUND(N(data!G87), 0)</f>
        <v>4751844</v>
      </c>
      <c r="AG6" s="198">
        <f>ROUND(N(data!G90), 0)</f>
        <v>4320</v>
      </c>
      <c r="AH6" s="198">
        <f>ROUND(N(data!G91), 0)</f>
        <v>0</v>
      </c>
      <c r="AI6" s="198">
        <f>ROUND(N(data!G92), 0)</f>
        <v>1893</v>
      </c>
      <c r="AJ6" s="198">
        <f>ROUND(N(data!G93), 0)</f>
        <v>0</v>
      </c>
      <c r="AK6" s="271">
        <f>ROUND(N(data!G94), 2)</f>
        <v>4.68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050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050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050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1277</v>
      </c>
      <c r="F9" s="271">
        <f>ROUND(N(data!J60), 2)</f>
        <v>1.1599999999999999</v>
      </c>
      <c r="G9" s="198">
        <f>ROUND(N(data!J61), 0)</f>
        <v>140358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109789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109789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1034683</v>
      </c>
      <c r="AF9" s="198">
        <f>ROUND(N(data!J87), 0)</f>
        <v>1033446</v>
      </c>
      <c r="AG9" s="198">
        <f>ROUND(N(data!J90), 0)</f>
        <v>604</v>
      </c>
      <c r="AH9" s="198">
        <f>ROUND(N(data!J91), 0)</f>
        <v>0</v>
      </c>
      <c r="AI9" s="198">
        <f>ROUND(N(data!J92), 0)</f>
        <v>265</v>
      </c>
      <c r="AJ9" s="198">
        <f>ROUND(N(data!J93), 0)</f>
        <v>0</v>
      </c>
      <c r="AK9" s="271">
        <f>ROUND(N(data!J94), 2)</f>
        <v>1.1399999999999999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050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050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050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050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050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619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050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0</v>
      </c>
      <c r="F15" s="271">
        <f>ROUND(N(data!P60), 2)</f>
        <v>34.85</v>
      </c>
      <c r="G15" s="198">
        <f>ROUND(N(data!P61), 0)</f>
        <v>3300375</v>
      </c>
      <c r="H15" s="198">
        <f>ROUND(N(data!P62), 0)</f>
        <v>338062</v>
      </c>
      <c r="I15" s="198">
        <f>ROUND(N(data!P63), 0)</f>
        <v>8</v>
      </c>
      <c r="J15" s="198">
        <f>ROUND(N(data!P64), 0)</f>
        <v>6188422</v>
      </c>
      <c r="K15" s="198">
        <f>ROUND(N(data!P65), 0)</f>
        <v>0</v>
      </c>
      <c r="L15" s="198">
        <f>ROUND(N(data!P66), 0)</f>
        <v>88314</v>
      </c>
      <c r="M15" s="198">
        <f>ROUND(N(data!P67), 0)</f>
        <v>413868</v>
      </c>
      <c r="N15" s="198">
        <f>ROUND(N(data!P68), 0)</f>
        <v>78387</v>
      </c>
      <c r="O15" s="198">
        <f>ROUND(N(data!P69), 0)</f>
        <v>2663172</v>
      </c>
      <c r="P15" s="198">
        <f>ROUND(N(data!P70), 0)</f>
        <v>433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29321</v>
      </c>
      <c r="X15" s="198">
        <f>ROUND(N(data!P78), 0)</f>
        <v>2581575</v>
      </c>
      <c r="Y15" s="198">
        <f>ROUND(N(data!P79), 0)</f>
        <v>25789</v>
      </c>
      <c r="Z15" s="198">
        <f>ROUND(N(data!P80), 0)</f>
        <v>1544</v>
      </c>
      <c r="AA15" s="198">
        <f>ROUND(N(data!P81), 0)</f>
        <v>0</v>
      </c>
      <c r="AB15" s="198">
        <f>ROUND(N(data!P82), 0)</f>
        <v>0</v>
      </c>
      <c r="AC15" s="198">
        <f>ROUND(N(data!P83), 0)</f>
        <v>24510</v>
      </c>
      <c r="AD15" s="198">
        <f>ROUND(N(data!P84), 0)</f>
        <v>0</v>
      </c>
      <c r="AE15" s="198">
        <f>ROUND(N(data!P89), 0)</f>
        <v>171635108</v>
      </c>
      <c r="AF15" s="198">
        <f>ROUND(N(data!P87), 0)</f>
        <v>41087755</v>
      </c>
      <c r="AG15" s="198">
        <f>ROUND(N(data!P90), 0)</f>
        <v>13234</v>
      </c>
      <c r="AH15" s="198">
        <f>ROUND(N(data!P91), 0)</f>
        <v>0</v>
      </c>
      <c r="AI15" s="198">
        <f>ROUND(N(data!P92), 0)</f>
        <v>5800</v>
      </c>
      <c r="AJ15" s="198">
        <f>ROUND(N(data!P93), 0)</f>
        <v>0</v>
      </c>
      <c r="AK15" s="271">
        <f>ROUND(N(data!P94), 2)</f>
        <v>13.5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050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0</v>
      </c>
      <c r="F16" s="271">
        <f>ROUND(N(data!Q60), 2)</f>
        <v>27.97</v>
      </c>
      <c r="G16" s="198">
        <f>ROUND(N(data!Q61), 0)</f>
        <v>3406898</v>
      </c>
      <c r="H16" s="198">
        <f>ROUND(N(data!Q62), 0)</f>
        <v>360695</v>
      </c>
      <c r="I16" s="198">
        <f>ROUND(N(data!Q63), 0)</f>
        <v>0</v>
      </c>
      <c r="J16" s="198">
        <f>ROUND(N(data!Q64), 0)</f>
        <v>477946</v>
      </c>
      <c r="K16" s="198">
        <f>ROUND(N(data!Q65), 0)</f>
        <v>0</v>
      </c>
      <c r="L16" s="198">
        <f>ROUND(N(data!Q66), 0)</f>
        <v>5553</v>
      </c>
      <c r="M16" s="198">
        <f>ROUND(N(data!Q67), 0)</f>
        <v>14646</v>
      </c>
      <c r="N16" s="198">
        <f>ROUND(N(data!Q68), 0)</f>
        <v>0</v>
      </c>
      <c r="O16" s="198">
        <f>ROUND(N(data!Q69), 0)</f>
        <v>2667615</v>
      </c>
      <c r="P16" s="198">
        <f>ROUND(N(data!Q70), 0)</f>
        <v>212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2664898</v>
      </c>
      <c r="Y16" s="198">
        <f>ROUND(N(data!Q79), 0)</f>
        <v>0</v>
      </c>
      <c r="Z16" s="198">
        <f>ROUND(N(data!Q80), 0)</f>
        <v>45</v>
      </c>
      <c r="AA16" s="198">
        <f>ROUND(N(data!Q81), 0)</f>
        <v>0</v>
      </c>
      <c r="AB16" s="198">
        <f>ROUND(N(data!Q82), 0)</f>
        <v>2055</v>
      </c>
      <c r="AC16" s="198">
        <f>ROUND(N(data!Q83), 0)</f>
        <v>405</v>
      </c>
      <c r="AD16" s="198">
        <f>ROUND(N(data!Q84), 0)</f>
        <v>0</v>
      </c>
      <c r="AE16" s="198">
        <f>ROUND(N(data!Q89), 0)</f>
        <v>5518547</v>
      </c>
      <c r="AF16" s="198">
        <f>ROUND(N(data!Q87), 0)</f>
        <v>1513741</v>
      </c>
      <c r="AG16" s="198">
        <f>ROUND(N(data!Q90), 0)</f>
        <v>1162</v>
      </c>
      <c r="AH16" s="198">
        <f>ROUND(N(data!Q91), 0)</f>
        <v>0</v>
      </c>
      <c r="AI16" s="198">
        <f>ROUND(N(data!Q92), 0)</f>
        <v>509</v>
      </c>
      <c r="AJ16" s="198">
        <f>ROUND(N(data!Q93), 0)</f>
        <v>0</v>
      </c>
      <c r="AK16" s="271">
        <f>ROUND(N(data!Q94), 2)</f>
        <v>20.170000000000002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050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0</v>
      </c>
      <c r="F17" s="271">
        <f>ROUND(N(data!R60), 2)</f>
        <v>7.0000000000000007E-2</v>
      </c>
      <c r="G17" s="198">
        <f>ROUND(N(data!R61), 0)</f>
        <v>4907179</v>
      </c>
      <c r="H17" s="198">
        <f>ROUND(N(data!R62), 0)</f>
        <v>297813</v>
      </c>
      <c r="I17" s="198">
        <f>ROUND(N(data!R63), 0)</f>
        <v>0</v>
      </c>
      <c r="J17" s="198">
        <f>ROUND(N(data!R64), 0)</f>
        <v>152878</v>
      </c>
      <c r="K17" s="198">
        <f>ROUND(N(data!R65), 0)</f>
        <v>0</v>
      </c>
      <c r="L17" s="198">
        <f>ROUND(N(data!R66), 0)</f>
        <v>135126</v>
      </c>
      <c r="M17" s="198">
        <f>ROUND(N(data!R67), 0)</f>
        <v>0</v>
      </c>
      <c r="N17" s="198">
        <f>ROUND(N(data!R68), 0)</f>
        <v>0</v>
      </c>
      <c r="O17" s="198">
        <f>ROUND(N(data!R69), 0)</f>
        <v>3843273</v>
      </c>
      <c r="P17" s="198">
        <f>ROUND(N(data!R70), 0)</f>
        <v>684</v>
      </c>
      <c r="Q17" s="198">
        <f>ROUND(N(data!R71), 0)</f>
        <v>0</v>
      </c>
      <c r="R17" s="198">
        <f>ROUND(N(data!R72), 0)</f>
        <v>5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3838427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4157</v>
      </c>
      <c r="AD17" s="198">
        <f>ROUND(N(data!R84), 0)</f>
        <v>0</v>
      </c>
      <c r="AE17" s="198">
        <f>ROUND(N(data!R89), 0)</f>
        <v>10543643</v>
      </c>
      <c r="AF17" s="198">
        <f>ROUND(N(data!R87), 0)</f>
        <v>-396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050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10.45</v>
      </c>
      <c r="G18" s="198">
        <f>ROUND(N(data!S61), 0)</f>
        <v>528063</v>
      </c>
      <c r="H18" s="198">
        <f>ROUND(N(data!S62), 0)</f>
        <v>55527</v>
      </c>
      <c r="I18" s="198">
        <f>ROUND(N(data!S63), 0)</f>
        <v>0</v>
      </c>
      <c r="J18" s="198">
        <f>ROUND(N(data!S64), 0)</f>
        <v>2188946</v>
      </c>
      <c r="K18" s="198">
        <f>ROUND(N(data!S65), 0)</f>
        <v>0</v>
      </c>
      <c r="L18" s="198">
        <f>ROUND(N(data!S66), 0)</f>
        <v>140738</v>
      </c>
      <c r="M18" s="198">
        <f>ROUND(N(data!S67), 0)</f>
        <v>25633</v>
      </c>
      <c r="N18" s="198">
        <f>ROUND(N(data!S68), 0)</f>
        <v>0</v>
      </c>
      <c r="O18" s="198">
        <f>ROUND(N(data!S69), 0)</f>
        <v>788711</v>
      </c>
      <c r="P18" s="198">
        <f>ROUND(N(data!S70), 0)</f>
        <v>-192</v>
      </c>
      <c r="Q18" s="198">
        <f>ROUND(N(data!S71), 0)</f>
        <v>83654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290477</v>
      </c>
      <c r="X18" s="198">
        <f>ROUND(N(data!S78), 0)</f>
        <v>413054</v>
      </c>
      <c r="Y18" s="198">
        <f>ROUND(N(data!S79), 0)</f>
        <v>1266</v>
      </c>
      <c r="Z18" s="198">
        <f>ROUND(N(data!S80), 0)</f>
        <v>71</v>
      </c>
      <c r="AA18" s="198">
        <f>ROUND(N(data!S81), 0)</f>
        <v>0</v>
      </c>
      <c r="AB18" s="198">
        <f>ROUND(N(data!S82), 0)</f>
        <v>0</v>
      </c>
      <c r="AC18" s="198">
        <f>ROUND(N(data!S83), 0)</f>
        <v>381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6065</v>
      </c>
      <c r="AH18" s="198">
        <f>ROUND(N(data!S91), 0)</f>
        <v>0</v>
      </c>
      <c r="AI18" s="198">
        <f>ROUND(N(data!S92), 0)</f>
        <v>2658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050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050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0</v>
      </c>
      <c r="F20" s="271">
        <f>ROUND(N(data!U60), 2)</f>
        <v>33.15</v>
      </c>
      <c r="G20" s="198">
        <f>ROUND(N(data!U61), 0)</f>
        <v>2540547</v>
      </c>
      <c r="H20" s="198">
        <f>ROUND(N(data!U62), 0)</f>
        <v>274885</v>
      </c>
      <c r="I20" s="198">
        <f>ROUND(N(data!U63), 0)</f>
        <v>103723</v>
      </c>
      <c r="J20" s="198">
        <f>ROUND(N(data!U64), 0)</f>
        <v>1902452</v>
      </c>
      <c r="K20" s="198">
        <f>ROUND(N(data!U65), 0)</f>
        <v>0</v>
      </c>
      <c r="L20" s="198">
        <f>ROUND(N(data!U66), 0)</f>
        <v>1263053</v>
      </c>
      <c r="M20" s="198">
        <f>ROUND(N(data!U67), 0)</f>
        <v>214149</v>
      </c>
      <c r="N20" s="198">
        <f>ROUND(N(data!U68), 0)</f>
        <v>17375</v>
      </c>
      <c r="O20" s="198">
        <f>ROUND(N(data!U69), 0)</f>
        <v>2900759</v>
      </c>
      <c r="P20" s="198">
        <f>ROUND(N(data!U70), 0)</f>
        <v>488213</v>
      </c>
      <c r="Q20" s="198">
        <f>ROUND(N(data!U71), 0)</f>
        <v>305790</v>
      </c>
      <c r="R20" s="198">
        <f>ROUND(N(data!U72), 0)</f>
        <v>5900</v>
      </c>
      <c r="S20" s="198">
        <f>ROUND(N(data!U73), 0)</f>
        <v>0</v>
      </c>
      <c r="T20" s="198">
        <f>ROUND(N(data!U74), 0)</f>
        <v>335</v>
      </c>
      <c r="U20" s="198">
        <f>ROUND(N(data!U75), 0)</f>
        <v>0</v>
      </c>
      <c r="V20" s="198">
        <f>ROUND(N(data!U76), 0)</f>
        <v>0</v>
      </c>
      <c r="W20" s="198">
        <f>ROUND(N(data!U77), 0)</f>
        <v>51075</v>
      </c>
      <c r="X20" s="198">
        <f>ROUND(N(data!U78), 0)</f>
        <v>1987232</v>
      </c>
      <c r="Y20" s="198">
        <f>ROUND(N(data!U79), 0)</f>
        <v>5978</v>
      </c>
      <c r="Z20" s="198">
        <f>ROUND(N(data!U80), 0)</f>
        <v>0</v>
      </c>
      <c r="AA20" s="198">
        <f>ROUND(N(data!U81), 0)</f>
        <v>8071</v>
      </c>
      <c r="AB20" s="198">
        <f>ROUND(N(data!U82), 0)</f>
        <v>1357</v>
      </c>
      <c r="AC20" s="198">
        <f>ROUND(N(data!U83), 0)</f>
        <v>46808</v>
      </c>
      <c r="AD20" s="198">
        <f>ROUND(N(data!U84), 0)</f>
        <v>3734</v>
      </c>
      <c r="AE20" s="198">
        <f>ROUND(N(data!U89), 0)</f>
        <v>60612447</v>
      </c>
      <c r="AF20" s="198">
        <f>ROUND(N(data!U87), 0)</f>
        <v>20390869</v>
      </c>
      <c r="AG20" s="198">
        <f>ROUND(N(data!U90), 0)</f>
        <v>4695</v>
      </c>
      <c r="AH20" s="198">
        <f>ROUND(N(data!U91), 0)</f>
        <v>0</v>
      </c>
      <c r="AI20" s="198">
        <f>ROUND(N(data!U92), 0)</f>
        <v>2058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050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0</v>
      </c>
      <c r="F21" s="271">
        <f>ROUND(N(data!V60), 2)</f>
        <v>25.33</v>
      </c>
      <c r="G21" s="198">
        <f>ROUND(N(data!V61), 0)</f>
        <v>2902741</v>
      </c>
      <c r="H21" s="198">
        <f>ROUND(N(data!V62), 0)</f>
        <v>316473</v>
      </c>
      <c r="I21" s="198">
        <f>ROUND(N(data!V63), 0)</f>
        <v>4256</v>
      </c>
      <c r="J21" s="198">
        <f>ROUND(N(data!V64), 0)</f>
        <v>2884824</v>
      </c>
      <c r="K21" s="198">
        <f>ROUND(N(data!V65), 0)</f>
        <v>0</v>
      </c>
      <c r="L21" s="198">
        <f>ROUND(N(data!V66), 0)</f>
        <v>27238</v>
      </c>
      <c r="M21" s="198">
        <f>ROUND(N(data!V67), 0)</f>
        <v>25344</v>
      </c>
      <c r="N21" s="198">
        <f>ROUND(N(data!V68), 0)</f>
        <v>0</v>
      </c>
      <c r="O21" s="198">
        <f>ROUND(N(data!V69), 0)</f>
        <v>2392566</v>
      </c>
      <c r="P21" s="198">
        <f>ROUND(N(data!V70), 0)</f>
        <v>0</v>
      </c>
      <c r="Q21" s="198">
        <f>ROUND(N(data!V71), 0)</f>
        <v>87370</v>
      </c>
      <c r="R21" s="198">
        <f>ROUND(N(data!V72), 0)</f>
        <v>2952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698</v>
      </c>
      <c r="X21" s="198">
        <f>ROUND(N(data!V78), 0)</f>
        <v>2270543</v>
      </c>
      <c r="Y21" s="198">
        <f>ROUND(N(data!V79), 0)</f>
        <v>1694</v>
      </c>
      <c r="Z21" s="198">
        <f>ROUND(N(data!V80), 0)</f>
        <v>2111</v>
      </c>
      <c r="AA21" s="198">
        <f>ROUND(N(data!V81), 0)</f>
        <v>0</v>
      </c>
      <c r="AB21" s="198">
        <f>ROUND(N(data!V82), 0)</f>
        <v>0</v>
      </c>
      <c r="AC21" s="198">
        <f>ROUND(N(data!V83), 0)</f>
        <v>27198</v>
      </c>
      <c r="AD21" s="198">
        <f>ROUND(N(data!V84), 0)</f>
        <v>0</v>
      </c>
      <c r="AE21" s="198">
        <f>ROUND(N(data!V89), 0)</f>
        <v>50660242</v>
      </c>
      <c r="AF21" s="198">
        <f>ROUND(N(data!V87), 0)</f>
        <v>27005437</v>
      </c>
      <c r="AG21" s="198">
        <f>ROUND(N(data!V90), 0)</f>
        <v>5181</v>
      </c>
      <c r="AH21" s="198">
        <f>ROUND(N(data!V91), 0)</f>
        <v>0</v>
      </c>
      <c r="AI21" s="198">
        <f>ROUND(N(data!V92), 0)</f>
        <v>2271</v>
      </c>
      <c r="AJ21" s="198">
        <f>ROUND(N(data!V93), 0)</f>
        <v>0</v>
      </c>
      <c r="AK21" s="271">
        <f>ROUND(N(data!V94), 2)</f>
        <v>7.16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050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0</v>
      </c>
      <c r="F22" s="271">
        <f>ROUND(N(data!W60), 2)</f>
        <v>4.1900000000000004</v>
      </c>
      <c r="G22" s="198">
        <f>ROUND(N(data!W61), 0)</f>
        <v>533205</v>
      </c>
      <c r="H22" s="198">
        <f>ROUND(N(data!W62), 0)</f>
        <v>42968</v>
      </c>
      <c r="I22" s="198">
        <f>ROUND(N(data!W63), 0)</f>
        <v>0</v>
      </c>
      <c r="J22" s="198">
        <f>ROUND(N(data!W64), 0)</f>
        <v>77830</v>
      </c>
      <c r="K22" s="198">
        <f>ROUND(N(data!W65), 0)</f>
        <v>0</v>
      </c>
      <c r="L22" s="198">
        <f>ROUND(N(data!W66), 0)</f>
        <v>20872</v>
      </c>
      <c r="M22" s="198">
        <f>ROUND(N(data!W67), 0)</f>
        <v>41225</v>
      </c>
      <c r="N22" s="198">
        <f>ROUND(N(data!W68), 0)</f>
        <v>0</v>
      </c>
      <c r="O22" s="198">
        <f>ROUND(N(data!W69), 0)</f>
        <v>438418</v>
      </c>
      <c r="P22" s="198">
        <f>ROUND(N(data!W70), 0)</f>
        <v>0</v>
      </c>
      <c r="Q22" s="198">
        <f>ROUND(N(data!W71), 0)</f>
        <v>0</v>
      </c>
      <c r="R22" s="198">
        <f>ROUND(N(data!W72), 0)</f>
        <v>5670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10840</v>
      </c>
      <c r="X22" s="198">
        <f>ROUND(N(data!W78), 0)</f>
        <v>417076</v>
      </c>
      <c r="Y22" s="198">
        <f>ROUND(N(data!W79), 0)</f>
        <v>0</v>
      </c>
      <c r="Z22" s="198">
        <f>ROUND(N(data!W80), 0)</f>
        <v>850</v>
      </c>
      <c r="AA22" s="198">
        <f>ROUND(N(data!W81), 0)</f>
        <v>0</v>
      </c>
      <c r="AB22" s="198">
        <f>ROUND(N(data!W82), 0)</f>
        <v>1085</v>
      </c>
      <c r="AC22" s="198">
        <f>ROUND(N(data!W83), 0)</f>
        <v>2897</v>
      </c>
      <c r="AD22" s="198">
        <f>ROUND(N(data!W84), 0)</f>
        <v>0</v>
      </c>
      <c r="AE22" s="198">
        <f>ROUND(N(data!W89), 0)</f>
        <v>21008507</v>
      </c>
      <c r="AF22" s="198">
        <f>ROUND(N(data!W87), 0)</f>
        <v>2039275</v>
      </c>
      <c r="AG22" s="198">
        <f>ROUND(N(data!W90), 0)</f>
        <v>2071</v>
      </c>
      <c r="AH22" s="198">
        <f>ROUND(N(data!W91), 0)</f>
        <v>0</v>
      </c>
      <c r="AI22" s="198">
        <f>ROUND(N(data!W92), 0)</f>
        <v>908</v>
      </c>
      <c r="AJ22" s="198">
        <f>ROUND(N(data!W93), 0)</f>
        <v>0</v>
      </c>
      <c r="AK22" s="271">
        <f>ROUND(N(data!W94), 2)</f>
        <v>0.01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050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0</v>
      </c>
      <c r="F23" s="271">
        <f>ROUND(N(data!X60), 2)</f>
        <v>8.51</v>
      </c>
      <c r="G23" s="198">
        <f>ROUND(N(data!X61), 0)</f>
        <v>856574</v>
      </c>
      <c r="H23" s="198">
        <f>ROUND(N(data!X62), 0)</f>
        <v>102618</v>
      </c>
      <c r="I23" s="198">
        <f>ROUND(N(data!X63), 0)</f>
        <v>0</v>
      </c>
      <c r="J23" s="198">
        <f>ROUND(N(data!X64), 0)</f>
        <v>396984</v>
      </c>
      <c r="K23" s="198">
        <f>ROUND(N(data!X65), 0)</f>
        <v>0</v>
      </c>
      <c r="L23" s="198">
        <f>ROUND(N(data!X66), 0)</f>
        <v>515249</v>
      </c>
      <c r="M23" s="198">
        <f>ROUND(N(data!X67), 0)</f>
        <v>73910</v>
      </c>
      <c r="N23" s="198">
        <f>ROUND(N(data!X68), 0)</f>
        <v>0</v>
      </c>
      <c r="O23" s="198">
        <f>ROUND(N(data!X69), 0)</f>
        <v>701781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31708</v>
      </c>
      <c r="X23" s="198">
        <f>ROUND(N(data!X78), 0)</f>
        <v>670018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55</v>
      </c>
      <c r="AC23" s="198">
        <f>ROUND(N(data!X83), 0)</f>
        <v>0</v>
      </c>
      <c r="AD23" s="198">
        <f>ROUND(N(data!X84), 0)</f>
        <v>-3461</v>
      </c>
      <c r="AE23" s="198">
        <f>ROUND(N(data!X89), 0)</f>
        <v>65874965</v>
      </c>
      <c r="AF23" s="198">
        <f>ROUND(N(data!X87), 0)</f>
        <v>14163547</v>
      </c>
      <c r="AG23" s="198">
        <f>ROUND(N(data!X90), 0)</f>
        <v>1369</v>
      </c>
      <c r="AH23" s="198">
        <f>ROUND(N(data!X91), 0)</f>
        <v>0</v>
      </c>
      <c r="AI23" s="198">
        <f>ROUND(N(data!X92), 0)</f>
        <v>600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050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0</v>
      </c>
      <c r="F24" s="271">
        <f>ROUND(N(data!Y60), 2)</f>
        <v>32.99</v>
      </c>
      <c r="G24" s="198">
        <f>ROUND(N(data!Y61), 0)</f>
        <v>2790559</v>
      </c>
      <c r="H24" s="198">
        <f>ROUND(N(data!Y62), 0)</f>
        <v>358625</v>
      </c>
      <c r="I24" s="198">
        <f>ROUND(N(data!Y63), 0)</f>
        <v>4</v>
      </c>
      <c r="J24" s="198">
        <f>ROUND(N(data!Y64), 0)</f>
        <v>464069</v>
      </c>
      <c r="K24" s="198">
        <f>ROUND(N(data!Y65), 0)</f>
        <v>0</v>
      </c>
      <c r="L24" s="198">
        <f>ROUND(N(data!Y66), 0)</f>
        <v>138102</v>
      </c>
      <c r="M24" s="198">
        <f>ROUND(N(data!Y67), 0)</f>
        <v>449564</v>
      </c>
      <c r="N24" s="198">
        <f>ROUND(N(data!Y68), 0)</f>
        <v>30237</v>
      </c>
      <c r="O24" s="198">
        <f>ROUND(N(data!Y69), 0)</f>
        <v>2602589</v>
      </c>
      <c r="P24" s="198">
        <f>ROUND(N(data!Y70), 0)</f>
        <v>13</v>
      </c>
      <c r="Q24" s="198">
        <f>ROUND(N(data!Y71), 0)</f>
        <v>116014</v>
      </c>
      <c r="R24" s="198">
        <f>ROUND(N(data!Y72), 0)</f>
        <v>35218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249246</v>
      </c>
      <c r="X24" s="198">
        <f>ROUND(N(data!Y78), 0)</f>
        <v>2182793</v>
      </c>
      <c r="Y24" s="198">
        <f>ROUND(N(data!Y79), 0)</f>
        <v>11642</v>
      </c>
      <c r="Z24" s="198">
        <f>ROUND(N(data!Y80), 0)</f>
        <v>1465</v>
      </c>
      <c r="AA24" s="198">
        <f>ROUND(N(data!Y81), 0)</f>
        <v>0</v>
      </c>
      <c r="AB24" s="198">
        <f>ROUND(N(data!Y82), 0)</f>
        <v>0</v>
      </c>
      <c r="AC24" s="198">
        <f>ROUND(N(data!Y83), 0)</f>
        <v>6198</v>
      </c>
      <c r="AD24" s="198">
        <f>ROUND(N(data!Y84), 0)</f>
        <v>809</v>
      </c>
      <c r="AE24" s="198">
        <f>ROUND(N(data!Y89), 0)</f>
        <v>44664468</v>
      </c>
      <c r="AF24" s="198">
        <f>ROUND(N(data!Y87), 0)</f>
        <v>5110747</v>
      </c>
      <c r="AG24" s="198">
        <f>ROUND(N(data!Y90), 0)</f>
        <v>6395</v>
      </c>
      <c r="AH24" s="198">
        <f>ROUND(N(data!Y91), 0)</f>
        <v>0</v>
      </c>
      <c r="AI24" s="198">
        <f>ROUND(N(data!Y92), 0)</f>
        <v>2803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050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32.68</v>
      </c>
      <c r="G25" s="198">
        <f>ROUND(N(data!Z61), 0)</f>
        <v>3268252</v>
      </c>
      <c r="H25" s="198">
        <f>ROUND(N(data!Z62), 0)</f>
        <v>371571</v>
      </c>
      <c r="I25" s="198">
        <f>ROUND(N(data!Z63), 0)</f>
        <v>11979</v>
      </c>
      <c r="J25" s="198">
        <f>ROUND(N(data!Z64), 0)</f>
        <v>325072</v>
      </c>
      <c r="K25" s="198">
        <f>ROUND(N(data!Z65), 0)</f>
        <v>0</v>
      </c>
      <c r="L25" s="198">
        <f>ROUND(N(data!Z66), 0)</f>
        <v>784233</v>
      </c>
      <c r="M25" s="198">
        <f>ROUND(N(data!Z67), 0)</f>
        <v>33285</v>
      </c>
      <c r="N25" s="198">
        <f>ROUND(N(data!Z68), 0)</f>
        <v>0</v>
      </c>
      <c r="O25" s="198">
        <f>ROUND(N(data!Z69), 0)</f>
        <v>2932984</v>
      </c>
      <c r="P25" s="198">
        <f>ROUND(N(data!Z70), 0)</f>
        <v>449</v>
      </c>
      <c r="Q25" s="198">
        <f>ROUND(N(data!Z71), 0)</f>
        <v>0</v>
      </c>
      <c r="R25" s="198">
        <f>ROUND(N(data!Z72), 0)</f>
        <v>8155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213798</v>
      </c>
      <c r="X25" s="198">
        <f>ROUND(N(data!Z78), 0)</f>
        <v>2556448</v>
      </c>
      <c r="Y25" s="198">
        <f>ROUND(N(data!Z79), 0)</f>
        <v>70659</v>
      </c>
      <c r="Z25" s="198">
        <f>ROUND(N(data!Z80), 0)</f>
        <v>2684</v>
      </c>
      <c r="AA25" s="198">
        <f>ROUND(N(data!Z81), 0)</f>
        <v>0</v>
      </c>
      <c r="AB25" s="198">
        <f>ROUND(N(data!Z82), 0)</f>
        <v>532</v>
      </c>
      <c r="AC25" s="198">
        <f>ROUND(N(data!Z83), 0)</f>
        <v>80259</v>
      </c>
      <c r="AD25" s="198">
        <f>ROUND(N(data!Z84), 0)</f>
        <v>628</v>
      </c>
      <c r="AE25" s="198">
        <f>ROUND(N(data!Z89), 0)</f>
        <v>21623630</v>
      </c>
      <c r="AF25" s="198">
        <f>ROUND(N(data!Z87), 0)</f>
        <v>330027</v>
      </c>
      <c r="AG25" s="198">
        <f>ROUND(N(data!Z90), 0)</f>
        <v>10776</v>
      </c>
      <c r="AH25" s="198">
        <f>ROUND(N(data!Z91), 0)</f>
        <v>0</v>
      </c>
      <c r="AI25" s="198">
        <f>ROUND(N(data!Z92), 0)</f>
        <v>4722</v>
      </c>
      <c r="AJ25" s="198">
        <f>ROUND(N(data!Z93), 0)</f>
        <v>0</v>
      </c>
      <c r="AK25" s="271">
        <f>ROUND(N(data!Z94), 2)</f>
        <v>12.1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050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0</v>
      </c>
      <c r="F26" s="271">
        <f>ROUND(N(data!AA60), 2)</f>
        <v>2.14</v>
      </c>
      <c r="G26" s="198">
        <f>ROUND(N(data!AA61), 0)</f>
        <v>241440</v>
      </c>
      <c r="H26" s="198">
        <f>ROUND(N(data!AA62), 0)</f>
        <v>26149</v>
      </c>
      <c r="I26" s="198">
        <f>ROUND(N(data!AA63), 0)</f>
        <v>0</v>
      </c>
      <c r="J26" s="198">
        <f>ROUND(N(data!AA64), 0)</f>
        <v>396386</v>
      </c>
      <c r="K26" s="198">
        <f>ROUND(N(data!AA65), 0)</f>
        <v>0</v>
      </c>
      <c r="L26" s="198">
        <f>ROUND(N(data!AA66), 0)</f>
        <v>16495</v>
      </c>
      <c r="M26" s="198">
        <f>ROUND(N(data!AA67), 0)</f>
        <v>260416</v>
      </c>
      <c r="N26" s="198">
        <f>ROUND(N(data!AA68), 0)</f>
        <v>0</v>
      </c>
      <c r="O26" s="198">
        <f>ROUND(N(data!AA69), 0)</f>
        <v>191535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2679</v>
      </c>
      <c r="X26" s="198">
        <f>ROUND(N(data!AA78), 0)</f>
        <v>188856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8084877</v>
      </c>
      <c r="AF26" s="198">
        <f>ROUND(N(data!AA87), 0)</f>
        <v>446780</v>
      </c>
      <c r="AG26" s="198">
        <f>ROUND(N(data!AA90), 0)</f>
        <v>947</v>
      </c>
      <c r="AH26" s="198">
        <f>ROUND(N(data!AA91), 0)</f>
        <v>0</v>
      </c>
      <c r="AI26" s="198">
        <f>ROUND(N(data!AA92), 0)</f>
        <v>415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050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31.09</v>
      </c>
      <c r="G27" s="198">
        <f>ROUND(N(data!AB61), 0)</f>
        <v>3427737</v>
      </c>
      <c r="H27" s="198">
        <f>ROUND(N(data!AB62), 0)</f>
        <v>390528</v>
      </c>
      <c r="I27" s="198">
        <f>ROUND(N(data!AB63), 0)</f>
        <v>0</v>
      </c>
      <c r="J27" s="198">
        <f>ROUND(N(data!AB64), 0)</f>
        <v>19624941</v>
      </c>
      <c r="K27" s="198">
        <f>ROUND(N(data!AB65), 0)</f>
        <v>0</v>
      </c>
      <c r="L27" s="198">
        <f>ROUND(N(data!AB66), 0)</f>
        <v>46719</v>
      </c>
      <c r="M27" s="198">
        <f>ROUND(N(data!AB67), 0)</f>
        <v>61180</v>
      </c>
      <c r="N27" s="198">
        <f>ROUND(N(data!AB68), 0)</f>
        <v>197866</v>
      </c>
      <c r="O27" s="198">
        <f>ROUND(N(data!AB69), 0)</f>
        <v>2774427</v>
      </c>
      <c r="P27" s="198">
        <f>ROUND(N(data!AB70), 0)</f>
        <v>0</v>
      </c>
      <c r="Q27" s="198">
        <f>ROUND(N(data!AB71), 0)</f>
        <v>18910</v>
      </c>
      <c r="R27" s="198">
        <f>ROUND(N(data!AB72), 0)</f>
        <v>795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67978</v>
      </c>
      <c r="X27" s="198">
        <f>ROUND(N(data!AB78), 0)</f>
        <v>2681198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105</v>
      </c>
      <c r="AC27" s="198">
        <f>ROUND(N(data!AB83), 0)</f>
        <v>5441</v>
      </c>
      <c r="AD27" s="198">
        <f>ROUND(N(data!AB84), 0)</f>
        <v>160712</v>
      </c>
      <c r="AE27" s="198">
        <f>ROUND(N(data!AB89), 0)</f>
        <v>156509835</v>
      </c>
      <c r="AF27" s="198">
        <f>ROUND(N(data!AB87), 0)</f>
        <v>20177951</v>
      </c>
      <c r="AG27" s="198">
        <f>ROUND(N(data!AB90), 0)</f>
        <v>2841</v>
      </c>
      <c r="AH27" s="198">
        <f>ROUND(N(data!AB91), 0)</f>
        <v>0</v>
      </c>
      <c r="AI27" s="198">
        <f>ROUND(N(data!AB92), 0)</f>
        <v>1245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050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0</v>
      </c>
      <c r="F28" s="271">
        <f>ROUND(N(data!AC60), 2)</f>
        <v>25.71</v>
      </c>
      <c r="G28" s="198">
        <f>ROUND(N(data!AC61), 0)</f>
        <v>2141500</v>
      </c>
      <c r="H28" s="198">
        <f>ROUND(N(data!AC62), 0)</f>
        <v>220481</v>
      </c>
      <c r="I28" s="198">
        <f>ROUND(N(data!AC63), 0)</f>
        <v>0</v>
      </c>
      <c r="J28" s="198">
        <f>ROUND(N(data!AC64), 0)</f>
        <v>410729</v>
      </c>
      <c r="K28" s="198">
        <f>ROUND(N(data!AC65), 0)</f>
        <v>0</v>
      </c>
      <c r="L28" s="198">
        <f>ROUND(N(data!AC66), 0)</f>
        <v>142410</v>
      </c>
      <c r="M28" s="198">
        <f>ROUND(N(data!AC67), 0)</f>
        <v>66695</v>
      </c>
      <c r="N28" s="198">
        <f>ROUND(N(data!AC68), 0)</f>
        <v>0</v>
      </c>
      <c r="O28" s="198">
        <f>ROUND(N(data!AC69), 0)</f>
        <v>1976424</v>
      </c>
      <c r="P28" s="198">
        <f>ROUND(N(data!AC70), 0)</f>
        <v>1189</v>
      </c>
      <c r="Q28" s="198">
        <f>ROUND(N(data!AC71), 0)</f>
        <v>245767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1675095</v>
      </c>
      <c r="Y28" s="198">
        <f>ROUND(N(data!AC79), 0)</f>
        <v>36979</v>
      </c>
      <c r="Z28" s="198">
        <f>ROUND(N(data!AC80), 0)</f>
        <v>11509</v>
      </c>
      <c r="AA28" s="198">
        <f>ROUND(N(data!AC81), 0)</f>
        <v>0</v>
      </c>
      <c r="AB28" s="198">
        <f>ROUND(N(data!AC82), 0)</f>
        <v>0</v>
      </c>
      <c r="AC28" s="198">
        <f>ROUND(N(data!AC83), 0)</f>
        <v>5885</v>
      </c>
      <c r="AD28" s="198">
        <f>ROUND(N(data!AC84), 0)</f>
        <v>0</v>
      </c>
      <c r="AE28" s="198">
        <f>ROUND(N(data!AC89), 0)</f>
        <v>17640385</v>
      </c>
      <c r="AF28" s="198">
        <f>ROUND(N(data!AC87), 0)</f>
        <v>12053696</v>
      </c>
      <c r="AG28" s="198">
        <f>ROUND(N(data!AC90), 0)</f>
        <v>2643</v>
      </c>
      <c r="AH28" s="198">
        <f>ROUND(N(data!AC91), 0)</f>
        <v>0</v>
      </c>
      <c r="AI28" s="198">
        <f>ROUND(N(data!AC92), 0)</f>
        <v>1158</v>
      </c>
      <c r="AJ28" s="198">
        <f>ROUND(N(data!AC93), 0)</f>
        <v>0</v>
      </c>
      <c r="AK28" s="271">
        <f>ROUND(N(data!AC94), 2)</f>
        <v>0.42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050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050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0</v>
      </c>
      <c r="F30" s="271">
        <f>ROUND(N(data!AE60), 2)</f>
        <v>10.85</v>
      </c>
      <c r="G30" s="198">
        <f>ROUND(N(data!AE61), 0)</f>
        <v>988444</v>
      </c>
      <c r="H30" s="198">
        <f>ROUND(N(data!AE62), 0)</f>
        <v>110681</v>
      </c>
      <c r="I30" s="198">
        <f>ROUND(N(data!AE63), 0)</f>
        <v>0</v>
      </c>
      <c r="J30" s="198">
        <f>ROUND(N(data!AE64), 0)</f>
        <v>11918</v>
      </c>
      <c r="K30" s="198">
        <f>ROUND(N(data!AE65), 0)</f>
        <v>0</v>
      </c>
      <c r="L30" s="198">
        <f>ROUND(N(data!AE66), 0)</f>
        <v>260</v>
      </c>
      <c r="M30" s="198">
        <f>ROUND(N(data!AE67), 0)</f>
        <v>10216</v>
      </c>
      <c r="N30" s="198">
        <f>ROUND(N(data!AE68), 0)</f>
        <v>0</v>
      </c>
      <c r="O30" s="198">
        <f>ROUND(N(data!AE69), 0)</f>
        <v>775268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773167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2101</v>
      </c>
      <c r="AD30" s="198">
        <f>ROUND(N(data!AE84), 0)</f>
        <v>0</v>
      </c>
      <c r="AE30" s="198">
        <f>ROUND(N(data!AE89), 0)</f>
        <v>2255718</v>
      </c>
      <c r="AF30" s="198">
        <f>ROUND(N(data!AE87), 0)</f>
        <v>1954866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050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050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0</v>
      </c>
      <c r="F32" s="271">
        <f>ROUND(N(data!AG60), 2)</f>
        <v>55.52</v>
      </c>
      <c r="G32" s="198">
        <f>ROUND(N(data!AG61), 0)</f>
        <v>8523413</v>
      </c>
      <c r="H32" s="198">
        <f>ROUND(N(data!AG62), 0)</f>
        <v>803753</v>
      </c>
      <c r="I32" s="198">
        <f>ROUND(N(data!AG63), 0)</f>
        <v>652997</v>
      </c>
      <c r="J32" s="198">
        <f>ROUND(N(data!AG64), 0)</f>
        <v>1246786</v>
      </c>
      <c r="K32" s="198">
        <f>ROUND(N(data!AG65), 0)</f>
        <v>0</v>
      </c>
      <c r="L32" s="198">
        <f>ROUND(N(data!AG66), 0)</f>
        <v>188155</v>
      </c>
      <c r="M32" s="198">
        <f>ROUND(N(data!AG67), 0)</f>
        <v>87516</v>
      </c>
      <c r="N32" s="198">
        <f>ROUND(N(data!AG68), 0)</f>
        <v>0</v>
      </c>
      <c r="O32" s="198">
        <f>ROUND(N(data!AG69), 0)</f>
        <v>6737905</v>
      </c>
      <c r="P32" s="198">
        <f>ROUND(N(data!AG70), 0)</f>
        <v>3290</v>
      </c>
      <c r="Q32" s="198">
        <f>ROUND(N(data!AG71), 0)</f>
        <v>43539</v>
      </c>
      <c r="R32" s="198">
        <f>ROUND(N(data!AG72), 0)</f>
        <v>1858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6667069</v>
      </c>
      <c r="Y32" s="198">
        <f>ROUND(N(data!AG79), 0)</f>
        <v>0</v>
      </c>
      <c r="Z32" s="198">
        <f>ROUND(N(data!AG80), 0)</f>
        <v>20221</v>
      </c>
      <c r="AA32" s="198">
        <f>ROUND(N(data!AG81), 0)</f>
        <v>0</v>
      </c>
      <c r="AB32" s="198">
        <f>ROUND(N(data!AG82), 0)</f>
        <v>0</v>
      </c>
      <c r="AC32" s="198">
        <f>ROUND(N(data!AG83), 0)</f>
        <v>1928</v>
      </c>
      <c r="AD32" s="198">
        <f>ROUND(N(data!AG84), 0)</f>
        <v>4000</v>
      </c>
      <c r="AE32" s="198">
        <f>ROUND(N(data!AG89), 0)</f>
        <v>90174763</v>
      </c>
      <c r="AF32" s="198">
        <f>ROUND(N(data!AG87), 0)</f>
        <v>13536668</v>
      </c>
      <c r="AG32" s="198">
        <f>ROUND(N(data!AG90), 0)</f>
        <v>9791</v>
      </c>
      <c r="AH32" s="198">
        <f>ROUND(N(data!AG91), 0)</f>
        <v>0</v>
      </c>
      <c r="AI32" s="198">
        <f>ROUND(N(data!AG92), 0)</f>
        <v>4291</v>
      </c>
      <c r="AJ32" s="198">
        <f>ROUND(N(data!AG93), 0)</f>
        <v>0</v>
      </c>
      <c r="AK32" s="271">
        <f>ROUND(N(data!AG94), 2)</f>
        <v>27.08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050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050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050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0</v>
      </c>
      <c r="F35" s="271">
        <f>ROUND(N(data!AJ60), 2)</f>
        <v>16.600000000000001</v>
      </c>
      <c r="G35" s="198">
        <f>ROUND(N(data!AJ61), 0)</f>
        <v>1736681</v>
      </c>
      <c r="H35" s="198">
        <f>ROUND(N(data!AJ62), 0)</f>
        <v>174866</v>
      </c>
      <c r="I35" s="198">
        <f>ROUND(N(data!AJ63), 0)</f>
        <v>0</v>
      </c>
      <c r="J35" s="198">
        <f>ROUND(N(data!AJ64), 0)</f>
        <v>335476</v>
      </c>
      <c r="K35" s="198">
        <f>ROUND(N(data!AJ65), 0)</f>
        <v>0</v>
      </c>
      <c r="L35" s="198">
        <f>ROUND(N(data!AJ66), 0)</f>
        <v>48895</v>
      </c>
      <c r="M35" s="198">
        <f>ROUND(N(data!AJ67), 0)</f>
        <v>0</v>
      </c>
      <c r="N35" s="198">
        <f>ROUND(N(data!AJ68), 0)</f>
        <v>0</v>
      </c>
      <c r="O35" s="198">
        <f>ROUND(N(data!AJ69), 0)</f>
        <v>3340752</v>
      </c>
      <c r="P35" s="198">
        <f>ROUND(N(data!AJ70), 0)</f>
        <v>130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1963615</v>
      </c>
      <c r="X35" s="198">
        <f>ROUND(N(data!AJ78), 0)</f>
        <v>1358443</v>
      </c>
      <c r="Y35" s="198">
        <f>ROUND(N(data!AJ79), 0)</f>
        <v>0</v>
      </c>
      <c r="Z35" s="198">
        <f>ROUND(N(data!AJ80), 0)</f>
        <v>5667</v>
      </c>
      <c r="AA35" s="198">
        <f>ROUND(N(data!AJ81), 0)</f>
        <v>0</v>
      </c>
      <c r="AB35" s="198">
        <f>ROUND(N(data!AJ82), 0)</f>
        <v>300</v>
      </c>
      <c r="AC35" s="198">
        <f>ROUND(N(data!AJ83), 0)</f>
        <v>12597</v>
      </c>
      <c r="AD35" s="198">
        <f>ROUND(N(data!AJ84), 0)</f>
        <v>10975</v>
      </c>
      <c r="AE35" s="198">
        <f>ROUND(N(data!AJ89), 0)</f>
        <v>4679112</v>
      </c>
      <c r="AF35" s="198">
        <f>ROUND(N(data!AJ87), 0)</f>
        <v>1212482</v>
      </c>
      <c r="AG35" s="198">
        <f>ROUND(N(data!AJ90), 0)</f>
        <v>1868</v>
      </c>
      <c r="AH35" s="198">
        <f>ROUND(N(data!AJ91), 0)</f>
        <v>0</v>
      </c>
      <c r="AI35" s="198">
        <f>ROUND(N(data!AJ92), 0)</f>
        <v>819</v>
      </c>
      <c r="AJ35" s="198">
        <f>ROUND(N(data!AJ93), 0)</f>
        <v>0</v>
      </c>
      <c r="AK35" s="271">
        <f>ROUND(N(data!AJ94), 2)</f>
        <v>6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050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0</v>
      </c>
      <c r="F36" s="271">
        <f>ROUND(N(data!AK60), 2)</f>
        <v>9.82</v>
      </c>
      <c r="G36" s="198">
        <f>ROUND(N(data!AK61), 0)</f>
        <v>819378</v>
      </c>
      <c r="H36" s="198">
        <f>ROUND(N(data!AK62), 0)</f>
        <v>90406</v>
      </c>
      <c r="I36" s="198">
        <f>ROUND(N(data!AK63), 0)</f>
        <v>0</v>
      </c>
      <c r="J36" s="198">
        <f>ROUND(N(data!AK64), 0)</f>
        <v>6213</v>
      </c>
      <c r="K36" s="198">
        <f>ROUND(N(data!AK65), 0)</f>
        <v>0</v>
      </c>
      <c r="L36" s="198">
        <f>ROUND(N(data!AK66), 0)</f>
        <v>153</v>
      </c>
      <c r="M36" s="198">
        <f>ROUND(N(data!AK67), 0)</f>
        <v>0</v>
      </c>
      <c r="N36" s="198">
        <f>ROUND(N(data!AK68), 0)</f>
        <v>0</v>
      </c>
      <c r="O36" s="198">
        <f>ROUND(N(data!AK69), 0)</f>
        <v>644349</v>
      </c>
      <c r="P36" s="198">
        <f>ROUND(N(data!AK70), 0)</f>
        <v>0</v>
      </c>
      <c r="Q36" s="198">
        <f>ROUND(N(data!AK71), 0)</f>
        <v>100</v>
      </c>
      <c r="R36" s="198">
        <f>ROUND(N(data!AK72), 0)</f>
        <v>401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640923</v>
      </c>
      <c r="Y36" s="198">
        <f>ROUND(N(data!AK79), 0)</f>
        <v>0</v>
      </c>
      <c r="Z36" s="198">
        <f>ROUND(N(data!AK80), 0)</f>
        <v>45</v>
      </c>
      <c r="AA36" s="198">
        <f>ROUND(N(data!AK81), 0)</f>
        <v>0</v>
      </c>
      <c r="AB36" s="198">
        <f>ROUND(N(data!AK82), 0)</f>
        <v>542</v>
      </c>
      <c r="AC36" s="198">
        <f>ROUND(N(data!AK83), 0)</f>
        <v>2338</v>
      </c>
      <c r="AD36" s="198">
        <f>ROUND(N(data!AK84), 0)</f>
        <v>0</v>
      </c>
      <c r="AE36" s="198">
        <f>ROUND(N(data!AK89), 0)</f>
        <v>1876013</v>
      </c>
      <c r="AF36" s="198">
        <f>ROUND(N(data!AK87), 0)</f>
        <v>1751911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050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0</v>
      </c>
      <c r="F37" s="271">
        <f>ROUND(N(data!AL60), 2)</f>
        <v>2.5099999999999998</v>
      </c>
      <c r="G37" s="198">
        <f>ROUND(N(data!AL61), 0)</f>
        <v>240608</v>
      </c>
      <c r="H37" s="198">
        <f>ROUND(N(data!AL62), 0)</f>
        <v>22219</v>
      </c>
      <c r="I37" s="198">
        <f>ROUND(N(data!AL63), 0)</f>
        <v>0</v>
      </c>
      <c r="J37" s="198">
        <f>ROUND(N(data!AL64), 0)</f>
        <v>1784</v>
      </c>
      <c r="K37" s="198">
        <f>ROUND(N(data!AL65), 0)</f>
        <v>0</v>
      </c>
      <c r="L37" s="198">
        <f>ROUND(N(data!AL66), 0)</f>
        <v>0</v>
      </c>
      <c r="M37" s="198">
        <f>ROUND(N(data!AL67), 0)</f>
        <v>982</v>
      </c>
      <c r="N37" s="198">
        <f>ROUND(N(data!AL68), 0)</f>
        <v>0</v>
      </c>
      <c r="O37" s="198">
        <f>ROUND(N(data!AL69), 0)</f>
        <v>190040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188205</v>
      </c>
      <c r="Y37" s="198">
        <f>ROUND(N(data!AL79), 0)</f>
        <v>0</v>
      </c>
      <c r="Z37" s="198">
        <f>ROUND(N(data!AL80), 0)</f>
        <v>-99</v>
      </c>
      <c r="AA37" s="198">
        <f>ROUND(N(data!AL81), 0)</f>
        <v>0</v>
      </c>
      <c r="AB37" s="198">
        <f>ROUND(N(data!AL82), 0)</f>
        <v>409</v>
      </c>
      <c r="AC37" s="198">
        <f>ROUND(N(data!AL83), 0)</f>
        <v>1525</v>
      </c>
      <c r="AD37" s="198">
        <f>ROUND(N(data!AL84), 0)</f>
        <v>0</v>
      </c>
      <c r="AE37" s="198">
        <f>ROUND(N(data!AL89), 0)</f>
        <v>1261577</v>
      </c>
      <c r="AF37" s="198">
        <f>ROUND(N(data!AL87), 0)</f>
        <v>1071054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050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050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050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050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050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050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050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050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050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050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050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0</v>
      </c>
      <c r="G48" s="198">
        <f>ROUND(N(data!AW61), 0)</f>
        <v>66663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2032</v>
      </c>
      <c r="M48" s="198">
        <f>ROUND(N(data!AW67), 0)</f>
        <v>0</v>
      </c>
      <c r="N48" s="198">
        <f>ROUND(N(data!AW68), 0)</f>
        <v>0</v>
      </c>
      <c r="O48" s="198">
        <f>ROUND(N(data!AW69), 0)</f>
        <v>52144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52144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050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5391</v>
      </c>
      <c r="K49" s="198">
        <f>ROUND(N(data!AX65), 0)</f>
        <v>0</v>
      </c>
      <c r="L49" s="198">
        <f>ROUND(N(data!AX66), 0)</f>
        <v>19956</v>
      </c>
      <c r="M49" s="198">
        <f>ROUND(N(data!AX67), 0)</f>
        <v>0</v>
      </c>
      <c r="N49" s="198">
        <f>ROUND(N(data!AX68), 0)</f>
        <v>2479</v>
      </c>
      <c r="O49" s="198">
        <f>ROUND(N(data!AX69), 0)</f>
        <v>2478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2478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050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0</v>
      </c>
      <c r="F50" s="271">
        <f>ROUND(N(data!AY60), 2)</f>
        <v>43.31</v>
      </c>
      <c r="G50" s="198">
        <f>ROUND(N(data!AY61), 0)</f>
        <v>1972891</v>
      </c>
      <c r="H50" s="198">
        <f>ROUND(N(data!AY62), 0)</f>
        <v>200838</v>
      </c>
      <c r="I50" s="198">
        <f>ROUND(N(data!AY63), 0)</f>
        <v>0</v>
      </c>
      <c r="J50" s="198">
        <f>ROUND(N(data!AY64), 0)</f>
        <v>270538</v>
      </c>
      <c r="K50" s="198">
        <f>ROUND(N(data!AY65), 0)</f>
        <v>0</v>
      </c>
      <c r="L50" s="198">
        <f>ROUND(N(data!AY66), 0)</f>
        <v>1451241</v>
      </c>
      <c r="M50" s="198">
        <f>ROUND(N(data!AY67), 0)</f>
        <v>8780</v>
      </c>
      <c r="N50" s="198">
        <f>ROUND(N(data!AY68), 0)</f>
        <v>0</v>
      </c>
      <c r="O50" s="198">
        <f>ROUND(N(data!AY69), 0)</f>
        <v>1544817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762</v>
      </c>
      <c r="X50" s="198">
        <f>ROUND(N(data!AY78), 0)</f>
        <v>1543208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847</v>
      </c>
      <c r="AD50" s="198">
        <f>ROUND(N(data!AY84), 0)</f>
        <v>879055</v>
      </c>
      <c r="AE50" s="198">
        <f>ROUND(N(data!AY89), 0)</f>
        <v>0</v>
      </c>
      <c r="AF50" s="198">
        <f>ROUND(N(data!AY87), 0)</f>
        <v>0</v>
      </c>
      <c r="AG50" s="198">
        <f>ROUND(N(data!AY90), 0)</f>
        <v>7091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050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127</v>
      </c>
      <c r="K51" s="198">
        <f>ROUND(N(data!AZ65), 0)</f>
        <v>0</v>
      </c>
      <c r="L51" s="198">
        <f>ROUND(N(data!AZ66), 0)</f>
        <v>0</v>
      </c>
      <c r="M51" s="198">
        <f>ROUND(N(data!AZ67), 0)</f>
        <v>6000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-11</v>
      </c>
      <c r="AE51" s="198">
        <f>ROUND(N(data!AZ89), 0)</f>
        <v>0</v>
      </c>
      <c r="AF51" s="198">
        <f>ROUND(N(data!AZ87), 0)</f>
        <v>0</v>
      </c>
      <c r="AG51" s="198">
        <f>ROUND(N(data!AZ90), 0)</f>
        <v>191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050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2.21</v>
      </c>
      <c r="G52" s="198">
        <f>ROUND(N(data!BA61), 0)</f>
        <v>100294</v>
      </c>
      <c r="H52" s="198">
        <f>ROUND(N(data!BA62), 0)</f>
        <v>10223</v>
      </c>
      <c r="I52" s="198">
        <f>ROUND(N(data!BA63), 0)</f>
        <v>0</v>
      </c>
      <c r="J52" s="198">
        <f>ROUND(N(data!BA64), 0)</f>
        <v>-1136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78451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78451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563</v>
      </c>
      <c r="AH52" s="198">
        <f>ROUND(N(data!BA91), 0)</f>
        <v>0</v>
      </c>
      <c r="AI52" s="198">
        <f>ROUND(N(data!BA92), 0)</f>
        <v>247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050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12.28</v>
      </c>
      <c r="G53" s="198">
        <f>ROUND(N(data!BB61), 0)</f>
        <v>1198698</v>
      </c>
      <c r="H53" s="198">
        <f>ROUND(N(data!BB62), 0)</f>
        <v>143491</v>
      </c>
      <c r="I53" s="198">
        <f>ROUND(N(data!BB63), 0)</f>
        <v>0</v>
      </c>
      <c r="J53" s="198">
        <f>ROUND(N(data!BB64), 0)</f>
        <v>4892</v>
      </c>
      <c r="K53" s="198">
        <f>ROUND(N(data!BB65), 0)</f>
        <v>0</v>
      </c>
      <c r="L53" s="198">
        <f>ROUND(N(data!BB66), 0)</f>
        <v>32186</v>
      </c>
      <c r="M53" s="198">
        <f>ROUND(N(data!BB67), 0)</f>
        <v>0</v>
      </c>
      <c r="N53" s="198">
        <f>ROUND(N(data!BB68), 0)</f>
        <v>12921</v>
      </c>
      <c r="O53" s="198">
        <f>ROUND(N(data!BB69), 0)</f>
        <v>948783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937629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3794</v>
      </c>
      <c r="AC53" s="198">
        <f>ROUND(N(data!BB83), 0)</f>
        <v>7360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1467</v>
      </c>
      <c r="AH53" s="198">
        <f>ROUND(N(data!BB91), 0)</f>
        <v>0</v>
      </c>
      <c r="AI53" s="198">
        <f>ROUND(N(data!BB92), 0)</f>
        <v>643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050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050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-1082280</v>
      </c>
      <c r="K55" s="198">
        <f>ROUND(N(data!BD65), 0)</f>
        <v>0</v>
      </c>
      <c r="L55" s="198">
        <f>ROUND(N(data!BD66), 0)</f>
        <v>2523</v>
      </c>
      <c r="M55" s="198">
        <f>ROUND(N(data!BD67), 0)</f>
        <v>0</v>
      </c>
      <c r="N55" s="198">
        <f>ROUND(N(data!BD68), 0)</f>
        <v>0</v>
      </c>
      <c r="O55" s="198">
        <f>ROUND(N(data!BD69), 0)</f>
        <v>110000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110000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3553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050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197770</v>
      </c>
      <c r="F56" s="271">
        <f>ROUND(N(data!BE60), 2)</f>
        <v>76.650000000000006</v>
      </c>
      <c r="G56" s="198">
        <f>ROUND(N(data!BE61), 0)</f>
        <v>4492563</v>
      </c>
      <c r="H56" s="198">
        <f>ROUND(N(data!BE62), 0)</f>
        <v>483425</v>
      </c>
      <c r="I56" s="198">
        <f>ROUND(N(data!BE63), 0)</f>
        <v>0</v>
      </c>
      <c r="J56" s="198">
        <f>ROUND(N(data!BE64), 0)</f>
        <v>944317</v>
      </c>
      <c r="K56" s="198">
        <f>ROUND(N(data!BE65), 0)</f>
        <v>0</v>
      </c>
      <c r="L56" s="198">
        <f>ROUND(N(data!BE66), 0)</f>
        <v>724756</v>
      </c>
      <c r="M56" s="198">
        <f>ROUND(N(data!BE67), 0)</f>
        <v>409198</v>
      </c>
      <c r="N56" s="198">
        <f>ROUND(N(data!BE68), 0)</f>
        <v>0</v>
      </c>
      <c r="O56" s="198">
        <f>ROUND(N(data!BE69), 0)</f>
        <v>5540591</v>
      </c>
      <c r="P56" s="198">
        <f>ROUND(N(data!BE70), 0)</f>
        <v>0</v>
      </c>
      <c r="Q56" s="198">
        <f>ROUND(N(data!BE71), 0)</f>
        <v>0</v>
      </c>
      <c r="R56" s="198">
        <f>ROUND(N(data!BE72), 0)</f>
        <v>3871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459128</v>
      </c>
      <c r="X56" s="198">
        <f>ROUND(N(data!BE78), 0)</f>
        <v>3514112</v>
      </c>
      <c r="Y56" s="198">
        <f>ROUND(N(data!BE79), 0)</f>
        <v>0</v>
      </c>
      <c r="Z56" s="198">
        <f>ROUND(N(data!BE80), 0)</f>
        <v>6306</v>
      </c>
      <c r="AA56" s="198">
        <f>ROUND(N(data!BE81), 0)</f>
        <v>0</v>
      </c>
      <c r="AB56" s="198">
        <f>ROUND(N(data!BE82), 0)</f>
        <v>1526882</v>
      </c>
      <c r="AC56" s="198">
        <f>ROUND(N(data!BE83), 0)</f>
        <v>30292</v>
      </c>
      <c r="AD56" s="198">
        <f>ROUND(N(data!BE84), 0)</f>
        <v>20837</v>
      </c>
      <c r="AE56" s="198">
        <f>ROUND(N(data!BE89), 0)</f>
        <v>0</v>
      </c>
      <c r="AF56" s="198">
        <f>ROUND(N(data!BE87), 0)</f>
        <v>0</v>
      </c>
      <c r="AG56" s="198">
        <f>ROUND(N(data!BE90), 0)</f>
        <v>49859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050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050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545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050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1903</v>
      </c>
      <c r="AH59" s="198">
        <f>ROUND(N(data!BH91), 0)</f>
        <v>0</v>
      </c>
      <c r="AI59" s="198">
        <f>ROUND(N(data!BH92), 0)</f>
        <v>834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050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050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1.04</v>
      </c>
      <c r="G61" s="198">
        <f>ROUND(N(data!BJ61), 0)</f>
        <v>67391</v>
      </c>
      <c r="H61" s="198">
        <f>ROUND(N(data!BJ62), 0)</f>
        <v>7106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52714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52714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291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050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050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3533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2671</v>
      </c>
      <c r="AH63" s="198">
        <f>ROUND(N(data!BL91), 0)</f>
        <v>0</v>
      </c>
      <c r="AI63" s="198">
        <f>ROUND(N(data!BL92), 0)</f>
        <v>1171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050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3.08</v>
      </c>
      <c r="G64" s="198">
        <f>ROUND(N(data!BM61), 0)</f>
        <v>50407</v>
      </c>
      <c r="H64" s="198">
        <f>ROUND(N(data!BM62), 0)</f>
        <v>21195</v>
      </c>
      <c r="I64" s="198">
        <f>ROUND(N(data!BM63), 0)</f>
        <v>0</v>
      </c>
      <c r="J64" s="198">
        <f>ROUND(N(data!BM64), 0)</f>
        <v>84</v>
      </c>
      <c r="K64" s="198">
        <f>ROUND(N(data!BM65), 0)</f>
        <v>0</v>
      </c>
      <c r="L64" s="198">
        <f>ROUND(N(data!BM66), 0)</f>
        <v>7</v>
      </c>
      <c r="M64" s="198">
        <f>ROUND(N(data!BM67), 0)</f>
        <v>0</v>
      </c>
      <c r="N64" s="198">
        <f>ROUND(N(data!BM68), 0)</f>
        <v>0</v>
      </c>
      <c r="O64" s="198">
        <f>ROUND(N(data!BM69), 0)</f>
        <v>40029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39429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600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050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7.95</v>
      </c>
      <c r="G65" s="198">
        <f>ROUND(N(data!BN61), 0)</f>
        <v>1300493</v>
      </c>
      <c r="H65" s="198">
        <f>ROUND(N(data!BN62), 0)</f>
        <v>143247</v>
      </c>
      <c r="I65" s="198">
        <f>ROUND(N(data!BN63), 0)</f>
        <v>1856179</v>
      </c>
      <c r="J65" s="198">
        <f>ROUND(N(data!BN64), 0)</f>
        <v>29811</v>
      </c>
      <c r="K65" s="198">
        <f>ROUND(N(data!BN65), 0)</f>
        <v>0</v>
      </c>
      <c r="L65" s="198">
        <f>ROUND(N(data!BN66), 0)</f>
        <v>8550388</v>
      </c>
      <c r="M65" s="198">
        <f>ROUND(N(data!BN67), 0)</f>
        <v>1990891</v>
      </c>
      <c r="N65" s="198">
        <f>ROUND(N(data!BN68), 0)</f>
        <v>1354102</v>
      </c>
      <c r="O65" s="198">
        <f>ROUND(N(data!BN69), 0)</f>
        <v>3351199</v>
      </c>
      <c r="P65" s="198">
        <f>ROUND(N(data!BN70), 0)</f>
        <v>33</v>
      </c>
      <c r="Q65" s="198">
        <f>ROUND(N(data!BN71), 0)</f>
        <v>0</v>
      </c>
      <c r="R65" s="198">
        <f>ROUND(N(data!BN72), 0)</f>
        <v>81347</v>
      </c>
      <c r="S65" s="198">
        <f>ROUND(N(data!BN73), 0)</f>
        <v>-7969</v>
      </c>
      <c r="T65" s="198">
        <f>ROUND(N(data!BN74), 0)</f>
        <v>0</v>
      </c>
      <c r="U65" s="198">
        <f>ROUND(N(data!BN75), 0)</f>
        <v>423483</v>
      </c>
      <c r="V65" s="198">
        <f>ROUND(N(data!BN76), 0)</f>
        <v>0</v>
      </c>
      <c r="W65" s="198">
        <f>ROUND(N(data!BN77), 0)</f>
        <v>9861</v>
      </c>
      <c r="X65" s="198">
        <f>ROUND(N(data!BN78), 0)</f>
        <v>1017254</v>
      </c>
      <c r="Y65" s="198">
        <f>ROUND(N(data!BN79), 0)</f>
        <v>6360</v>
      </c>
      <c r="Z65" s="198">
        <f>ROUND(N(data!BN80), 0)</f>
        <v>1402</v>
      </c>
      <c r="AA65" s="198">
        <f>ROUND(N(data!BN81), 0)</f>
        <v>1386196</v>
      </c>
      <c r="AB65" s="198">
        <f>ROUND(N(data!BN82), 0)</f>
        <v>123577</v>
      </c>
      <c r="AC65" s="198">
        <f>ROUND(N(data!BN83), 0)</f>
        <v>309655</v>
      </c>
      <c r="AD65" s="198">
        <f>ROUND(N(data!BN84), 0)</f>
        <v>499224</v>
      </c>
      <c r="AE65" s="198">
        <f>ROUND(N(data!BN89), 0)</f>
        <v>0</v>
      </c>
      <c r="AF65" s="198">
        <f>ROUND(N(data!BN87), 0)</f>
        <v>0</v>
      </c>
      <c r="AG65" s="198">
        <f>ROUND(N(data!BN90), 0)</f>
        <v>7576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050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0.23</v>
      </c>
      <c r="G66" s="198">
        <f>ROUND(N(data!BO61), 0)</f>
        <v>15713</v>
      </c>
      <c r="H66" s="198">
        <f>ROUND(N(data!BO62), 0)</f>
        <v>16066970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8632</v>
      </c>
      <c r="M66" s="198">
        <f>ROUND(N(data!BO67), 0)</f>
        <v>0</v>
      </c>
      <c r="N66" s="198">
        <f>ROUND(N(data!BO68), 0)</f>
        <v>0</v>
      </c>
      <c r="O66" s="198">
        <f>ROUND(N(data!BO69), 0)</f>
        <v>12291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12291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050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050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1.73</v>
      </c>
      <c r="G68" s="198">
        <f>ROUND(N(data!BQ61), 0)</f>
        <v>143426</v>
      </c>
      <c r="H68" s="198">
        <f>ROUND(N(data!BQ62), 0)</f>
        <v>18163</v>
      </c>
      <c r="I68" s="198">
        <f>ROUND(N(data!BQ63), 0)</f>
        <v>0</v>
      </c>
      <c r="J68" s="198">
        <f>ROUND(N(data!BQ64), 0)</f>
        <v>6732</v>
      </c>
      <c r="K68" s="198">
        <f>ROUND(N(data!BQ65), 0)</f>
        <v>0</v>
      </c>
      <c r="L68" s="198">
        <f>ROUND(N(data!BQ66), 0)</f>
        <v>3</v>
      </c>
      <c r="M68" s="198">
        <f>ROUND(N(data!BQ67), 0)</f>
        <v>0</v>
      </c>
      <c r="N68" s="198">
        <f>ROUND(N(data!BQ68), 0)</f>
        <v>0</v>
      </c>
      <c r="O68" s="198">
        <f>ROUND(N(data!BQ69), 0)</f>
        <v>112355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112189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166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050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050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3.89</v>
      </c>
      <c r="G70" s="198">
        <f>ROUND(N(data!BS61), 0)</f>
        <v>402336</v>
      </c>
      <c r="H70" s="198">
        <f>ROUND(N(data!BS62), 0)</f>
        <v>41989</v>
      </c>
      <c r="I70" s="198">
        <f>ROUND(N(data!BS63), 0)</f>
        <v>0</v>
      </c>
      <c r="J70" s="198">
        <f>ROUND(N(data!BS64), 0)</f>
        <v>7058</v>
      </c>
      <c r="K70" s="198">
        <f>ROUND(N(data!BS65), 0)</f>
        <v>0</v>
      </c>
      <c r="L70" s="198">
        <f>ROUND(N(data!BS66), 0)</f>
        <v>13034</v>
      </c>
      <c r="M70" s="198">
        <f>ROUND(N(data!BS67), 0)</f>
        <v>0</v>
      </c>
      <c r="N70" s="198">
        <f>ROUND(N(data!BS68), 0)</f>
        <v>20324</v>
      </c>
      <c r="O70" s="198">
        <f>ROUND(N(data!BS69), 0)</f>
        <v>383602</v>
      </c>
      <c r="P70" s="198">
        <f>ROUND(N(data!BS70), 0)</f>
        <v>0</v>
      </c>
      <c r="Q70" s="198">
        <f>ROUND(N(data!BS71), 0)</f>
        <v>0</v>
      </c>
      <c r="R70" s="198">
        <f>ROUND(N(data!BS72), 0)</f>
        <v>280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314710</v>
      </c>
      <c r="Y70" s="198">
        <f>ROUND(N(data!BS79), 0)</f>
        <v>237</v>
      </c>
      <c r="Z70" s="198">
        <f>ROUND(N(data!BS80), 0)</f>
        <v>1389</v>
      </c>
      <c r="AA70" s="198">
        <f>ROUND(N(data!BS81), 0)</f>
        <v>0</v>
      </c>
      <c r="AB70" s="198">
        <f>ROUND(N(data!BS82), 0)</f>
        <v>0</v>
      </c>
      <c r="AC70" s="198">
        <f>ROUND(N(data!BS83), 0)</f>
        <v>66986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63</v>
      </c>
      <c r="AH70" s="198">
        <f>ROUND(N(data!BS91), 0)</f>
        <v>0</v>
      </c>
      <c r="AI70" s="198">
        <f>ROUND(N(data!BS92), 0)</f>
        <v>28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050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4.8499999999999996</v>
      </c>
      <c r="G71" s="198">
        <f>ROUND(N(data!BT61), 0)</f>
        <v>402095</v>
      </c>
      <c r="H71" s="198">
        <f>ROUND(N(data!BT62), 0)</f>
        <v>53353</v>
      </c>
      <c r="I71" s="198">
        <f>ROUND(N(data!BT63), 0)</f>
        <v>0</v>
      </c>
      <c r="J71" s="198">
        <f>ROUND(N(data!BT64), 0)</f>
        <v>5217</v>
      </c>
      <c r="K71" s="198">
        <f>ROUND(N(data!BT65), 0)</f>
        <v>0</v>
      </c>
      <c r="L71" s="198">
        <f>ROUND(N(data!BT66), 0)</f>
        <v>891</v>
      </c>
      <c r="M71" s="198">
        <f>ROUND(N(data!BT67), 0)</f>
        <v>0</v>
      </c>
      <c r="N71" s="198">
        <f>ROUND(N(data!BT68), 0)</f>
        <v>0</v>
      </c>
      <c r="O71" s="198">
        <f>ROUND(N(data!BT69), 0)</f>
        <v>320507</v>
      </c>
      <c r="P71" s="198">
        <f>ROUND(N(data!BT70), 0)</f>
        <v>0</v>
      </c>
      <c r="Q71" s="198">
        <f>ROUND(N(data!BT71), 0)</f>
        <v>0</v>
      </c>
      <c r="R71" s="198">
        <f>ROUND(N(data!BT72), 0)</f>
        <v>450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314521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5536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813</v>
      </c>
      <c r="AH71" s="198">
        <f>ROUND(N(data!BT91), 0)</f>
        <v>0</v>
      </c>
      <c r="AI71" s="198">
        <f>ROUND(N(data!BT92), 0)</f>
        <v>356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050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050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51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1480</v>
      </c>
      <c r="AH73" s="198">
        <f>ROUND(N(data!BV91), 0)</f>
        <v>0</v>
      </c>
      <c r="AI73" s="198">
        <f>ROUND(N(data!BV92), 0)</f>
        <v>649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050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050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050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20.72</v>
      </c>
      <c r="G76" s="198">
        <f>ROUND(N(data!BY61), 0)</f>
        <v>3227630</v>
      </c>
      <c r="H76" s="198">
        <f>ROUND(N(data!BY62), 0)</f>
        <v>289360</v>
      </c>
      <c r="I76" s="198">
        <f>ROUND(N(data!BY63), 0)</f>
        <v>17025</v>
      </c>
      <c r="J76" s="198">
        <f>ROUND(N(data!BY64), 0)</f>
        <v>66952</v>
      </c>
      <c r="K76" s="198">
        <f>ROUND(N(data!BY65), 0)</f>
        <v>0</v>
      </c>
      <c r="L76" s="198">
        <f>ROUND(N(data!BY66), 0)</f>
        <v>366673</v>
      </c>
      <c r="M76" s="198">
        <f>ROUND(N(data!BY67), 0)</f>
        <v>289377</v>
      </c>
      <c r="N76" s="198">
        <f>ROUND(N(data!BY68), 0)</f>
        <v>14880</v>
      </c>
      <c r="O76" s="198">
        <f>ROUND(N(data!BY69), 0)</f>
        <v>2714247</v>
      </c>
      <c r="P76" s="198">
        <f>ROUND(N(data!BY70), 0)</f>
        <v>0</v>
      </c>
      <c r="Q76" s="198">
        <f>ROUND(N(data!BY71), 0)</f>
        <v>26153</v>
      </c>
      <c r="R76" s="198">
        <f>ROUND(N(data!BY72), 0)</f>
        <v>17665</v>
      </c>
      <c r="S76" s="198">
        <f>ROUND(N(data!BY73), 0)</f>
        <v>0</v>
      </c>
      <c r="T76" s="198">
        <f>ROUND(N(data!BY74), 0)</f>
        <v>0</v>
      </c>
      <c r="U76" s="198">
        <f>ROUND(N(data!BY75), 0)</f>
        <v>18637</v>
      </c>
      <c r="V76" s="198">
        <f>ROUND(N(data!BY76), 0)</f>
        <v>0</v>
      </c>
      <c r="W76" s="198">
        <f>ROUND(N(data!BY77), 0)</f>
        <v>46160</v>
      </c>
      <c r="X76" s="198">
        <f>ROUND(N(data!BY78), 0)</f>
        <v>2524673</v>
      </c>
      <c r="Y76" s="198">
        <f>ROUND(N(data!BY79), 0)</f>
        <v>2623</v>
      </c>
      <c r="Z76" s="198">
        <f>ROUND(N(data!BY80), 0)</f>
        <v>14933</v>
      </c>
      <c r="AA76" s="198">
        <f>ROUND(N(data!BY81), 0)</f>
        <v>2534</v>
      </c>
      <c r="AB76" s="198">
        <f>ROUND(N(data!BY82), 0)</f>
        <v>2340</v>
      </c>
      <c r="AC76" s="198">
        <f>ROUND(N(data!BY83), 0)</f>
        <v>58529</v>
      </c>
      <c r="AD76" s="198">
        <f>ROUND(N(data!BY84), 0)</f>
        <v>288</v>
      </c>
      <c r="AE76" s="198">
        <f>ROUND(N(data!BY89), 0)</f>
        <v>0</v>
      </c>
      <c r="AF76" s="198">
        <f>ROUND(N(data!BY87), 0)</f>
        <v>0</v>
      </c>
      <c r="AG76" s="198">
        <f>ROUND(N(data!BY90), 0)</f>
        <v>2049</v>
      </c>
      <c r="AH76" s="198">
        <f>ROUND(N(data!BY91), 0)</f>
        <v>0</v>
      </c>
      <c r="AI76" s="198">
        <f>ROUND(N(data!BY92), 0)</f>
        <v>898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050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18.18</v>
      </c>
      <c r="G77" s="198">
        <f>ROUND(N(data!BZ61), 0)</f>
        <v>1624323</v>
      </c>
      <c r="H77" s="198">
        <f>ROUND(N(data!BZ62), 0)</f>
        <v>479858</v>
      </c>
      <c r="I77" s="198">
        <f>ROUND(N(data!BZ63), 0)</f>
        <v>0</v>
      </c>
      <c r="J77" s="198">
        <f>ROUND(N(data!BZ64), 0)</f>
        <v>750</v>
      </c>
      <c r="K77" s="198">
        <f>ROUND(N(data!BZ65), 0)</f>
        <v>0</v>
      </c>
      <c r="L77" s="198">
        <f>ROUND(N(data!BZ66), 0)</f>
        <v>139910</v>
      </c>
      <c r="M77" s="198">
        <f>ROUND(N(data!BZ67), 0)</f>
        <v>0</v>
      </c>
      <c r="N77" s="198">
        <f>ROUND(N(data!BZ68), 0)</f>
        <v>0</v>
      </c>
      <c r="O77" s="198">
        <f>ROUND(N(data!BZ69), 0)</f>
        <v>1270920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1270556</v>
      </c>
      <c r="Y77" s="198">
        <f>ROUND(N(data!BZ79), 0)</f>
        <v>0</v>
      </c>
      <c r="Z77" s="198">
        <f>ROUND(N(data!BZ80), 0)</f>
        <v>276</v>
      </c>
      <c r="AA77" s="198">
        <f>ROUND(N(data!BZ81), 0)</f>
        <v>0</v>
      </c>
      <c r="AB77" s="198">
        <f>ROUND(N(data!BZ82), 0)</f>
        <v>87</v>
      </c>
      <c r="AC77" s="198">
        <f>ROUND(N(data!BZ83), 0)</f>
        <v>1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050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12.34</v>
      </c>
      <c r="G78" s="198">
        <f>ROUND(N(data!CA61), 0)</f>
        <v>899040</v>
      </c>
      <c r="H78" s="198">
        <f>ROUND(N(data!CA62), 0)</f>
        <v>78127</v>
      </c>
      <c r="I78" s="198">
        <f>ROUND(N(data!CA63), 0)</f>
        <v>0</v>
      </c>
      <c r="J78" s="198">
        <f>ROUND(N(data!CA64), 0)</f>
        <v>278</v>
      </c>
      <c r="K78" s="198">
        <f>ROUND(N(data!CA65), 0)</f>
        <v>0</v>
      </c>
      <c r="L78" s="198">
        <f>ROUND(N(data!CA66), 0)</f>
        <v>1235</v>
      </c>
      <c r="M78" s="198">
        <f>ROUND(N(data!CA67), 0)</f>
        <v>0</v>
      </c>
      <c r="N78" s="198">
        <f>ROUND(N(data!CA68), 0)</f>
        <v>0</v>
      </c>
      <c r="O78" s="198">
        <f>ROUND(N(data!CA69), 0)</f>
        <v>716535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703235</v>
      </c>
      <c r="Y78" s="198">
        <f>ROUND(N(data!CA79), 0)</f>
        <v>401</v>
      </c>
      <c r="Z78" s="198">
        <f>ROUND(N(data!CA80), 0)</f>
        <v>254</v>
      </c>
      <c r="AA78" s="198">
        <f>ROUND(N(data!CA81), 0)</f>
        <v>0</v>
      </c>
      <c r="AB78" s="198">
        <f>ROUND(N(data!CA82), 0)</f>
        <v>0</v>
      </c>
      <c r="AC78" s="198">
        <f>ROUND(N(data!CA83), 0)</f>
        <v>12645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050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5</v>
      </c>
      <c r="G79" s="198">
        <f>ROUND(N(data!CB61), 0)</f>
        <v>388623</v>
      </c>
      <c r="H79" s="198">
        <f>ROUND(N(data!CB62), 0)</f>
        <v>50704</v>
      </c>
      <c r="I79" s="198">
        <f>ROUND(N(data!CB63), 0)</f>
        <v>0</v>
      </c>
      <c r="J79" s="198">
        <f>ROUND(N(data!CB64), 0)</f>
        <v>10152</v>
      </c>
      <c r="K79" s="198">
        <f>ROUND(N(data!CB65), 0)</f>
        <v>0</v>
      </c>
      <c r="L79" s="198">
        <f>ROUND(N(data!CB66), 0)</f>
        <v>7588</v>
      </c>
      <c r="M79" s="198">
        <f>ROUND(N(data!CB67), 0)</f>
        <v>0</v>
      </c>
      <c r="N79" s="198">
        <f>ROUND(N(data!CB68), 0)</f>
        <v>29961</v>
      </c>
      <c r="O79" s="198">
        <f>ROUND(N(data!CB69), 0)</f>
        <v>315887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303983</v>
      </c>
      <c r="Y79" s="198">
        <f>ROUND(N(data!CB79), 0)</f>
        <v>0</v>
      </c>
      <c r="Z79" s="198">
        <f>ROUND(N(data!CB80), 0)</f>
        <v>1704</v>
      </c>
      <c r="AA79" s="198">
        <f>ROUND(N(data!CB81), 0)</f>
        <v>0</v>
      </c>
      <c r="AB79" s="198">
        <f>ROUND(N(data!CB82), 0)</f>
        <v>-28077</v>
      </c>
      <c r="AC79" s="198">
        <f>ROUND(N(data!CB83), 0)</f>
        <v>38277</v>
      </c>
      <c r="AD79" s="198">
        <f>ROUND(N(data!CB84), 0)</f>
        <v>34890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050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12.37</v>
      </c>
      <c r="G80" s="198">
        <f>ROUND(N(data!CC61), 0)</f>
        <v>866331</v>
      </c>
      <c r="H80" s="198">
        <f>ROUND(N(data!CC62), 0)</f>
        <v>153736</v>
      </c>
      <c r="I80" s="198">
        <f>ROUND(N(data!CC63), 0)</f>
        <v>8</v>
      </c>
      <c r="J80" s="198">
        <f>ROUND(N(data!CC64), 0)</f>
        <v>22446</v>
      </c>
      <c r="K80" s="198">
        <f>ROUND(N(data!CC65), 0)</f>
        <v>0</v>
      </c>
      <c r="L80" s="198">
        <f>ROUND(N(data!CC66), 0)</f>
        <v>7904</v>
      </c>
      <c r="M80" s="198">
        <f>ROUND(N(data!CC67), 0)</f>
        <v>0</v>
      </c>
      <c r="N80" s="198">
        <f>ROUND(N(data!CC68), 0)</f>
        <v>54714</v>
      </c>
      <c r="O80" s="198">
        <f>ROUND(N(data!CC69), 0)</f>
        <v>16181272</v>
      </c>
      <c r="P80" s="198">
        <f>ROUND(N(data!CC70), 0)</f>
        <v>0</v>
      </c>
      <c r="Q80" s="198">
        <f>ROUND(N(data!CC71), 0)</f>
        <v>-15327</v>
      </c>
      <c r="R80" s="198">
        <f>ROUND(N(data!CC72), 0)</f>
        <v>0</v>
      </c>
      <c r="S80" s="198">
        <f>ROUND(N(data!CC73), 0)</f>
        <v>6885120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677650</v>
      </c>
      <c r="Y80" s="198">
        <f>ROUND(N(data!CC79), 0)</f>
        <v>0</v>
      </c>
      <c r="Z80" s="198">
        <f>ROUND(N(data!CC80), 0)</f>
        <v>49854</v>
      </c>
      <c r="AA80" s="198">
        <f>ROUND(N(data!CC81), 0)</f>
        <v>8575205</v>
      </c>
      <c r="AB80" s="198">
        <f>ROUND(N(data!CC82), 0)</f>
        <v>600</v>
      </c>
      <c r="AC80" s="198">
        <f>ROUND(N(data!CC83), 0)</f>
        <v>8170</v>
      </c>
      <c r="AD80" s="198">
        <f>ROUND(N(data!CC84), 0)</f>
        <v>5478</v>
      </c>
      <c r="AE80" s="198">
        <f>ROUND(N(data!CC89), 0)</f>
        <v>0</v>
      </c>
      <c r="AF80" s="198">
        <f>ROUND(N(data!CC87), 0)</f>
        <v>0</v>
      </c>
      <c r="AG80" s="198">
        <f>ROUND(N(data!CC90), 0)</f>
        <v>6064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694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695</v>
      </c>
      <c r="G3" s="10"/>
      <c r="J3" s="99"/>
    </row>
    <row r="4" spans="2:10" x14ac:dyDescent="0.25">
      <c r="B4" s="98"/>
      <c r="F4" s="10" t="s">
        <v>696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697</v>
      </c>
      <c r="G8" s="10"/>
      <c r="J8" s="99"/>
    </row>
    <row r="9" spans="2:10" x14ac:dyDescent="0.25">
      <c r="B9" s="95"/>
      <c r="C9" s="96"/>
      <c r="D9" s="96"/>
      <c r="E9" s="96"/>
      <c r="F9" s="103" t="s">
        <v>698</v>
      </c>
      <c r="G9" s="103"/>
      <c r="H9" s="96"/>
      <c r="I9" s="96"/>
      <c r="J9" s="97"/>
    </row>
    <row r="10" spans="2:10" x14ac:dyDescent="0.25">
      <c r="B10" s="98"/>
      <c r="F10" s="10" t="s">
        <v>699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700</v>
      </c>
      <c r="G12" s="10"/>
      <c r="J12" s="99"/>
    </row>
    <row r="13" spans="2:10" x14ac:dyDescent="0.25">
      <c r="B13" s="98"/>
      <c r="F13" s="10" t="s">
        <v>701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702</v>
      </c>
      <c r="J16" s="99"/>
    </row>
    <row r="17" spans="2:10" x14ac:dyDescent="0.25">
      <c r="B17" s="95"/>
      <c r="C17" s="104" t="s">
        <v>703</v>
      </c>
      <c r="D17" s="104"/>
      <c r="E17" s="96" t="str">
        <f>+data!C98</f>
        <v>PROVIDENCE ST MARY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704</v>
      </c>
      <c r="D18" s="53"/>
      <c r="E18" s="11" t="str">
        <f>+"H-"&amp;data!C97</f>
        <v>H-050</v>
      </c>
      <c r="F18" s="10"/>
      <c r="G18" s="10"/>
      <c r="J18" s="99"/>
    </row>
    <row r="19" spans="2:10" x14ac:dyDescent="0.25">
      <c r="B19" s="98"/>
      <c r="C19" s="53" t="s">
        <v>705</v>
      </c>
      <c r="D19" s="53"/>
      <c r="E19" s="11" t="str">
        <f>+data!C99</f>
        <v>401 W POPLAR</v>
      </c>
      <c r="F19" s="10"/>
      <c r="G19" s="10"/>
      <c r="J19" s="99"/>
    </row>
    <row r="20" spans="2:10" x14ac:dyDescent="0.25">
      <c r="B20" s="98"/>
      <c r="C20" s="53" t="s">
        <v>706</v>
      </c>
      <c r="D20" s="53"/>
      <c r="E20" s="11" t="str">
        <f>+data!C99</f>
        <v>401 W POPLAR</v>
      </c>
      <c r="F20" s="10"/>
      <c r="G20" s="10"/>
      <c r="J20" s="99"/>
    </row>
    <row r="21" spans="2:10" x14ac:dyDescent="0.25">
      <c r="B21" s="98"/>
      <c r="C21" s="53" t="s">
        <v>707</v>
      </c>
      <c r="D21" s="53"/>
      <c r="E21" s="11" t="str">
        <f>CONCATENATE(+data!C100,", ",+data!C101)</f>
        <v>Walla Walla,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708</v>
      </c>
      <c r="G26" s="106"/>
      <c r="H26" s="106"/>
      <c r="I26" s="106"/>
      <c r="J26" s="108"/>
    </row>
    <row r="27" spans="2:10" x14ac:dyDescent="0.25">
      <c r="B27" s="109" t="s">
        <v>709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710</v>
      </c>
      <c r="J29" s="99"/>
    </row>
    <row r="30" spans="2:10" x14ac:dyDescent="0.25">
      <c r="B30" s="112" t="s">
        <v>711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712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713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714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715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713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714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7" zoomScale="85" zoomScaleNormal="85" workbookViewId="0">
      <selection activeCell="H40" sqref="H40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 t="str">
        <f>data!C97</f>
        <v>050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359</v>
      </c>
      <c r="C14" s="228" t="s">
        <v>359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9661576</v>
      </c>
      <c r="C15" s="228">
        <f>data!C85</f>
        <v>8500073</v>
      </c>
      <c r="D15" s="228">
        <f>ROUND(N('Prior Year'!C59), 0)</f>
        <v>3478</v>
      </c>
      <c r="E15" s="1">
        <f>data!C59</f>
        <v>3160</v>
      </c>
      <c r="F15" s="205">
        <f t="shared" ref="F15:F59" si="0">IF(B15=0,"",IF(D15=0,"",B15/D15))</f>
        <v>2777.9114433582517</v>
      </c>
      <c r="G15" s="205">
        <f t="shared" ref="G15:G29" si="1">IF(C15=0,"",IF(E15=0,"",C15/E15))</f>
        <v>2689.8965189873416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25005144</v>
      </c>
      <c r="C17" s="228">
        <f>data!E85</f>
        <v>23654698.600000001</v>
      </c>
      <c r="D17" s="228">
        <f>ROUND(N('Prior Year'!E59), 0)</f>
        <v>16397</v>
      </c>
      <c r="E17" s="1">
        <f>data!E59</f>
        <v>15551</v>
      </c>
      <c r="F17" s="205">
        <f t="shared" si="0"/>
        <v>1524.9828627187901</v>
      </c>
      <c r="G17" s="205">
        <f t="shared" si="1"/>
        <v>1521.1046620796092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1615758</v>
      </c>
      <c r="C19" s="228">
        <f>data!G85</f>
        <v>1757746</v>
      </c>
      <c r="D19" s="228">
        <f>ROUND(N('Prior Year'!G59), 0)</f>
        <v>2057</v>
      </c>
      <c r="E19" s="1">
        <f>data!G59</f>
        <v>2115</v>
      </c>
      <c r="F19" s="205">
        <f t="shared" si="0"/>
        <v>785.49246475449684</v>
      </c>
      <c r="G19" s="205">
        <f t="shared" si="1"/>
        <v>831.08557919621751</v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737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312795</v>
      </c>
      <c r="C22" s="228">
        <f>data!J85</f>
        <v>250147</v>
      </c>
      <c r="D22" s="228">
        <f>ROUND(N('Prior Year'!J59), 0)</f>
        <v>1041</v>
      </c>
      <c r="E22" s="1">
        <f>data!J59</f>
        <v>1277</v>
      </c>
      <c r="F22" s="205">
        <f t="shared" si="0"/>
        <v>300.4755043227666</v>
      </c>
      <c r="G22" s="205">
        <f t="shared" si="1"/>
        <v>195.88645262333594</v>
      </c>
      <c r="H22" s="6">
        <f t="shared" si="2"/>
        <v>-0.34807846295211653</v>
      </c>
      <c r="I22" s="228" t="s">
        <v>1371</v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0</v>
      </c>
      <c r="C27" s="228">
        <f>data!O85</f>
        <v>0</v>
      </c>
      <c r="D27" s="228">
        <f>ROUND(N('Prior Year'!O59), 0)</f>
        <v>535</v>
      </c>
      <c r="E27" s="1">
        <f>data!O59</f>
        <v>619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744</v>
      </c>
      <c r="B28" s="228">
        <f>ROUND(N('Prior Year'!P85), 0)</f>
        <v>13226181</v>
      </c>
      <c r="C28" s="228">
        <f>data!P85</f>
        <v>13070608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7527110</v>
      </c>
      <c r="C29" s="228">
        <f>data!Q85</f>
        <v>6933353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11479087</v>
      </c>
      <c r="C30" s="228">
        <f>data!R85</f>
        <v>9336269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3620562</v>
      </c>
      <c r="C31" s="228">
        <f>data!S85</f>
        <v>3727618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0</v>
      </c>
      <c r="C32" s="228">
        <f>data!T85</f>
        <v>0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9379293</v>
      </c>
      <c r="C33" s="228">
        <f>data!U85</f>
        <v>9213208.8599999994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751</v>
      </c>
      <c r="B34" s="228">
        <f>ROUND(N('Prior Year'!V85), 0)</f>
        <v>6882943</v>
      </c>
      <c r="C34" s="228">
        <f>data!V85</f>
        <v>8553441.7200000007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1173323</v>
      </c>
      <c r="C35" s="228">
        <f>data!W85</f>
        <v>1154518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753</v>
      </c>
      <c r="B36" s="228">
        <f>ROUND(N('Prior Year'!X85), 0)</f>
        <v>2622339</v>
      </c>
      <c r="C36" s="228">
        <f>data!X85</f>
        <v>2650577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754</v>
      </c>
      <c r="B37" s="228">
        <f>ROUND(N('Prior Year'!Y85), 0)</f>
        <v>8469397</v>
      </c>
      <c r="C37" s="228">
        <f>data!Y85</f>
        <v>6832940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8406980</v>
      </c>
      <c r="C38" s="228">
        <f>data!Z85</f>
        <v>7726748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1138662</v>
      </c>
      <c r="C39" s="228">
        <f>data!AA85</f>
        <v>1132421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757</v>
      </c>
      <c r="B40" s="228">
        <f>ROUND(N('Prior Year'!AB85), 0)</f>
        <v>26853646</v>
      </c>
      <c r="C40" s="228">
        <f>data!AB85</f>
        <v>26362686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5166879</v>
      </c>
      <c r="C41" s="228">
        <f>data!AC85</f>
        <v>4958239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759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2002817</v>
      </c>
      <c r="C43" s="228">
        <f>data!AE85</f>
        <v>1896787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21504956</v>
      </c>
      <c r="C45" s="228">
        <f>data!AG85</f>
        <v>18236525.25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28">
        <f>ROUND(N('Prior Year'!AJ85), 0)</f>
        <v>6069237</v>
      </c>
      <c r="C48" s="228">
        <f>data!AJ85</f>
        <v>5625695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766</v>
      </c>
      <c r="B49" s="228">
        <f>ROUND(N('Prior Year'!AK85), 0)</f>
        <v>1687885</v>
      </c>
      <c r="C49" s="228">
        <f>data!AK85</f>
        <v>1560499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767</v>
      </c>
      <c r="B50" s="228">
        <f>ROUND(N('Prior Year'!AL85), 0)</f>
        <v>483006</v>
      </c>
      <c r="C50" s="228">
        <f>data!AL85</f>
        <v>455633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17304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0</v>
      </c>
      <c r="C60" s="228">
        <f>data!AV85</f>
        <v>0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87700</v>
      </c>
      <c r="C61" s="228">
        <f>data!AW85</f>
        <v>120839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194707</v>
      </c>
      <c r="C62" s="228">
        <f>data!AX85</f>
        <v>30304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4692811</v>
      </c>
      <c r="C63" s="228">
        <f>data!AY85</f>
        <v>4570050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781</v>
      </c>
      <c r="B64" s="228">
        <f>ROUND(N('Prior Year'!AZ85), 0)</f>
        <v>73542</v>
      </c>
      <c r="C64" s="228">
        <f>data!AZ85</f>
        <v>6138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782</v>
      </c>
      <c r="B65" s="228">
        <f>ROUND(N('Prior Year'!BA85), 0)</f>
        <v>212140</v>
      </c>
      <c r="C65" s="228">
        <f>data!BA85</f>
        <v>187832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2811612</v>
      </c>
      <c r="C66" s="228">
        <f>data!BB85</f>
        <v>2340971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0</v>
      </c>
      <c r="C67" s="228">
        <f>data!BC85</f>
        <v>0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144319</v>
      </c>
      <c r="C68" s="228">
        <f>data!BD85</f>
        <v>-969757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12795882</v>
      </c>
      <c r="C69" s="228">
        <f>data!BE85</f>
        <v>12574013</v>
      </c>
      <c r="D69" s="228">
        <f>ROUND(N('Prior Year'!BE59), 0)</f>
        <v>197771</v>
      </c>
      <c r="E69" s="1">
        <f>data!BE59</f>
        <v>197770</v>
      </c>
      <c r="F69" s="205">
        <f>IF(B69=0,"",IF(D69=0,"",B69/D69))</f>
        <v>64.700497039505279</v>
      </c>
      <c r="G69" s="205">
        <f t="shared" si="4"/>
        <v>63.578970521312634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787</v>
      </c>
      <c r="B70" s="228">
        <f>ROUND(N('Prior Year'!BF85), 0)</f>
        <v>0</v>
      </c>
      <c r="C70" s="228">
        <f>data!BF85</f>
        <v>0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0</v>
      </c>
      <c r="C71" s="228">
        <f>data!BG85</f>
        <v>0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0</v>
      </c>
      <c r="C72" s="228">
        <f>data!BH85</f>
        <v>0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0</v>
      </c>
      <c r="C73" s="228">
        <f>data!BI85</f>
        <v>0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138420</v>
      </c>
      <c r="C74" s="228">
        <f>data!BJ85</f>
        <v>127211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-13471</v>
      </c>
      <c r="C75" s="228">
        <f>data!BK85</f>
        <v>0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-104382</v>
      </c>
      <c r="C76" s="228">
        <f>data!BL85</f>
        <v>3533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126464</v>
      </c>
      <c r="C77" s="228">
        <f>data!BM85</f>
        <v>111722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16738169</v>
      </c>
      <c r="C78" s="228">
        <f>data!BN85</f>
        <v>18077086.379999999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109323</v>
      </c>
      <c r="C79" s="228">
        <f>data!BO85</f>
        <v>16103606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265980</v>
      </c>
      <c r="C80" s="228">
        <f>data!BP85</f>
        <v>0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732754</v>
      </c>
      <c r="C81" s="228">
        <f>data!BQ85</f>
        <v>280679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25</v>
      </c>
      <c r="C82" s="228">
        <f>data!BR85</f>
        <v>0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984023</v>
      </c>
      <c r="C83" s="228">
        <f>data!BS85</f>
        <v>868343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739988</v>
      </c>
      <c r="C84" s="228">
        <f>data!BT85</f>
        <v>782063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0</v>
      </c>
      <c r="C85" s="228">
        <f>data!BU85</f>
        <v>0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-25205</v>
      </c>
      <c r="C86" s="228">
        <f>data!BV85</f>
        <v>51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0</v>
      </c>
      <c r="C87" s="228">
        <f>data!BW85</f>
        <v>0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0</v>
      </c>
      <c r="C88" s="228">
        <f>data!BX85</f>
        <v>0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5639996</v>
      </c>
      <c r="C89" s="228">
        <f>data!BY85</f>
        <v>6985855.9800000004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3385486</v>
      </c>
      <c r="C90" s="228">
        <f>data!BZ85</f>
        <v>3515761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1335827</v>
      </c>
      <c r="C91" s="228">
        <f>data!CA85</f>
        <v>1695215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2576056</v>
      </c>
      <c r="C92" s="228">
        <f>data!CB85</f>
        <v>768025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4707288</v>
      </c>
      <c r="C93" s="228">
        <f>data!CC85</f>
        <v>17280933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0</v>
      </c>
      <c r="C94" s="228">
        <f>data!CD85</f>
        <v>0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G37" sqref="G37"/>
    </sheetView>
  </sheetViews>
  <sheetFormatPr defaultRowHeight="15" x14ac:dyDescent="0.2"/>
  <sheetData>
    <row r="1" spans="1:4" ht="15.75" x14ac:dyDescent="0.25">
      <c r="A1" s="268" t="s">
        <v>812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813</v>
      </c>
      <c r="B3" s="267"/>
      <c r="C3" s="267"/>
      <c r="D3" s="267"/>
    </row>
    <row r="4" spans="1:4" ht="15.75" x14ac:dyDescent="0.25">
      <c r="A4" s="267" t="s">
        <v>814</v>
      </c>
      <c r="B4" s="267"/>
      <c r="C4" s="267"/>
      <c r="D4" s="267"/>
    </row>
    <row r="5" spans="1:4" ht="15.75" x14ac:dyDescent="0.25">
      <c r="A5" s="1" t="s">
        <v>815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816</v>
      </c>
      <c r="B7" s="267"/>
      <c r="C7" s="267"/>
      <c r="D7" s="267"/>
    </row>
    <row r="8" spans="1:4" ht="15.75" x14ac:dyDescent="0.25">
      <c r="A8" s="309" t="s">
        <v>817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818</v>
      </c>
      <c r="B11" s="267"/>
      <c r="C11" s="267"/>
      <c r="D11" s="267">
        <f>N(data!C380)</f>
        <v>557946</v>
      </c>
    </row>
    <row r="12" spans="1:4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820</v>
      </c>
      <c r="B14" s="267"/>
      <c r="C14" s="267"/>
      <c r="D14" s="269" t="s">
        <v>821</v>
      </c>
    </row>
    <row r="15" spans="1:4" ht="15.75" x14ac:dyDescent="0.25">
      <c r="A15" s="267" t="s">
        <v>822</v>
      </c>
      <c r="B15" s="267"/>
      <c r="C15" s="267"/>
      <c r="D15" s="267"/>
    </row>
    <row r="16" spans="1:4" ht="15.75" x14ac:dyDescent="0.25">
      <c r="A16" s="267" t="s">
        <v>822</v>
      </c>
      <c r="B16" s="267"/>
      <c r="C16" s="267"/>
      <c r="D16" s="267"/>
    </row>
    <row r="17" spans="1:4" ht="15.75" x14ac:dyDescent="0.25">
      <c r="A17" s="267" t="s">
        <v>822</v>
      </c>
      <c r="B17" s="267"/>
      <c r="C17" s="267"/>
      <c r="D17" s="267"/>
    </row>
    <row r="18" spans="1:4" ht="15.75" x14ac:dyDescent="0.25">
      <c r="A18" s="267" t="s">
        <v>822</v>
      </c>
      <c r="B18" s="267"/>
      <c r="C18" s="267"/>
      <c r="D18" s="267"/>
    </row>
    <row r="19" spans="1:4" ht="15.75" x14ac:dyDescent="0.25">
      <c r="A19" s="267" t="s">
        <v>822</v>
      </c>
      <c r="B19" s="267"/>
      <c r="C19" s="267"/>
      <c r="D19" s="267"/>
    </row>
    <row r="20" spans="1:4" ht="15.75" x14ac:dyDescent="0.25">
      <c r="A20" s="267" t="s">
        <v>822</v>
      </c>
      <c r="B20" s="267"/>
      <c r="C20" s="267"/>
      <c r="D20" s="267"/>
    </row>
    <row r="21" spans="1:4" ht="15.75" x14ac:dyDescent="0.25">
      <c r="A21" s="267" t="s">
        <v>822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907442</v>
      </c>
    </row>
    <row r="26" spans="1:4" ht="15.75" x14ac:dyDescent="0.25">
      <c r="A26" s="269" t="s">
        <v>819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820</v>
      </c>
      <c r="B28" s="267"/>
      <c r="C28" s="267"/>
      <c r="D28" s="269" t="s">
        <v>821</v>
      </c>
    </row>
    <row r="29" spans="1:4" ht="15.75" x14ac:dyDescent="0.25">
      <c r="A29" s="267" t="s">
        <v>824</v>
      </c>
      <c r="B29" s="267"/>
      <c r="C29" s="267"/>
      <c r="D29" s="267"/>
    </row>
    <row r="30" spans="1:4" ht="15.75" x14ac:dyDescent="0.25">
      <c r="A30" s="267" t="s">
        <v>824</v>
      </c>
      <c r="B30" s="267"/>
      <c r="C30" s="267"/>
      <c r="D30" s="267"/>
    </row>
    <row r="31" spans="1:4" ht="15.75" x14ac:dyDescent="0.25">
      <c r="A31" s="267" t="s">
        <v>824</v>
      </c>
      <c r="B31" s="267"/>
      <c r="C31" s="267"/>
      <c r="D31" s="267"/>
    </row>
    <row r="32" spans="1:4" ht="15.75" x14ac:dyDescent="0.25">
      <c r="A32" s="267" t="s">
        <v>824</v>
      </c>
      <c r="B32" s="267"/>
      <c r="C32" s="267"/>
      <c r="D32" s="267"/>
    </row>
    <row r="33" spans="1:4" ht="15.75" x14ac:dyDescent="0.25">
      <c r="A33" s="267" t="s">
        <v>824</v>
      </c>
      <c r="B33" s="267"/>
      <c r="C33" s="267"/>
      <c r="D33" s="267"/>
    </row>
    <row r="34" spans="1:4" ht="15.75" x14ac:dyDescent="0.25">
      <c r="A34" s="267" t="s">
        <v>824</v>
      </c>
      <c r="B34" s="267"/>
      <c r="C34" s="267"/>
      <c r="D34" s="267"/>
    </row>
    <row r="35" spans="1:4" ht="15.75" x14ac:dyDescent="0.25">
      <c r="A35" s="267" t="s">
        <v>824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825</v>
      </c>
    </row>
    <row r="2" spans="1:7" ht="20.100000000000001" customHeight="1" x14ac:dyDescent="0.25">
      <c r="A2" s="62" t="s">
        <v>826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H-50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PROVIDENCE ST MARY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Walla Walla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827</v>
      </c>
      <c r="C7" s="67"/>
      <c r="D7" s="64" t="str">
        <f>"  "&amp;data!C104</f>
        <v xml:space="preserve">  STEVEN BURDICK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828</v>
      </c>
      <c r="C8" s="67"/>
      <c r="D8" s="64" t="str">
        <f>"  "&amp;data!C105</f>
        <v xml:space="preserve">  Melissa Damm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829</v>
      </c>
      <c r="C9" s="67"/>
      <c r="D9" s="64" t="str">
        <f>"  "&amp;data!C106</f>
        <v xml:space="preserve">  SAM TUCKER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830</v>
      </c>
      <c r="C10" s="67"/>
      <c r="D10" s="64" t="str">
        <f>"  "&amp;data!C107</f>
        <v xml:space="preserve">  (509) 522-3320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831</v>
      </c>
      <c r="C11" s="67"/>
      <c r="D11" s="64" t="str">
        <f>"  "&amp;data!C108</f>
        <v xml:space="preserve">  (509) 522-5920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832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321</v>
      </c>
      <c r="B15" s="74"/>
      <c r="C15" s="75" t="s">
        <v>323</v>
      </c>
      <c r="D15" s="74"/>
      <c r="E15" s="75" t="s">
        <v>325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833</v>
      </c>
      <c r="E16" s="229" t="str">
        <f>IF(data!C120&gt;0," X","")</f>
        <v/>
      </c>
      <c r="F16" s="81" t="s">
        <v>326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406</v>
      </c>
      <c r="E17" s="229" t="str">
        <f>IF(data!C121&gt;0," X","")</f>
        <v/>
      </c>
      <c r="F17" s="81" t="s">
        <v>327</v>
      </c>
      <c r="G17" s="67"/>
    </row>
    <row r="18" spans="1:7" ht="20.100000000000001" customHeight="1" x14ac:dyDescent="0.25">
      <c r="A18" s="63"/>
      <c r="B18" s="67" t="s">
        <v>834</v>
      </c>
      <c r="C18" s="67"/>
      <c r="D18" s="67"/>
      <c r="E18" s="229" t="str">
        <f>IF(data!C122&gt;0," X","")</f>
        <v/>
      </c>
      <c r="F18" s="81" t="s">
        <v>328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835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836</v>
      </c>
      <c r="C22" s="64"/>
      <c r="D22" s="64"/>
      <c r="E22" s="64"/>
      <c r="F22" s="78" t="s">
        <v>331</v>
      </c>
      <c r="G22" s="79" t="s">
        <v>241</v>
      </c>
    </row>
    <row r="23" spans="1:7" ht="20.100000000000001" customHeight="1" x14ac:dyDescent="0.25">
      <c r="A23" s="63"/>
      <c r="B23" s="64" t="s">
        <v>837</v>
      </c>
      <c r="C23" s="64"/>
      <c r="D23" s="64"/>
      <c r="E23" s="64"/>
      <c r="F23" s="63">
        <f>data!C127</f>
        <v>4875</v>
      </c>
      <c r="G23" s="67">
        <f>data!D127</f>
        <v>20979</v>
      </c>
    </row>
    <row r="24" spans="1:7" ht="20.100000000000001" customHeight="1" x14ac:dyDescent="0.25">
      <c r="A24" s="63"/>
      <c r="B24" s="64" t="s">
        <v>838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839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335</v>
      </c>
      <c r="C26" s="64"/>
      <c r="D26" s="64"/>
      <c r="E26" s="64"/>
      <c r="F26" s="63">
        <f>data!C130</f>
        <v>619</v>
      </c>
      <c r="G26" s="67">
        <f>data!D130</f>
        <v>1277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840</v>
      </c>
      <c r="C29" s="67"/>
      <c r="D29" s="79" t="s">
        <v>193</v>
      </c>
      <c r="E29" s="83" t="s">
        <v>840</v>
      </c>
      <c r="F29" s="67"/>
      <c r="G29" s="79" t="s">
        <v>193</v>
      </c>
    </row>
    <row r="30" spans="1:7" ht="20.100000000000001" customHeight="1" x14ac:dyDescent="0.25">
      <c r="A30" s="63"/>
      <c r="B30" s="64" t="s">
        <v>337</v>
      </c>
      <c r="C30" s="67"/>
      <c r="D30" s="67">
        <f>data!C132</f>
        <v>14</v>
      </c>
      <c r="E30" s="64" t="s">
        <v>343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841</v>
      </c>
      <c r="C31" s="67"/>
      <c r="D31" s="67">
        <f>data!C133</f>
        <v>0</v>
      </c>
      <c r="E31" s="64" t="s">
        <v>344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842</v>
      </c>
      <c r="C32" s="67"/>
      <c r="D32" s="67">
        <f>data!C134</f>
        <v>53</v>
      </c>
      <c r="E32" s="64" t="s">
        <v>843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844</v>
      </c>
      <c r="C33" s="67"/>
      <c r="D33" s="67">
        <f>data!C135</f>
        <v>0</v>
      </c>
      <c r="E33" s="64" t="s">
        <v>845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846</v>
      </c>
      <c r="C34" s="67"/>
      <c r="D34" s="67">
        <f>data!C136</f>
        <v>15</v>
      </c>
      <c r="E34" s="64" t="s">
        <v>346</v>
      </c>
      <c r="F34" s="67"/>
      <c r="G34" s="67">
        <f>data!E143</f>
        <v>90</v>
      </c>
    </row>
    <row r="35" spans="1:7" ht="20.100000000000001" customHeight="1" x14ac:dyDescent="0.25">
      <c r="A35" s="63"/>
      <c r="B35" s="83" t="s">
        <v>847</v>
      </c>
      <c r="C35" s="67"/>
      <c r="D35" s="67">
        <f>data!C137</f>
        <v>8</v>
      </c>
      <c r="E35" s="64" t="s">
        <v>848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347</v>
      </c>
      <c r="F36" s="67"/>
      <c r="G36" s="67">
        <f>data!C144</f>
        <v>142</v>
      </c>
    </row>
    <row r="37" spans="1:7" ht="20.100000000000001" customHeight="1" x14ac:dyDescent="0.25">
      <c r="A37" s="63"/>
      <c r="E37" s="64" t="s">
        <v>348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849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850</v>
      </c>
      <c r="G1" s="61" t="s">
        <v>851</v>
      </c>
    </row>
    <row r="2" spans="1:7" ht="20.100000000000001" customHeight="1" x14ac:dyDescent="0.25">
      <c r="A2" s="1" t="str">
        <f>"Hospital: "&amp;data!C98</f>
        <v>Hospital: PROVIDENCE ST MARY MEDICAL CENTER</v>
      </c>
      <c r="G2" s="4" t="s">
        <v>852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853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854</v>
      </c>
      <c r="C5" s="74"/>
      <c r="D5" s="74"/>
      <c r="E5" s="125" t="s">
        <v>358</v>
      </c>
      <c r="F5" s="74"/>
      <c r="G5" s="74"/>
    </row>
    <row r="6" spans="1:7" ht="20.100000000000001" customHeight="1" x14ac:dyDescent="0.25">
      <c r="A6" s="126" t="s">
        <v>855</v>
      </c>
      <c r="B6" s="79" t="s">
        <v>331</v>
      </c>
      <c r="C6" s="79" t="s">
        <v>856</v>
      </c>
      <c r="D6" s="79" t="s">
        <v>354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352</v>
      </c>
      <c r="B7" s="127">
        <f>data!B154</f>
        <v>2451</v>
      </c>
      <c r="C7" s="127">
        <f>data!B155</f>
        <v>10549</v>
      </c>
      <c r="D7" s="127">
        <f>data!B156</f>
        <v>97405</v>
      </c>
      <c r="E7" s="127">
        <f>data!B157</f>
        <v>144561281</v>
      </c>
      <c r="F7" s="127">
        <f>data!B158</f>
        <v>269734327</v>
      </c>
      <c r="G7" s="127">
        <f>data!B157+data!B158</f>
        <v>414295608</v>
      </c>
    </row>
    <row r="8" spans="1:7" ht="20.100000000000001" customHeight="1" x14ac:dyDescent="0.25">
      <c r="A8" s="63" t="s">
        <v>353</v>
      </c>
      <c r="B8" s="127">
        <f>data!C154</f>
        <v>802</v>
      </c>
      <c r="C8" s="127">
        <f>data!C155</f>
        <v>3451</v>
      </c>
      <c r="D8" s="127">
        <f>data!C156</f>
        <v>31863</v>
      </c>
      <c r="E8" s="127">
        <f>data!C157</f>
        <v>39573422</v>
      </c>
      <c r="F8" s="127">
        <f>data!C158</f>
        <v>95951002</v>
      </c>
      <c r="G8" s="127">
        <f>data!C157+data!C158</f>
        <v>135524424</v>
      </c>
    </row>
    <row r="9" spans="1:7" ht="20.100000000000001" customHeight="1" x14ac:dyDescent="0.25">
      <c r="A9" s="63" t="s">
        <v>857</v>
      </c>
      <c r="B9" s="127">
        <f>data!D154</f>
        <v>1622</v>
      </c>
      <c r="C9" s="127">
        <f>data!D155</f>
        <v>6979</v>
      </c>
      <c r="D9" s="127">
        <f>data!D156</f>
        <v>64439</v>
      </c>
      <c r="E9" s="127">
        <f>data!D157</f>
        <v>64568130</v>
      </c>
      <c r="F9" s="127">
        <f>data!D158</f>
        <v>209513488</v>
      </c>
      <c r="G9" s="127">
        <f>data!D157+data!D158</f>
        <v>274081618</v>
      </c>
    </row>
    <row r="10" spans="1:7" ht="20.100000000000001" customHeight="1" x14ac:dyDescent="0.25">
      <c r="A10" s="78" t="s">
        <v>229</v>
      </c>
      <c r="B10" s="127">
        <f>data!E154</f>
        <v>4875</v>
      </c>
      <c r="C10" s="127">
        <f>data!E155</f>
        <v>20979</v>
      </c>
      <c r="D10" s="127">
        <f>data!E156</f>
        <v>193707</v>
      </c>
      <c r="E10" s="127">
        <f>data!E157</f>
        <v>248702833</v>
      </c>
      <c r="F10" s="127">
        <f>data!E158</f>
        <v>575198817</v>
      </c>
      <c r="G10" s="127">
        <f>E10+F10</f>
        <v>823901650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858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854</v>
      </c>
      <c r="C14" s="133"/>
      <c r="D14" s="133"/>
      <c r="E14" s="133" t="s">
        <v>358</v>
      </c>
      <c r="F14" s="133"/>
      <c r="G14" s="133"/>
    </row>
    <row r="15" spans="1:7" ht="20.100000000000001" customHeight="1" x14ac:dyDescent="0.25">
      <c r="A15" s="126" t="s">
        <v>855</v>
      </c>
      <c r="B15" s="79" t="s">
        <v>331</v>
      </c>
      <c r="C15" s="79" t="s">
        <v>856</v>
      </c>
      <c r="D15" s="79" t="s">
        <v>354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857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859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854</v>
      </c>
      <c r="C23" s="74"/>
      <c r="D23" s="74"/>
      <c r="E23" s="74" t="s">
        <v>358</v>
      </c>
      <c r="F23" s="74"/>
      <c r="G23" s="74"/>
    </row>
    <row r="24" spans="1:7" ht="20.100000000000001" customHeight="1" x14ac:dyDescent="0.25">
      <c r="A24" s="126" t="s">
        <v>855</v>
      </c>
      <c r="B24" s="79" t="s">
        <v>331</v>
      </c>
      <c r="C24" s="79" t="s">
        <v>856</v>
      </c>
      <c r="D24" s="79" t="s">
        <v>354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857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860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861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862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361</v>
      </c>
      <c r="B1" s="62"/>
      <c r="C1" s="61" t="s">
        <v>863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PROVIDENCE ST MARY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362</v>
      </c>
      <c r="C5" s="123"/>
    </row>
    <row r="6" spans="1:3" ht="20.100000000000001" customHeight="1" x14ac:dyDescent="0.25">
      <c r="A6" s="143">
        <v>2</v>
      </c>
      <c r="B6" s="64" t="s">
        <v>864</v>
      </c>
      <c r="C6" s="63">
        <f>data!C181</f>
        <v>5574496</v>
      </c>
    </row>
    <row r="7" spans="1:3" ht="20.100000000000001" customHeight="1" x14ac:dyDescent="0.25">
      <c r="A7" s="144">
        <v>3</v>
      </c>
      <c r="B7" s="83" t="s">
        <v>364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365</v>
      </c>
      <c r="C8" s="63">
        <f>data!C183</f>
        <v>1008714</v>
      </c>
    </row>
    <row r="9" spans="1:3" ht="20.100000000000001" customHeight="1" x14ac:dyDescent="0.25">
      <c r="A9" s="144">
        <v>5</v>
      </c>
      <c r="B9" s="64" t="s">
        <v>366</v>
      </c>
      <c r="C9" s="63">
        <f>data!C184</f>
        <v>12169452</v>
      </c>
    </row>
    <row r="10" spans="1:3" ht="20.100000000000001" customHeight="1" x14ac:dyDescent="0.25">
      <c r="A10" s="144">
        <v>6</v>
      </c>
      <c r="B10" s="64" t="s">
        <v>367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368</v>
      </c>
      <c r="C11" s="63">
        <f>data!C186</f>
        <v>4429304</v>
      </c>
    </row>
    <row r="12" spans="1:3" ht="20.100000000000001" customHeight="1" x14ac:dyDescent="0.25">
      <c r="A12" s="144">
        <v>8</v>
      </c>
      <c r="B12" s="64" t="s">
        <v>369</v>
      </c>
      <c r="C12" s="63">
        <f>data!C187</f>
        <v>921491</v>
      </c>
    </row>
    <row r="13" spans="1:3" ht="20.100000000000001" customHeight="1" x14ac:dyDescent="0.25">
      <c r="A13" s="144">
        <v>9</v>
      </c>
      <c r="B13" s="64" t="s">
        <v>369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865</v>
      </c>
      <c r="C14" s="63">
        <f>data!D189</f>
        <v>24103457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370</v>
      </c>
      <c r="C17" s="77"/>
    </row>
    <row r="18" spans="1:3" ht="20.100000000000001" customHeight="1" x14ac:dyDescent="0.25">
      <c r="A18" s="63">
        <v>12</v>
      </c>
      <c r="B18" s="64" t="s">
        <v>866</v>
      </c>
      <c r="C18" s="63">
        <f>data!C191</f>
        <v>1498567</v>
      </c>
    </row>
    <row r="19" spans="1:3" ht="20.100000000000001" customHeight="1" x14ac:dyDescent="0.25">
      <c r="A19" s="63">
        <v>13</v>
      </c>
      <c r="B19" s="64" t="s">
        <v>867</v>
      </c>
      <c r="C19" s="63">
        <f>data!C192</f>
        <v>316769</v>
      </c>
    </row>
    <row r="20" spans="1:3" ht="20.100000000000001" customHeight="1" x14ac:dyDescent="0.25">
      <c r="A20" s="63">
        <v>14</v>
      </c>
      <c r="B20" s="64" t="s">
        <v>868</v>
      </c>
      <c r="C20" s="63">
        <f>data!D193</f>
        <v>1815336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373</v>
      </c>
      <c r="C23" s="123"/>
    </row>
    <row r="24" spans="1:3" ht="20.100000000000001" customHeight="1" x14ac:dyDescent="0.25">
      <c r="A24" s="63">
        <v>16</v>
      </c>
      <c r="B24" s="75" t="s">
        <v>869</v>
      </c>
      <c r="C24" s="148"/>
    </row>
    <row r="25" spans="1:3" ht="20.100000000000001" customHeight="1" x14ac:dyDescent="0.25">
      <c r="A25" s="63">
        <v>17</v>
      </c>
      <c r="B25" s="64" t="s">
        <v>870</v>
      </c>
      <c r="C25" s="63">
        <f>data!C195</f>
        <v>6885120</v>
      </c>
    </row>
    <row r="26" spans="1:3" ht="20.100000000000001" customHeight="1" x14ac:dyDescent="0.25">
      <c r="A26" s="63">
        <v>18</v>
      </c>
      <c r="B26" s="64" t="s">
        <v>375</v>
      </c>
      <c r="C26" s="63">
        <f>data!C196</f>
        <v>-7969</v>
      </c>
    </row>
    <row r="27" spans="1:3" ht="20.100000000000001" customHeight="1" x14ac:dyDescent="0.25">
      <c r="A27" s="63">
        <v>19</v>
      </c>
      <c r="B27" s="64" t="s">
        <v>871</v>
      </c>
      <c r="C27" s="63">
        <f>data!D197</f>
        <v>6877151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872</v>
      </c>
      <c r="C30" s="133"/>
    </row>
    <row r="31" spans="1:3" ht="20.100000000000001" customHeight="1" x14ac:dyDescent="0.25">
      <c r="A31" s="63">
        <v>21</v>
      </c>
      <c r="B31" s="64" t="s">
        <v>377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873</v>
      </c>
      <c r="C32" s="63">
        <f>data!C200</f>
        <v>1561878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8575205</v>
      </c>
    </row>
    <row r="34" spans="1:3" ht="20.100000000000001" customHeight="1" x14ac:dyDescent="0.25">
      <c r="A34" s="63">
        <v>24</v>
      </c>
      <c r="B34" s="64" t="s">
        <v>874</v>
      </c>
      <c r="C34" s="63">
        <f>data!D202</f>
        <v>10137083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379</v>
      </c>
      <c r="C37" s="123"/>
    </row>
    <row r="38" spans="1:3" ht="20.100000000000001" customHeight="1" x14ac:dyDescent="0.25">
      <c r="A38" s="63">
        <v>26</v>
      </c>
      <c r="B38" s="64" t="s">
        <v>875</v>
      </c>
      <c r="C38" s="63">
        <f>data!C204</f>
        <v>6002</v>
      </c>
    </row>
    <row r="39" spans="1:3" ht="20.100000000000001" customHeight="1" x14ac:dyDescent="0.25">
      <c r="A39" s="63">
        <v>27</v>
      </c>
      <c r="B39" s="64" t="s">
        <v>381</v>
      </c>
      <c r="C39" s="63">
        <f>data!C205</f>
        <v>636778</v>
      </c>
    </row>
    <row r="40" spans="1:3" ht="20.100000000000001" customHeight="1" x14ac:dyDescent="0.25">
      <c r="A40" s="63">
        <v>28</v>
      </c>
      <c r="B40" s="64" t="s">
        <v>876</v>
      </c>
      <c r="C40" s="63">
        <f>data!D206</f>
        <v>642780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382</v>
      </c>
      <c r="B1" s="62"/>
      <c r="C1" s="62"/>
      <c r="D1" s="62"/>
      <c r="E1" s="62"/>
      <c r="F1" s="61" t="s">
        <v>877</v>
      </c>
    </row>
    <row r="3" spans="1:6" ht="20.100000000000001" customHeight="1" x14ac:dyDescent="0.25">
      <c r="A3" s="120" t="str">
        <f>"Hospital: "&amp;data!C98</f>
        <v>Hospital: PROVIDENCE ST MARY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383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878</v>
      </c>
      <c r="D5" s="151"/>
      <c r="E5" s="151"/>
      <c r="F5" s="151" t="s">
        <v>879</v>
      </c>
    </row>
    <row r="6" spans="1:6" ht="20.100000000000001" customHeight="1" x14ac:dyDescent="0.25">
      <c r="A6" s="152"/>
      <c r="B6" s="70"/>
      <c r="C6" s="153" t="s">
        <v>880</v>
      </c>
      <c r="D6" s="153" t="s">
        <v>385</v>
      </c>
      <c r="E6" s="153" t="s">
        <v>881</v>
      </c>
      <c r="F6" s="153" t="s">
        <v>880</v>
      </c>
    </row>
    <row r="7" spans="1:6" ht="20.100000000000001" customHeight="1" x14ac:dyDescent="0.25">
      <c r="A7" s="63">
        <v>1</v>
      </c>
      <c r="B7" s="67" t="s">
        <v>388</v>
      </c>
      <c r="C7" s="67">
        <f>data!B211</f>
        <v>2525564</v>
      </c>
      <c r="D7" s="67">
        <f>data!C211</f>
        <v>0</v>
      </c>
      <c r="E7" s="67">
        <f>data!D211</f>
        <v>0</v>
      </c>
      <c r="F7" s="67">
        <f>data!E211</f>
        <v>2525564</v>
      </c>
    </row>
    <row r="8" spans="1:6" ht="20.100000000000001" customHeight="1" x14ac:dyDescent="0.25">
      <c r="A8" s="63">
        <v>2</v>
      </c>
      <c r="B8" s="67" t="s">
        <v>389</v>
      </c>
      <c r="C8" s="67">
        <f>data!B212</f>
        <v>1906095</v>
      </c>
      <c r="D8" s="67">
        <f>data!C212</f>
        <v>0</v>
      </c>
      <c r="E8" s="67">
        <f>data!D212</f>
        <v>0</v>
      </c>
      <c r="F8" s="67">
        <f>data!E212</f>
        <v>1906095</v>
      </c>
    </row>
    <row r="9" spans="1:6" ht="20.100000000000001" customHeight="1" x14ac:dyDescent="0.25">
      <c r="A9" s="63">
        <v>3</v>
      </c>
      <c r="B9" s="67" t="s">
        <v>390</v>
      </c>
      <c r="C9" s="67">
        <f>data!B213</f>
        <v>80588622</v>
      </c>
      <c r="D9" s="67">
        <f>data!C213</f>
        <v>1357235</v>
      </c>
      <c r="E9" s="67">
        <f>data!D213</f>
        <v>0</v>
      </c>
      <c r="F9" s="67">
        <f>data!E213</f>
        <v>81945857</v>
      </c>
    </row>
    <row r="10" spans="1:6" ht="20.100000000000001" customHeight="1" x14ac:dyDescent="0.25">
      <c r="A10" s="63">
        <v>4</v>
      </c>
      <c r="B10" s="67" t="s">
        <v>882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883</v>
      </c>
      <c r="C11" s="67">
        <f>data!B215</f>
        <v>5937745</v>
      </c>
      <c r="D11" s="67">
        <f>data!C215</f>
        <v>21706</v>
      </c>
      <c r="E11" s="67">
        <f>data!D215</f>
        <v>0</v>
      </c>
      <c r="F11" s="67">
        <f>data!E215</f>
        <v>5959451</v>
      </c>
    </row>
    <row r="12" spans="1:6" ht="20.100000000000001" customHeight="1" x14ac:dyDescent="0.25">
      <c r="A12" s="63">
        <v>6</v>
      </c>
      <c r="B12" s="67" t="s">
        <v>884</v>
      </c>
      <c r="C12" s="67">
        <f>data!B216</f>
        <v>71371558</v>
      </c>
      <c r="D12" s="67">
        <f>data!C216</f>
        <v>3795188</v>
      </c>
      <c r="E12" s="67">
        <f>data!D216</f>
        <v>0</v>
      </c>
      <c r="F12" s="67">
        <f>data!E216</f>
        <v>75166746</v>
      </c>
    </row>
    <row r="13" spans="1:6" ht="20.100000000000001" customHeight="1" x14ac:dyDescent="0.25">
      <c r="A13" s="63">
        <v>7</v>
      </c>
      <c r="B13" s="67" t="s">
        <v>885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395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886</v>
      </c>
      <c r="C15" s="67">
        <f>data!B219</f>
        <v>6774122</v>
      </c>
      <c r="D15" s="67">
        <f>data!C219</f>
        <v>-3773641</v>
      </c>
      <c r="E15" s="67">
        <f>data!D219</f>
        <v>0</v>
      </c>
      <c r="F15" s="67">
        <f>data!E219</f>
        <v>3000481</v>
      </c>
    </row>
    <row r="16" spans="1:6" ht="20.100000000000001" customHeight="1" x14ac:dyDescent="0.25">
      <c r="A16" s="63">
        <v>10</v>
      </c>
      <c r="B16" s="67" t="s">
        <v>610</v>
      </c>
      <c r="C16" s="67">
        <f>data!B220</f>
        <v>169103706</v>
      </c>
      <c r="D16" s="67">
        <f>data!C220</f>
        <v>1400488</v>
      </c>
      <c r="E16" s="67">
        <f>data!D220</f>
        <v>0</v>
      </c>
      <c r="F16" s="67">
        <f>data!E220</f>
        <v>170504194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878</v>
      </c>
      <c r="D21" s="4" t="s">
        <v>229</v>
      </c>
      <c r="E21" s="153"/>
      <c r="F21" s="153" t="s">
        <v>879</v>
      </c>
    </row>
    <row r="22" spans="1:6" ht="20.100000000000001" customHeight="1" x14ac:dyDescent="0.25">
      <c r="A22" s="154"/>
      <c r="B22" s="146"/>
      <c r="C22" s="153" t="s">
        <v>880</v>
      </c>
      <c r="D22" s="153" t="s">
        <v>887</v>
      </c>
      <c r="E22" s="153" t="s">
        <v>881</v>
      </c>
      <c r="F22" s="153" t="s">
        <v>880</v>
      </c>
    </row>
    <row r="23" spans="1:6" ht="20.100000000000001" customHeight="1" x14ac:dyDescent="0.25">
      <c r="A23" s="63">
        <v>11</v>
      </c>
      <c r="B23" s="155" t="s">
        <v>388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389</v>
      </c>
      <c r="C24" s="67">
        <f>data!B225</f>
        <v>1879700</v>
      </c>
      <c r="D24" s="67">
        <f>data!C225</f>
        <v>6013</v>
      </c>
      <c r="E24" s="67">
        <f>data!D225</f>
        <v>0</v>
      </c>
      <c r="F24" s="67">
        <f>data!E225</f>
        <v>1885713</v>
      </c>
    </row>
    <row r="25" spans="1:6" ht="20.100000000000001" customHeight="1" x14ac:dyDescent="0.25">
      <c r="A25" s="63">
        <v>13</v>
      </c>
      <c r="B25" s="67" t="s">
        <v>390</v>
      </c>
      <c r="C25" s="67">
        <f>data!B226</f>
        <v>64719036</v>
      </c>
      <c r="D25" s="67">
        <f>data!C226</f>
        <v>2337816</v>
      </c>
      <c r="E25" s="67">
        <f>data!D226</f>
        <v>0</v>
      </c>
      <c r="F25" s="67">
        <f>data!E226</f>
        <v>67056852</v>
      </c>
    </row>
    <row r="26" spans="1:6" ht="20.100000000000001" customHeight="1" x14ac:dyDescent="0.25">
      <c r="A26" s="63">
        <v>14</v>
      </c>
      <c r="B26" s="67" t="s">
        <v>882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883</v>
      </c>
      <c r="C27" s="67">
        <f>data!B228</f>
        <v>4430010</v>
      </c>
      <c r="D27" s="67">
        <f>data!C228</f>
        <v>278478</v>
      </c>
      <c r="E27" s="67">
        <f>data!D228</f>
        <v>0</v>
      </c>
      <c r="F27" s="67">
        <f>data!E228</f>
        <v>4708488</v>
      </c>
    </row>
    <row r="28" spans="1:6" ht="20.100000000000001" customHeight="1" x14ac:dyDescent="0.25">
      <c r="A28" s="63">
        <v>16</v>
      </c>
      <c r="B28" s="67" t="s">
        <v>884</v>
      </c>
      <c r="C28" s="67">
        <f>data!B229</f>
        <v>66345445</v>
      </c>
      <c r="D28" s="67">
        <f>data!C229</f>
        <v>2881168</v>
      </c>
      <c r="E28" s="67">
        <f>data!D229</f>
        <v>0</v>
      </c>
      <c r="F28" s="67">
        <f>data!E229</f>
        <v>69226613</v>
      </c>
    </row>
    <row r="29" spans="1:6" ht="20.100000000000001" customHeight="1" x14ac:dyDescent="0.25">
      <c r="A29" s="63">
        <v>17</v>
      </c>
      <c r="B29" s="67" t="s">
        <v>885</v>
      </c>
      <c r="C29" s="67">
        <f>data!B230</f>
        <v>-320</v>
      </c>
      <c r="D29" s="67">
        <f>data!C230</f>
        <v>640</v>
      </c>
      <c r="E29" s="67">
        <f>data!D230</f>
        <v>0</v>
      </c>
      <c r="F29" s="67">
        <f>data!E230</f>
        <v>320</v>
      </c>
    </row>
    <row r="30" spans="1:6" ht="20.100000000000001" customHeight="1" x14ac:dyDescent="0.25">
      <c r="A30" s="63">
        <v>18</v>
      </c>
      <c r="B30" s="67" t="s">
        <v>395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886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610</v>
      </c>
      <c r="C32" s="67">
        <f>data!B233</f>
        <v>137373871</v>
      </c>
      <c r="D32" s="67">
        <f>data!C233</f>
        <v>5504115</v>
      </c>
      <c r="E32" s="67">
        <f>data!D233</f>
        <v>0</v>
      </c>
      <c r="F32" s="67">
        <f>data!E233</f>
        <v>142877986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888</v>
      </c>
      <c r="B1" s="62"/>
      <c r="C1" s="62"/>
      <c r="D1" s="61" t="s">
        <v>889</v>
      </c>
    </row>
    <row r="2" spans="1:4" ht="20.100000000000001" customHeight="1" x14ac:dyDescent="0.25">
      <c r="A2" s="120" t="str">
        <f>"Hospital: "&amp;data!C98</f>
        <v>Hospital: PROVIDENCE ST MARY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890</v>
      </c>
      <c r="C4" s="156" t="s">
        <v>891</v>
      </c>
      <c r="D4" s="157"/>
    </row>
    <row r="5" spans="1:4" ht="20.100000000000001" customHeight="1" x14ac:dyDescent="0.25">
      <c r="A5" s="124">
        <v>1</v>
      </c>
      <c r="B5" s="158"/>
      <c r="C5" s="80" t="s">
        <v>399</v>
      </c>
      <c r="D5" s="67">
        <f>data!D237</f>
        <v>9244373</v>
      </c>
    </row>
    <row r="6" spans="1:4" ht="20.100000000000001" customHeight="1" x14ac:dyDescent="0.25">
      <c r="A6" s="63">
        <v>2</v>
      </c>
      <c r="B6" s="69"/>
      <c r="C6" s="142" t="s">
        <v>495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352</v>
      </c>
      <c r="D7" s="67">
        <f>data!C239</f>
        <v>323948334</v>
      </c>
    </row>
    <row r="8" spans="1:4" ht="20.100000000000001" customHeight="1" x14ac:dyDescent="0.25">
      <c r="A8" s="63">
        <v>4</v>
      </c>
      <c r="B8" s="158">
        <v>5820</v>
      </c>
      <c r="C8" s="67" t="s">
        <v>353</v>
      </c>
      <c r="D8" s="67">
        <f>data!C240</f>
        <v>94415389</v>
      </c>
    </row>
    <row r="9" spans="1:4" ht="20.100000000000001" customHeight="1" x14ac:dyDescent="0.25">
      <c r="A9" s="63">
        <v>5</v>
      </c>
      <c r="B9" s="158">
        <v>5830</v>
      </c>
      <c r="C9" s="67" t="s">
        <v>365</v>
      </c>
      <c r="D9" s="67">
        <f>data!C241</f>
        <v>4582481</v>
      </c>
    </row>
    <row r="10" spans="1:4" ht="20.100000000000001" customHeight="1" x14ac:dyDescent="0.25">
      <c r="A10" s="63">
        <v>6</v>
      </c>
      <c r="B10" s="158">
        <v>5840</v>
      </c>
      <c r="C10" s="67" t="s">
        <v>404</v>
      </c>
      <c r="D10" s="67">
        <f>data!C242</f>
        <v>51688861</v>
      </c>
    </row>
    <row r="11" spans="1:4" ht="20.100000000000001" customHeight="1" x14ac:dyDescent="0.25">
      <c r="A11" s="63">
        <v>7</v>
      </c>
      <c r="B11" s="158">
        <v>5850</v>
      </c>
      <c r="C11" s="67" t="s">
        <v>892</v>
      </c>
      <c r="D11" s="67">
        <f>data!C243</f>
        <v>79778637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-740809.65000000037</v>
      </c>
    </row>
    <row r="13" spans="1:4" ht="20.100000000000001" customHeight="1" x14ac:dyDescent="0.25">
      <c r="A13" s="63">
        <v>9</v>
      </c>
      <c r="B13" s="67"/>
      <c r="C13" s="67" t="s">
        <v>893</v>
      </c>
      <c r="D13" s="67">
        <f>data!D245</f>
        <v>553672892.35000002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408</v>
      </c>
      <c r="D15" s="153"/>
    </row>
    <row r="16" spans="1:4" ht="20.100000000000001" customHeight="1" x14ac:dyDescent="0.25">
      <c r="A16" s="152">
        <v>12</v>
      </c>
      <c r="B16" s="79"/>
      <c r="C16" s="64" t="s">
        <v>894</v>
      </c>
      <c r="D16" s="63">
        <f>data!C247</f>
        <v>919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410</v>
      </c>
      <c r="D18" s="67">
        <f>data!C249</f>
        <v>3848804</v>
      </c>
    </row>
    <row r="19" spans="1:4" ht="20.100000000000001" customHeight="1" x14ac:dyDescent="0.25">
      <c r="A19" s="161">
        <v>15</v>
      </c>
      <c r="B19" s="158">
        <v>5910</v>
      </c>
      <c r="C19" s="80" t="s">
        <v>895</v>
      </c>
      <c r="D19" s="67">
        <f>data!C250</f>
        <v>10799580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896</v>
      </c>
      <c r="D22" s="67">
        <f>data!D252</f>
        <v>14648384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414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897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898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899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2025-05-01T22:47:46Z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