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B579B825-3FF9-416E-B8B4-BF49F0A67057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X2" i="30"/>
  <c r="CW2" i="30"/>
  <c r="C144" i="8"/>
  <c r="C129" i="8"/>
  <c r="AW2" i="30"/>
  <c r="C60" i="8"/>
  <c r="D291" i="24"/>
  <c r="D293" i="24" s="1"/>
  <c r="C35" i="8" s="1"/>
  <c r="D276" i="24"/>
  <c r="C16" i="8" s="1"/>
  <c r="C233" i="24"/>
  <c r="D32" i="6" s="1"/>
  <c r="BF2" i="28"/>
  <c r="AX2" i="28"/>
  <c r="AN2" i="28"/>
  <c r="AF2" i="28"/>
  <c r="X2" i="28"/>
  <c r="D2" i="28"/>
  <c r="AF2" i="29"/>
  <c r="F23" i="3"/>
  <c r="D351" i="32"/>
  <c r="F350" i="32"/>
  <c r="AH77" i="31"/>
  <c r="C380" i="32"/>
  <c r="AG71" i="31"/>
  <c r="AH64" i="31"/>
  <c r="AG63" i="31"/>
  <c r="AG59" i="31"/>
  <c r="F252" i="32"/>
  <c r="G192" i="32"/>
  <c r="F192" i="32"/>
  <c r="AK33" i="31"/>
  <c r="E160" i="32"/>
  <c r="AK25" i="31"/>
  <c r="AK24" i="31"/>
  <c r="AK16" i="31"/>
  <c r="AK9" i="31"/>
  <c r="CE94" i="24"/>
  <c r="E223" i="32"/>
  <c r="E191" i="32"/>
  <c r="D191" i="32"/>
  <c r="D159" i="32"/>
  <c r="AJ30" i="31"/>
  <c r="I95" i="32"/>
  <c r="I63" i="32"/>
  <c r="H63" i="32"/>
  <c r="AJ7" i="31"/>
  <c r="AJ6" i="31"/>
  <c r="D222" i="32"/>
  <c r="C222" i="32"/>
  <c r="AI37" i="31"/>
  <c r="I158" i="32"/>
  <c r="AI29" i="31"/>
  <c r="H126" i="32"/>
  <c r="H94" i="32"/>
  <c r="G94" i="32"/>
  <c r="G62" i="32"/>
  <c r="F62" i="32"/>
  <c r="AI5" i="31"/>
  <c r="E30" i="32"/>
  <c r="AH43" i="31"/>
  <c r="AH42" i="31"/>
  <c r="AH35" i="31"/>
  <c r="AH34" i="31"/>
  <c r="G125" i="32"/>
  <c r="F125" i="32"/>
  <c r="AH19" i="31"/>
  <c r="E93" i="32"/>
  <c r="AH11" i="31"/>
  <c r="AH10" i="31"/>
  <c r="D29" i="32"/>
  <c r="C29" i="32"/>
  <c r="AG41" i="31"/>
  <c r="AG40" i="31"/>
  <c r="AG33" i="31"/>
  <c r="E156" i="32"/>
  <c r="E124" i="32"/>
  <c r="AG24" i="31"/>
  <c r="D92" i="32"/>
  <c r="AG16" i="31"/>
  <c r="AG9" i="31"/>
  <c r="AG8" i="31"/>
  <c r="G185" i="32"/>
  <c r="AH89" i="24"/>
  <c r="E121" i="32"/>
  <c r="R89" i="24"/>
  <c r="J89" i="24"/>
  <c r="F216" i="32"/>
  <c r="E184" i="32"/>
  <c r="AF89" i="24"/>
  <c r="C120" i="32"/>
  <c r="P89" i="24"/>
  <c r="CE87" i="24"/>
  <c r="I376" i="32" s="1"/>
  <c r="G340" i="32"/>
  <c r="AD75" i="31"/>
  <c r="AD68" i="31"/>
  <c r="E308" i="32"/>
  <c r="AD60" i="31"/>
  <c r="AD59" i="31"/>
  <c r="D244" i="32"/>
  <c r="C244" i="32"/>
  <c r="AD44" i="31"/>
  <c r="AD43" i="31"/>
  <c r="AD36" i="31"/>
  <c r="AD35" i="31"/>
  <c r="H116" i="32"/>
  <c r="G116" i="32"/>
  <c r="AD20" i="31"/>
  <c r="AD19" i="31"/>
  <c r="F52" i="32"/>
  <c r="E52" i="32"/>
  <c r="E20" i="32"/>
  <c r="CE84" i="24"/>
  <c r="I372" i="32" s="1"/>
  <c r="AC76" i="31"/>
  <c r="AC75" i="31"/>
  <c r="AC68" i="31"/>
  <c r="AC67" i="31"/>
  <c r="AC52" i="31"/>
  <c r="AC51" i="31"/>
  <c r="AC44" i="31"/>
  <c r="AC43" i="31"/>
  <c r="AC36" i="31"/>
  <c r="AC35" i="31"/>
  <c r="AC27" i="31"/>
  <c r="AC19" i="31"/>
  <c r="AC12" i="31"/>
  <c r="AC11" i="31"/>
  <c r="CE83" i="24"/>
  <c r="AB76" i="31"/>
  <c r="AB75" i="31"/>
  <c r="AB68" i="31"/>
  <c r="AB67" i="31"/>
  <c r="AB59" i="31"/>
  <c r="AB52" i="31"/>
  <c r="AB51" i="31"/>
  <c r="AB44" i="31"/>
  <c r="AB43" i="31"/>
  <c r="AB35" i="31"/>
  <c r="AB19" i="31"/>
  <c r="AB12" i="31"/>
  <c r="AB4" i="31"/>
  <c r="AB3" i="31"/>
  <c r="AA76" i="31"/>
  <c r="AA75" i="31"/>
  <c r="AA60" i="31"/>
  <c r="AA59" i="31"/>
  <c r="AA52" i="31"/>
  <c r="AA51" i="31"/>
  <c r="AA44" i="31"/>
  <c r="AA43" i="31"/>
  <c r="AA28" i="31"/>
  <c r="AA27" i="31"/>
  <c r="AA20" i="31"/>
  <c r="AA12" i="31"/>
  <c r="AA11" i="31"/>
  <c r="AA4" i="31"/>
  <c r="CE81" i="24"/>
  <c r="Z76" i="31"/>
  <c r="Z75" i="31"/>
  <c r="Z67" i="31"/>
  <c r="Z60" i="31"/>
  <c r="Z59" i="31"/>
  <c r="Z52" i="31"/>
  <c r="Z51" i="31"/>
  <c r="Z43" i="31"/>
  <c r="Z36" i="31"/>
  <c r="Z35" i="31"/>
  <c r="Z28" i="31"/>
  <c r="Z27" i="31"/>
  <c r="Z20" i="31"/>
  <c r="Z19" i="31"/>
  <c r="Z12" i="31"/>
  <c r="Z11" i="31"/>
  <c r="Z4" i="31"/>
  <c r="Z3" i="31"/>
  <c r="Y76" i="31"/>
  <c r="Y75" i="31"/>
  <c r="Y68" i="31"/>
  <c r="Y67" i="31"/>
  <c r="Y60" i="31"/>
  <c r="Y59" i="31"/>
  <c r="Y52" i="31"/>
  <c r="Y51" i="31"/>
  <c r="Y36" i="31"/>
  <c r="Y35" i="31"/>
  <c r="Y28" i="31"/>
  <c r="Y27" i="31"/>
  <c r="Y20" i="31"/>
  <c r="Y19" i="31"/>
  <c r="Y12" i="31"/>
  <c r="Y11" i="31"/>
  <c r="Y4" i="31"/>
  <c r="Y3" i="31"/>
  <c r="X78" i="31"/>
  <c r="X68" i="31"/>
  <c r="X67" i="31"/>
  <c r="X60" i="31"/>
  <c r="X59" i="31"/>
  <c r="X52" i="31"/>
  <c r="X51" i="31"/>
  <c r="X44" i="31"/>
  <c r="X43" i="31"/>
  <c r="X36" i="31"/>
  <c r="X35" i="31"/>
  <c r="X28" i="31"/>
  <c r="X27" i="31"/>
  <c r="X20" i="31"/>
  <c r="X19" i="31"/>
  <c r="X12" i="31"/>
  <c r="X11" i="31"/>
  <c r="X4" i="31"/>
  <c r="CE78" i="24"/>
  <c r="W75" i="31"/>
  <c r="W68" i="31"/>
  <c r="W67" i="31"/>
  <c r="W60" i="31"/>
  <c r="W59" i="31"/>
  <c r="W51" i="31"/>
  <c r="W44" i="31"/>
  <c r="W43" i="31"/>
  <c r="W36" i="31"/>
  <c r="W35" i="31"/>
  <c r="W28" i="31"/>
  <c r="W27" i="31"/>
  <c r="W20" i="31"/>
  <c r="W19" i="31"/>
  <c r="W11" i="31"/>
  <c r="W4" i="31"/>
  <c r="CE77" i="24"/>
  <c r="V76" i="31"/>
  <c r="V75" i="31"/>
  <c r="V68" i="31"/>
  <c r="V67" i="31"/>
  <c r="V60" i="31"/>
  <c r="V59" i="31"/>
  <c r="V44" i="31"/>
  <c r="V43" i="31"/>
  <c r="V36" i="31"/>
  <c r="V35" i="31"/>
  <c r="V28" i="31"/>
  <c r="V27" i="31"/>
  <c r="V20" i="31"/>
  <c r="V19" i="31"/>
  <c r="V11" i="31"/>
  <c r="CE76" i="24"/>
  <c r="U76" i="31"/>
  <c r="U75" i="31"/>
  <c r="U68" i="31"/>
  <c r="U67" i="31"/>
  <c r="U52" i="31"/>
  <c r="U51" i="31"/>
  <c r="U44" i="31"/>
  <c r="U43" i="31"/>
  <c r="U36" i="31"/>
  <c r="U35" i="31"/>
  <c r="U27" i="31"/>
  <c r="U19" i="31"/>
  <c r="U12" i="31"/>
  <c r="U11" i="31"/>
  <c r="CE75" i="24"/>
  <c r="T78" i="31"/>
  <c r="T76" i="31"/>
  <c r="T75" i="31"/>
  <c r="T68" i="31"/>
  <c r="T67" i="31"/>
  <c r="T59" i="31"/>
  <c r="T52" i="31"/>
  <c r="T51" i="31"/>
  <c r="T44" i="31"/>
  <c r="T43" i="31"/>
  <c r="T35" i="31"/>
  <c r="T19" i="31"/>
  <c r="T12" i="31"/>
  <c r="T4" i="31"/>
  <c r="T3" i="31"/>
  <c r="S78" i="31"/>
  <c r="S76" i="31"/>
  <c r="S75" i="31"/>
  <c r="S70" i="31"/>
  <c r="S60" i="31"/>
  <c r="S59" i="31"/>
  <c r="S52" i="31"/>
  <c r="S51" i="31"/>
  <c r="S44" i="31"/>
  <c r="S43" i="31"/>
  <c r="S28" i="31"/>
  <c r="S27" i="31"/>
  <c r="S20" i="31"/>
  <c r="S12" i="31"/>
  <c r="S11" i="31"/>
  <c r="S4" i="31"/>
  <c r="CE73" i="24"/>
  <c r="R78" i="31"/>
  <c r="R76" i="31"/>
  <c r="R75" i="31"/>
  <c r="R67" i="31"/>
  <c r="R60" i="31"/>
  <c r="R59" i="31"/>
  <c r="R52" i="31"/>
  <c r="R51" i="31"/>
  <c r="R43" i="31"/>
  <c r="R36" i="31"/>
  <c r="R35" i="31"/>
  <c r="R28" i="31"/>
  <c r="R27" i="31"/>
  <c r="R20" i="31"/>
  <c r="R19" i="31"/>
  <c r="R12" i="31"/>
  <c r="R11" i="31"/>
  <c r="R4" i="31"/>
  <c r="R3" i="31"/>
  <c r="Q76" i="31"/>
  <c r="Q75" i="31"/>
  <c r="Q68" i="31"/>
  <c r="Q67" i="31"/>
  <c r="Q62" i="31"/>
  <c r="Q60" i="31"/>
  <c r="Q59" i="31"/>
  <c r="Q52" i="31"/>
  <c r="Q51" i="31"/>
  <c r="Q36" i="31"/>
  <c r="Q35" i="31"/>
  <c r="Q28" i="31"/>
  <c r="Q27" i="31"/>
  <c r="Q20" i="31"/>
  <c r="Q19" i="31"/>
  <c r="Q12" i="31"/>
  <c r="Q11" i="31"/>
  <c r="Q4" i="31"/>
  <c r="Q3" i="31"/>
  <c r="P78" i="31"/>
  <c r="BX69" i="24"/>
  <c r="P70" i="31"/>
  <c r="P68" i="31"/>
  <c r="P67" i="31"/>
  <c r="P62" i="31"/>
  <c r="P60" i="31"/>
  <c r="P59" i="31"/>
  <c r="P52" i="31"/>
  <c r="P51" i="31"/>
  <c r="P44" i="31"/>
  <c r="P43" i="31"/>
  <c r="P36" i="31"/>
  <c r="P35" i="31"/>
  <c r="P28" i="31"/>
  <c r="P27" i="31"/>
  <c r="P20" i="31"/>
  <c r="P19" i="31"/>
  <c r="P12" i="31"/>
  <c r="P11" i="31"/>
  <c r="P4" i="31"/>
  <c r="CE70" i="24"/>
  <c r="N74" i="31"/>
  <c r="D306" i="32"/>
  <c r="C274" i="32"/>
  <c r="N50" i="31"/>
  <c r="N42" i="31"/>
  <c r="G146" i="32"/>
  <c r="N26" i="31"/>
  <c r="N18" i="31"/>
  <c r="D50" i="32"/>
  <c r="CE68" i="24"/>
  <c r="I370" i="32" s="1"/>
  <c r="D336" i="32"/>
  <c r="C304" i="32"/>
  <c r="I240" i="32"/>
  <c r="L49" i="31"/>
  <c r="G176" i="32"/>
  <c r="L33" i="31"/>
  <c r="L25" i="31"/>
  <c r="L17" i="31"/>
  <c r="C48" i="32"/>
  <c r="K80" i="31"/>
  <c r="C335" i="32"/>
  <c r="I271" i="32"/>
  <c r="H239" i="32"/>
  <c r="K48" i="31"/>
  <c r="F175" i="32"/>
  <c r="E143" i="32"/>
  <c r="K24" i="31"/>
  <c r="K16" i="31"/>
  <c r="K8" i="31"/>
  <c r="J79" i="31"/>
  <c r="J71" i="31"/>
  <c r="J63" i="31"/>
  <c r="G238" i="32"/>
  <c r="J47" i="31"/>
  <c r="E174" i="32"/>
  <c r="D142" i="32"/>
  <c r="J23" i="31"/>
  <c r="I46" i="32"/>
  <c r="J7" i="31"/>
  <c r="I333" i="32"/>
  <c r="H301" i="32"/>
  <c r="I62" i="31"/>
  <c r="I54" i="31"/>
  <c r="I46" i="31"/>
  <c r="I38" i="31"/>
  <c r="C141" i="32"/>
  <c r="I22" i="31"/>
  <c r="H45" i="32"/>
  <c r="G13" i="32"/>
  <c r="E331" i="32"/>
  <c r="G66" i="31"/>
  <c r="C267" i="32"/>
  <c r="E330" i="32"/>
  <c r="D298" i="32"/>
  <c r="C266" i="32"/>
  <c r="F55" i="31"/>
  <c r="G47" i="31"/>
  <c r="F49" i="31"/>
  <c r="F171" i="32"/>
  <c r="G32" i="31"/>
  <c r="F43" i="31"/>
  <c r="F35" i="31"/>
  <c r="E46" i="31"/>
  <c r="E38" i="31"/>
  <c r="E30" i="31"/>
  <c r="I75" i="32"/>
  <c r="F26" i="31"/>
  <c r="F21" i="31"/>
  <c r="E25" i="31"/>
  <c r="E33" i="15"/>
  <c r="G19" i="31"/>
  <c r="G12" i="31"/>
  <c r="G11" i="31"/>
  <c r="G4" i="31"/>
  <c r="F42" i="32"/>
  <c r="E42" i="32"/>
  <c r="F4" i="31"/>
  <c r="F41" i="32"/>
  <c r="E41" i="32"/>
  <c r="E9" i="32"/>
  <c r="E3" i="31"/>
  <c r="CE51" i="24"/>
  <c r="B53" i="24"/>
  <c r="CE47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W78" i="31"/>
  <c r="V78" i="31"/>
  <c r="U78" i="31"/>
  <c r="Q78" i="31"/>
  <c r="N78" i="31"/>
  <c r="L78" i="31"/>
  <c r="K78" i="31"/>
  <c r="J78" i="31"/>
  <c r="G78" i="31"/>
  <c r="F78" i="31"/>
  <c r="E78" i="31"/>
  <c r="C78" i="31"/>
  <c r="B78" i="31"/>
  <c r="A78" i="31"/>
  <c r="AK77" i="31"/>
  <c r="AJ77" i="31"/>
  <c r="AI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X76" i="31"/>
  <c r="W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H75" i="31"/>
  <c r="AG75" i="31"/>
  <c r="AF75" i="31"/>
  <c r="AE75" i="31"/>
  <c r="X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L74" i="31"/>
  <c r="K74" i="31"/>
  <c r="J74" i="31"/>
  <c r="I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R70" i="31"/>
  <c r="Q70" i="31"/>
  <c r="N70" i="31"/>
  <c r="L70" i="31"/>
  <c r="K70" i="31"/>
  <c r="J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A68" i="31"/>
  <c r="Z68" i="31"/>
  <c r="S68" i="31"/>
  <c r="R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A67" i="31"/>
  <c r="S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L66" i="31"/>
  <c r="K66" i="31"/>
  <c r="J66" i="31"/>
  <c r="I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N62" i="31"/>
  <c r="L62" i="31"/>
  <c r="K62" i="31"/>
  <c r="J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C60" i="31"/>
  <c r="AB60" i="31"/>
  <c r="U60" i="31"/>
  <c r="T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F59" i="31"/>
  <c r="AE59" i="31"/>
  <c r="AC59" i="31"/>
  <c r="U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L58" i="31"/>
  <c r="K58" i="31"/>
  <c r="J58" i="31"/>
  <c r="I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E55" i="31"/>
  <c r="C55" i="31"/>
  <c r="B55" i="31"/>
  <c r="A55" i="31"/>
  <c r="AK54" i="31"/>
  <c r="AJ54" i="31"/>
  <c r="AI54" i="31"/>
  <c r="AH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W52" i="31"/>
  <c r="V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V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K49" i="31"/>
  <c r="J49" i="31"/>
  <c r="I49" i="31"/>
  <c r="G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I47" i="31"/>
  <c r="F47" i="31"/>
  <c r="E47" i="31"/>
  <c r="C47" i="31"/>
  <c r="B47" i="31"/>
  <c r="A47" i="31"/>
  <c r="AK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G46" i="31"/>
  <c r="F46" i="31"/>
  <c r="C46" i="31"/>
  <c r="B46" i="31"/>
  <c r="A46" i="31"/>
  <c r="AK45" i="31"/>
  <c r="AJ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H44" i="31"/>
  <c r="AG44" i="31"/>
  <c r="AF44" i="31"/>
  <c r="Z44" i="31"/>
  <c r="Y44" i="31"/>
  <c r="R44" i="31"/>
  <c r="Q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G43" i="31"/>
  <c r="AF43" i="31"/>
  <c r="Y43" i="31"/>
  <c r="Q43" i="31"/>
  <c r="N43" i="31"/>
  <c r="L43" i="31"/>
  <c r="K43" i="31"/>
  <c r="J43" i="31"/>
  <c r="I43" i="31"/>
  <c r="G43" i="31"/>
  <c r="E43" i="31"/>
  <c r="C43" i="31"/>
  <c r="B43" i="31"/>
  <c r="A43" i="31"/>
  <c r="AK42" i="31"/>
  <c r="AJ42" i="31"/>
  <c r="AI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K41" i="31"/>
  <c r="J41" i="31"/>
  <c r="I41" i="31"/>
  <c r="G41" i="31"/>
  <c r="F41" i="31"/>
  <c r="E41" i="31"/>
  <c r="C41" i="31"/>
  <c r="B41" i="31"/>
  <c r="A41" i="31"/>
  <c r="AJ40" i="31"/>
  <c r="AI40" i="31"/>
  <c r="AH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F40" i="31"/>
  <c r="E40" i="31"/>
  <c r="C40" i="31"/>
  <c r="B40" i="31"/>
  <c r="A40" i="31"/>
  <c r="AK39" i="31"/>
  <c r="AI39" i="31"/>
  <c r="AH39" i="31"/>
  <c r="AG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G38" i="31"/>
  <c r="F38" i="31"/>
  <c r="C38" i="31"/>
  <c r="B38" i="31"/>
  <c r="A38" i="31"/>
  <c r="AK37" i="31"/>
  <c r="AJ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H36" i="31"/>
  <c r="AG36" i="31"/>
  <c r="AF36" i="31"/>
  <c r="AB36" i="31"/>
  <c r="AA36" i="31"/>
  <c r="T36" i="31"/>
  <c r="S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G35" i="31"/>
  <c r="AF35" i="31"/>
  <c r="AA35" i="31"/>
  <c r="S35" i="31"/>
  <c r="N35" i="31"/>
  <c r="L35" i="31"/>
  <c r="K35" i="31"/>
  <c r="J35" i="31"/>
  <c r="I35" i="31"/>
  <c r="G35" i="31"/>
  <c r="E35" i="31"/>
  <c r="C35" i="31"/>
  <c r="B35" i="31"/>
  <c r="A35" i="31"/>
  <c r="AK34" i="31"/>
  <c r="AJ34" i="31"/>
  <c r="AI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J33" i="31"/>
  <c r="AI33" i="31"/>
  <c r="AH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J32" i="31"/>
  <c r="I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I31" i="31"/>
  <c r="G31" i="31"/>
  <c r="F31" i="31"/>
  <c r="E31" i="31"/>
  <c r="C31" i="31"/>
  <c r="B31" i="31"/>
  <c r="A31" i="31"/>
  <c r="AK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G30" i="31"/>
  <c r="F30" i="31"/>
  <c r="C30" i="31"/>
  <c r="B30" i="31"/>
  <c r="A30" i="31"/>
  <c r="AK29" i="31"/>
  <c r="AJ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H28" i="31"/>
  <c r="AG28" i="31"/>
  <c r="AF28" i="31"/>
  <c r="AC28" i="31"/>
  <c r="AB28" i="31"/>
  <c r="U28" i="31"/>
  <c r="T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G27" i="31"/>
  <c r="AF27" i="31"/>
  <c r="AB27" i="31"/>
  <c r="T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L26" i="31"/>
  <c r="K26" i="31"/>
  <c r="J26" i="31"/>
  <c r="I26" i="31"/>
  <c r="G26" i="31"/>
  <c r="E26" i="31"/>
  <c r="C26" i="31"/>
  <c r="B26" i="31"/>
  <c r="A26" i="31"/>
  <c r="AJ25" i="31"/>
  <c r="AI25" i="31"/>
  <c r="AH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K25" i="31"/>
  <c r="J25" i="31"/>
  <c r="I25" i="31"/>
  <c r="G25" i="31"/>
  <c r="F25" i="31"/>
  <c r="C25" i="31"/>
  <c r="B25" i="31"/>
  <c r="A25" i="31"/>
  <c r="AJ24" i="31"/>
  <c r="AI24" i="31"/>
  <c r="AH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I23" i="31"/>
  <c r="G23" i="31"/>
  <c r="F23" i="31"/>
  <c r="E23" i="31"/>
  <c r="C23" i="31"/>
  <c r="B23" i="31"/>
  <c r="A23" i="31"/>
  <c r="AK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G22" i="31"/>
  <c r="F22" i="31"/>
  <c r="E22" i="31"/>
  <c r="C22" i="31"/>
  <c r="B22" i="31"/>
  <c r="A22" i="31"/>
  <c r="AK21" i="31"/>
  <c r="AJ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E21" i="31"/>
  <c r="C21" i="31"/>
  <c r="B21" i="31"/>
  <c r="A21" i="31"/>
  <c r="AK20" i="31"/>
  <c r="AJ20" i="31"/>
  <c r="AH20" i="31"/>
  <c r="AG20" i="31"/>
  <c r="AF20" i="31"/>
  <c r="AC20" i="31"/>
  <c r="AB20" i="31"/>
  <c r="U20" i="31"/>
  <c r="T20" i="31"/>
  <c r="N20" i="31"/>
  <c r="L20" i="31"/>
  <c r="K20" i="31"/>
  <c r="J20" i="31"/>
  <c r="I20" i="31"/>
  <c r="G20" i="31"/>
  <c r="F20" i="31"/>
  <c r="C20" i="31"/>
  <c r="B20" i="31"/>
  <c r="A20" i="31"/>
  <c r="AK19" i="31"/>
  <c r="AJ19" i="31"/>
  <c r="AI19" i="31"/>
  <c r="AG19" i="31"/>
  <c r="AF19" i="31"/>
  <c r="AA19" i="31"/>
  <c r="S19" i="31"/>
  <c r="N19" i="31"/>
  <c r="L19" i="31"/>
  <c r="K19" i="31"/>
  <c r="J19" i="31"/>
  <c r="I19" i="31"/>
  <c r="F19" i="31"/>
  <c r="E19" i="31"/>
  <c r="C19" i="31"/>
  <c r="B19" i="31"/>
  <c r="A19" i="31"/>
  <c r="AK18" i="31"/>
  <c r="AJ18" i="31"/>
  <c r="AI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K17" i="31"/>
  <c r="J17" i="31"/>
  <c r="I17" i="31"/>
  <c r="G17" i="31"/>
  <c r="F17" i="31"/>
  <c r="E17" i="31"/>
  <c r="C17" i="31"/>
  <c r="B17" i="31"/>
  <c r="A17" i="31"/>
  <c r="AJ16" i="31"/>
  <c r="AI16" i="31"/>
  <c r="AH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I15" i="31"/>
  <c r="G15" i="31"/>
  <c r="F15" i="31"/>
  <c r="E15" i="31"/>
  <c r="C15" i="31"/>
  <c r="B15" i="31"/>
  <c r="A15" i="31"/>
  <c r="AK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H12" i="31"/>
  <c r="AG12" i="31"/>
  <c r="AF12" i="31"/>
  <c r="AD12" i="31"/>
  <c r="W12" i="31"/>
  <c r="V12" i="31"/>
  <c r="N12" i="31"/>
  <c r="L12" i="31"/>
  <c r="K12" i="31"/>
  <c r="J12" i="31"/>
  <c r="I12" i="31"/>
  <c r="E12" i="31"/>
  <c r="C12" i="31"/>
  <c r="B12" i="31"/>
  <c r="A12" i="31"/>
  <c r="AK11" i="31"/>
  <c r="AJ11" i="31"/>
  <c r="AI11" i="31"/>
  <c r="AG11" i="31"/>
  <c r="AF11" i="31"/>
  <c r="AB11" i="31"/>
  <c r="T11" i="31"/>
  <c r="N11" i="31"/>
  <c r="L11" i="31"/>
  <c r="K11" i="31"/>
  <c r="J11" i="31"/>
  <c r="I11" i="31"/>
  <c r="C11" i="31"/>
  <c r="B11" i="31"/>
  <c r="A11" i="31"/>
  <c r="AK10" i="31"/>
  <c r="AJ10" i="31"/>
  <c r="AI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L10" i="31"/>
  <c r="K10" i="31"/>
  <c r="J10" i="31"/>
  <c r="I10" i="31"/>
  <c r="G10" i="31"/>
  <c r="F10" i="31"/>
  <c r="E10" i="31"/>
  <c r="C10" i="31"/>
  <c r="B10" i="31"/>
  <c r="A10" i="31"/>
  <c r="AJ9" i="31"/>
  <c r="AI9" i="31"/>
  <c r="AH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J8" i="31"/>
  <c r="AI8" i="31"/>
  <c r="AH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J8" i="31"/>
  <c r="I8" i="31"/>
  <c r="G8" i="31"/>
  <c r="F8" i="31"/>
  <c r="E8" i="31"/>
  <c r="C8" i="31"/>
  <c r="B8" i="31"/>
  <c r="A8" i="31"/>
  <c r="AK7" i="31"/>
  <c r="AI7" i="31"/>
  <c r="AH7" i="31"/>
  <c r="AG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I7" i="31"/>
  <c r="G7" i="31"/>
  <c r="F7" i="31"/>
  <c r="E7" i="31"/>
  <c r="C7" i="31"/>
  <c r="B7" i="31"/>
  <c r="A7" i="31"/>
  <c r="AK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G6" i="31"/>
  <c r="F6" i="31"/>
  <c r="E6" i="31"/>
  <c r="C6" i="31"/>
  <c r="B6" i="31"/>
  <c r="A6" i="31"/>
  <c r="AK5" i="31"/>
  <c r="AJ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H4" i="31"/>
  <c r="AG4" i="31"/>
  <c r="AF4" i="31"/>
  <c r="AD4" i="31"/>
  <c r="AC4" i="31"/>
  <c r="V4" i="31"/>
  <c r="U4" i="31"/>
  <c r="N4" i="31"/>
  <c r="L4" i="31"/>
  <c r="K4" i="31"/>
  <c r="J4" i="31"/>
  <c r="I4" i="31"/>
  <c r="E4" i="31"/>
  <c r="C4" i="31"/>
  <c r="B4" i="31"/>
  <c r="A4" i="31"/>
  <c r="AK3" i="31"/>
  <c r="AJ3" i="31"/>
  <c r="AI3" i="31"/>
  <c r="AH3" i="31"/>
  <c r="AG3" i="31"/>
  <c r="AF3" i="31"/>
  <c r="AA3" i="31"/>
  <c r="S3" i="31"/>
  <c r="N3" i="31"/>
  <c r="L3" i="31"/>
  <c r="K3" i="31"/>
  <c r="J3" i="31"/>
  <c r="I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V2" i="30"/>
  <c r="AU2" i="30"/>
  <c r="AT2" i="30"/>
  <c r="AS2" i="30"/>
  <c r="AR2" i="30"/>
  <c r="AQ2" i="30"/>
  <c r="AP2" i="30"/>
  <c r="AO2" i="30"/>
  <c r="AN2" i="30"/>
  <c r="AM2" i="30"/>
  <c r="AL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P2" i="30"/>
  <c r="O2" i="30"/>
  <c r="N2" i="30"/>
  <c r="M2" i="30"/>
  <c r="L2" i="30"/>
  <c r="K2" i="30"/>
  <c r="J2" i="30"/>
  <c r="I2" i="30"/>
  <c r="H2" i="30"/>
  <c r="G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M2" i="28"/>
  <c r="BL2" i="28"/>
  <c r="BK2" i="28"/>
  <c r="BJ2" i="28"/>
  <c r="BI2" i="28"/>
  <c r="BH2" i="28"/>
  <c r="BG2" i="28"/>
  <c r="BE2" i="28"/>
  <c r="BD2" i="28"/>
  <c r="BC2" i="28"/>
  <c r="BB2" i="28"/>
  <c r="BA2" i="28"/>
  <c r="AZ2" i="28"/>
  <c r="AY2" i="28"/>
  <c r="AT2" i="28"/>
  <c r="AS2" i="28"/>
  <c r="AR2" i="28"/>
  <c r="AQ2" i="28"/>
  <c r="AP2" i="28"/>
  <c r="AO2" i="28"/>
  <c r="AM2" i="28"/>
  <c r="AL2" i="28"/>
  <c r="AK2" i="28"/>
  <c r="AJ2" i="28"/>
  <c r="AI2" i="28"/>
  <c r="AH2" i="28"/>
  <c r="AG2" i="28"/>
  <c r="AE2" i="28"/>
  <c r="AD2" i="28"/>
  <c r="AC2" i="28"/>
  <c r="AB2" i="28"/>
  <c r="AA2" i="28"/>
  <c r="Z2" i="28"/>
  <c r="Y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D690" i="34"/>
  <c r="C690" i="34"/>
  <c r="C689" i="34"/>
  <c r="C688" i="34"/>
  <c r="C687" i="34"/>
  <c r="C686" i="34"/>
  <c r="C685" i="34"/>
  <c r="C684" i="34"/>
  <c r="C683" i="34"/>
  <c r="D682" i="34"/>
  <c r="C682" i="34"/>
  <c r="C681" i="34"/>
  <c r="C680" i="34"/>
  <c r="C679" i="34"/>
  <c r="C678" i="34"/>
  <c r="C677" i="34"/>
  <c r="C676" i="34"/>
  <c r="C675" i="34"/>
  <c r="D674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D628" i="34"/>
  <c r="C628" i="34"/>
  <c r="C627" i="34"/>
  <c r="C626" i="34"/>
  <c r="C625" i="34"/>
  <c r="C624" i="34"/>
  <c r="D623" i="34"/>
  <c r="C623" i="34"/>
  <c r="D622" i="34"/>
  <c r="C622" i="34"/>
  <c r="C621" i="34"/>
  <c r="C620" i="34"/>
  <c r="C619" i="34"/>
  <c r="D618" i="34"/>
  <c r="C618" i="34"/>
  <c r="C617" i="34"/>
  <c r="C616" i="34"/>
  <c r="D615" i="34"/>
  <c r="D695" i="34" s="1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C367" i="32"/>
  <c r="D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C351" i="32"/>
  <c r="I350" i="32"/>
  <c r="H350" i="32"/>
  <c r="G350" i="32"/>
  <c r="E350" i="32"/>
  <c r="D350" i="32"/>
  <c r="C350" i="32"/>
  <c r="I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E340" i="32"/>
  <c r="D340" i="32"/>
  <c r="C340" i="32"/>
  <c r="I338" i="32"/>
  <c r="H338" i="32"/>
  <c r="G338" i="32"/>
  <c r="F338" i="32"/>
  <c r="D338" i="32"/>
  <c r="C338" i="32"/>
  <c r="I336" i="32"/>
  <c r="H336" i="32"/>
  <c r="G336" i="32"/>
  <c r="F336" i="32"/>
  <c r="E336" i="32"/>
  <c r="C336" i="32"/>
  <c r="I335" i="32"/>
  <c r="H335" i="32"/>
  <c r="G335" i="32"/>
  <c r="F335" i="32"/>
  <c r="E335" i="32"/>
  <c r="D335" i="32"/>
  <c r="I334" i="32"/>
  <c r="H334" i="32"/>
  <c r="G334" i="32"/>
  <c r="F334" i="32"/>
  <c r="E334" i="32"/>
  <c r="D334" i="32"/>
  <c r="C334" i="32"/>
  <c r="H333" i="32"/>
  <c r="G333" i="32"/>
  <c r="F333" i="32"/>
  <c r="E333" i="32"/>
  <c r="D333" i="32"/>
  <c r="C333" i="32"/>
  <c r="I331" i="32"/>
  <c r="H331" i="32"/>
  <c r="G331" i="32"/>
  <c r="F331" i="32"/>
  <c r="D331" i="32"/>
  <c r="C331" i="32"/>
  <c r="I330" i="32"/>
  <c r="H330" i="32"/>
  <c r="G330" i="32"/>
  <c r="F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D308" i="32"/>
  <c r="C308" i="32"/>
  <c r="I306" i="32"/>
  <c r="H306" i="32"/>
  <c r="G306" i="32"/>
  <c r="F306" i="32"/>
  <c r="E306" i="32"/>
  <c r="C306" i="32"/>
  <c r="I304" i="32"/>
  <c r="H304" i="32"/>
  <c r="G304" i="32"/>
  <c r="F304" i="32"/>
  <c r="E304" i="32"/>
  <c r="D304" i="32"/>
  <c r="I303" i="32"/>
  <c r="H303" i="32"/>
  <c r="G303" i="32"/>
  <c r="F303" i="32"/>
  <c r="E303" i="32"/>
  <c r="D303" i="32"/>
  <c r="C303" i="32"/>
  <c r="H302" i="32"/>
  <c r="G302" i="32"/>
  <c r="F302" i="32"/>
  <c r="E302" i="32"/>
  <c r="D302" i="32"/>
  <c r="C302" i="32"/>
  <c r="I301" i="32"/>
  <c r="G301" i="32"/>
  <c r="F301" i="32"/>
  <c r="E301" i="32"/>
  <c r="D301" i="32"/>
  <c r="C301" i="32"/>
  <c r="I299" i="32"/>
  <c r="H299" i="32"/>
  <c r="G299" i="32"/>
  <c r="F299" i="32"/>
  <c r="E299" i="32"/>
  <c r="C299" i="32"/>
  <c r="I298" i="32"/>
  <c r="H298" i="32"/>
  <c r="G298" i="32"/>
  <c r="F298" i="32"/>
  <c r="E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H285" i="32"/>
  <c r="G285" i="32"/>
  <c r="F285" i="32"/>
  <c r="E285" i="32"/>
  <c r="D285" i="32"/>
  <c r="C285" i="32"/>
  <c r="I284" i="32"/>
  <c r="G284" i="32"/>
  <c r="F284" i="32"/>
  <c r="E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C276" i="32"/>
  <c r="I274" i="32"/>
  <c r="H274" i="32"/>
  <c r="G274" i="32"/>
  <c r="F274" i="32"/>
  <c r="E274" i="32"/>
  <c r="D274" i="32"/>
  <c r="I272" i="32"/>
  <c r="H272" i="32"/>
  <c r="G272" i="32"/>
  <c r="F272" i="32"/>
  <c r="E272" i="32"/>
  <c r="D272" i="32"/>
  <c r="C272" i="32"/>
  <c r="H271" i="32"/>
  <c r="G271" i="32"/>
  <c r="F271" i="32"/>
  <c r="E271" i="32"/>
  <c r="D271" i="32"/>
  <c r="C271" i="32"/>
  <c r="I270" i="32"/>
  <c r="G270" i="32"/>
  <c r="F270" i="32"/>
  <c r="E270" i="32"/>
  <c r="D270" i="32"/>
  <c r="C270" i="32"/>
  <c r="I269" i="32"/>
  <c r="H269" i="32"/>
  <c r="F269" i="32"/>
  <c r="E269" i="32"/>
  <c r="D269" i="32"/>
  <c r="C269" i="32"/>
  <c r="I267" i="32"/>
  <c r="H267" i="32"/>
  <c r="G267" i="32"/>
  <c r="F267" i="32"/>
  <c r="E267" i="32"/>
  <c r="D267" i="32"/>
  <c r="I266" i="32"/>
  <c r="H266" i="32"/>
  <c r="G266" i="32"/>
  <c r="F266" i="32"/>
  <c r="E266" i="32"/>
  <c r="D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I242" i="32"/>
  <c r="H242" i="32"/>
  <c r="G242" i="32"/>
  <c r="F242" i="32"/>
  <c r="E242" i="32"/>
  <c r="D242" i="32"/>
  <c r="C242" i="32"/>
  <c r="H240" i="32"/>
  <c r="G240" i="32"/>
  <c r="F240" i="32"/>
  <c r="E240" i="32"/>
  <c r="D240" i="32"/>
  <c r="C240" i="32"/>
  <c r="I239" i="32"/>
  <c r="G239" i="32"/>
  <c r="F239" i="32"/>
  <c r="E239" i="32"/>
  <c r="D239" i="32"/>
  <c r="C239" i="32"/>
  <c r="I238" i="32"/>
  <c r="H238" i="32"/>
  <c r="F238" i="32"/>
  <c r="E238" i="32"/>
  <c r="D238" i="32"/>
  <c r="C238" i="32"/>
  <c r="I237" i="32"/>
  <c r="H237" i="32"/>
  <c r="G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D223" i="32"/>
  <c r="C223" i="32"/>
  <c r="I222" i="32"/>
  <c r="H222" i="32"/>
  <c r="G222" i="32"/>
  <c r="F222" i="32"/>
  <c r="E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E216" i="32"/>
  <c r="D216" i="32"/>
  <c r="C216" i="32"/>
  <c r="I212" i="32"/>
  <c r="H212" i="32"/>
  <c r="G212" i="32"/>
  <c r="F212" i="32"/>
  <c r="E212" i="32"/>
  <c r="D212" i="32"/>
  <c r="C212" i="32"/>
  <c r="H210" i="32"/>
  <c r="G210" i="32"/>
  <c r="F210" i="32"/>
  <c r="E210" i="32"/>
  <c r="D210" i="32"/>
  <c r="C210" i="32"/>
  <c r="I208" i="32"/>
  <c r="G208" i="32"/>
  <c r="F208" i="32"/>
  <c r="E208" i="32"/>
  <c r="D208" i="32"/>
  <c r="C208" i="32"/>
  <c r="I207" i="32"/>
  <c r="H207" i="32"/>
  <c r="F207" i="32"/>
  <c r="E207" i="32"/>
  <c r="D207" i="32"/>
  <c r="C207" i="32"/>
  <c r="I206" i="32"/>
  <c r="H206" i="32"/>
  <c r="G206" i="32"/>
  <c r="E206" i="32"/>
  <c r="D206" i="32"/>
  <c r="C206" i="32"/>
  <c r="I205" i="32"/>
  <c r="H205" i="32"/>
  <c r="G205" i="32"/>
  <c r="F205" i="32"/>
  <c r="D205" i="32"/>
  <c r="C205" i="32"/>
  <c r="I203" i="32"/>
  <c r="H203" i="32"/>
  <c r="G203" i="32"/>
  <c r="E203" i="32"/>
  <c r="D203" i="32"/>
  <c r="C203" i="32"/>
  <c r="I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E192" i="32"/>
  <c r="D192" i="32"/>
  <c r="C192" i="32"/>
  <c r="I191" i="32"/>
  <c r="H191" i="32"/>
  <c r="G191" i="32"/>
  <c r="F191" i="32"/>
  <c r="C191" i="32"/>
  <c r="I190" i="32"/>
  <c r="H190" i="32"/>
  <c r="G190" i="32"/>
  <c r="F190" i="32"/>
  <c r="E190" i="32"/>
  <c r="D190" i="32"/>
  <c r="G189" i="32"/>
  <c r="F189" i="32"/>
  <c r="E189" i="32"/>
  <c r="D189" i="32"/>
  <c r="C189" i="32"/>
  <c r="I188" i="32"/>
  <c r="H188" i="32"/>
  <c r="E188" i="32"/>
  <c r="D188" i="32"/>
  <c r="C188" i="32"/>
  <c r="I185" i="32"/>
  <c r="H185" i="32"/>
  <c r="F185" i="32"/>
  <c r="E185" i="32"/>
  <c r="D185" i="32"/>
  <c r="C185" i="32"/>
  <c r="I184" i="32"/>
  <c r="H184" i="32"/>
  <c r="G184" i="32"/>
  <c r="F184" i="32"/>
  <c r="D184" i="32"/>
  <c r="C184" i="32"/>
  <c r="H180" i="32"/>
  <c r="G180" i="32"/>
  <c r="F180" i="32"/>
  <c r="E180" i="32"/>
  <c r="D180" i="32"/>
  <c r="C180" i="32"/>
  <c r="H179" i="32"/>
  <c r="I178" i="32"/>
  <c r="H178" i="32"/>
  <c r="G178" i="32"/>
  <c r="F178" i="32"/>
  <c r="E178" i="32"/>
  <c r="D178" i="32"/>
  <c r="C178" i="32"/>
  <c r="I176" i="32"/>
  <c r="H176" i="32"/>
  <c r="F176" i="32"/>
  <c r="E176" i="32"/>
  <c r="D176" i="32"/>
  <c r="C176" i="32"/>
  <c r="I175" i="32"/>
  <c r="H175" i="32"/>
  <c r="G175" i="32"/>
  <c r="E175" i="32"/>
  <c r="D175" i="32"/>
  <c r="C175" i="32"/>
  <c r="I174" i="32"/>
  <c r="H174" i="32"/>
  <c r="G174" i="32"/>
  <c r="F174" i="32"/>
  <c r="D174" i="32"/>
  <c r="C174" i="32"/>
  <c r="I173" i="32"/>
  <c r="H173" i="32"/>
  <c r="G173" i="32"/>
  <c r="F173" i="32"/>
  <c r="E173" i="32"/>
  <c r="C173" i="32"/>
  <c r="I171" i="32"/>
  <c r="H171" i="32"/>
  <c r="G171" i="32"/>
  <c r="E171" i="32"/>
  <c r="D171" i="32"/>
  <c r="C171" i="32"/>
  <c r="H170" i="32"/>
  <c r="G170" i="32"/>
  <c r="F170" i="32"/>
  <c r="E170" i="32"/>
  <c r="D170" i="32"/>
  <c r="C170" i="32"/>
  <c r="I169" i="32"/>
  <c r="H169" i="32"/>
  <c r="G169" i="32"/>
  <c r="F169" i="32"/>
  <c r="E169" i="32"/>
  <c r="C169" i="32"/>
  <c r="H164" i="32"/>
  <c r="A164" i="32"/>
  <c r="I160" i="32"/>
  <c r="H160" i="32"/>
  <c r="G160" i="32"/>
  <c r="D160" i="32"/>
  <c r="C160" i="32"/>
  <c r="I159" i="32"/>
  <c r="H159" i="32"/>
  <c r="G159" i="32"/>
  <c r="F159" i="32"/>
  <c r="E159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C152" i="32"/>
  <c r="G148" i="32"/>
  <c r="F148" i="32"/>
  <c r="E148" i="32"/>
  <c r="D148" i="32"/>
  <c r="C148" i="32"/>
  <c r="I146" i="32"/>
  <c r="H146" i="32"/>
  <c r="F146" i="32"/>
  <c r="E146" i="32"/>
  <c r="D146" i="32"/>
  <c r="C146" i="32"/>
  <c r="I144" i="32"/>
  <c r="H144" i="32"/>
  <c r="G144" i="32"/>
  <c r="E144" i="32"/>
  <c r="D144" i="32"/>
  <c r="C144" i="32"/>
  <c r="I143" i="32"/>
  <c r="H143" i="32"/>
  <c r="G143" i="32"/>
  <c r="F143" i="32"/>
  <c r="D143" i="32"/>
  <c r="C143" i="32"/>
  <c r="I142" i="32"/>
  <c r="H142" i="32"/>
  <c r="G142" i="32"/>
  <c r="F142" i="32"/>
  <c r="E142" i="32"/>
  <c r="C142" i="32"/>
  <c r="I141" i="32"/>
  <c r="H141" i="32"/>
  <c r="G141" i="32"/>
  <c r="F141" i="32"/>
  <c r="E141" i="32"/>
  <c r="D141" i="32"/>
  <c r="I139" i="32"/>
  <c r="H139" i="32"/>
  <c r="G139" i="32"/>
  <c r="F139" i="32"/>
  <c r="E139" i="32"/>
  <c r="D139" i="32"/>
  <c r="C139" i="32"/>
  <c r="I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C128" i="32"/>
  <c r="I127" i="32"/>
  <c r="H127" i="32"/>
  <c r="G127" i="32"/>
  <c r="F127" i="32"/>
  <c r="E127" i="32"/>
  <c r="D127" i="32"/>
  <c r="C127" i="32"/>
  <c r="I126" i="32"/>
  <c r="G126" i="32"/>
  <c r="F126" i="32"/>
  <c r="E126" i="32"/>
  <c r="D126" i="32"/>
  <c r="C126" i="32"/>
  <c r="I125" i="32"/>
  <c r="H125" i="32"/>
  <c r="E125" i="32"/>
  <c r="D125" i="32"/>
  <c r="C125" i="32"/>
  <c r="I124" i="32"/>
  <c r="H124" i="32"/>
  <c r="G124" i="32"/>
  <c r="F124" i="32"/>
  <c r="C124" i="32"/>
  <c r="I121" i="32"/>
  <c r="H121" i="32"/>
  <c r="G121" i="32"/>
  <c r="F121" i="32"/>
  <c r="D121" i="32"/>
  <c r="C121" i="32"/>
  <c r="I120" i="32"/>
  <c r="H120" i="32"/>
  <c r="G120" i="32"/>
  <c r="F120" i="32"/>
  <c r="E120" i="32"/>
  <c r="D120" i="32"/>
  <c r="I116" i="32"/>
  <c r="F116" i="32"/>
  <c r="E116" i="32"/>
  <c r="D116" i="32"/>
  <c r="C116" i="32"/>
  <c r="I114" i="32"/>
  <c r="H114" i="32"/>
  <c r="G114" i="32"/>
  <c r="E114" i="32"/>
  <c r="D114" i="32"/>
  <c r="C114" i="32"/>
  <c r="I112" i="32"/>
  <c r="H112" i="32"/>
  <c r="G112" i="32"/>
  <c r="F112" i="32"/>
  <c r="D112" i="32"/>
  <c r="C112" i="32"/>
  <c r="I111" i="32"/>
  <c r="H111" i="32"/>
  <c r="G111" i="32"/>
  <c r="F111" i="32"/>
  <c r="E111" i="32"/>
  <c r="C111" i="32"/>
  <c r="I110" i="32"/>
  <c r="H110" i="32"/>
  <c r="G110" i="32"/>
  <c r="F110" i="32"/>
  <c r="E110" i="32"/>
  <c r="D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D105" i="32"/>
  <c r="C105" i="32"/>
  <c r="H100" i="32"/>
  <c r="A100" i="32"/>
  <c r="I96" i="32"/>
  <c r="H96" i="32"/>
  <c r="G96" i="32"/>
  <c r="F96" i="32"/>
  <c r="E96" i="32"/>
  <c r="D96" i="32"/>
  <c r="C96" i="32"/>
  <c r="H95" i="32"/>
  <c r="G95" i="32"/>
  <c r="F95" i="32"/>
  <c r="E95" i="32"/>
  <c r="D95" i="32"/>
  <c r="C95" i="32"/>
  <c r="I94" i="32"/>
  <c r="F94" i="32"/>
  <c r="E94" i="32"/>
  <c r="D94" i="32"/>
  <c r="C94" i="32"/>
  <c r="I93" i="32"/>
  <c r="H93" i="32"/>
  <c r="G93" i="32"/>
  <c r="D93" i="32"/>
  <c r="C93" i="32"/>
  <c r="I92" i="32"/>
  <c r="H92" i="32"/>
  <c r="G92" i="32"/>
  <c r="F92" i="32"/>
  <c r="E92" i="32"/>
  <c r="I89" i="32"/>
  <c r="H89" i="32"/>
  <c r="G89" i="32"/>
  <c r="F89" i="32"/>
  <c r="E89" i="32"/>
  <c r="C89" i="32"/>
  <c r="I88" i="32"/>
  <c r="H88" i="32"/>
  <c r="G88" i="32"/>
  <c r="F88" i="32"/>
  <c r="E88" i="32"/>
  <c r="D88" i="32"/>
  <c r="C88" i="32"/>
  <c r="I84" i="32"/>
  <c r="H84" i="32"/>
  <c r="G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C80" i="32"/>
  <c r="I79" i="32"/>
  <c r="H79" i="32"/>
  <c r="G79" i="32"/>
  <c r="F79" i="32"/>
  <c r="E79" i="32"/>
  <c r="D79" i="32"/>
  <c r="I78" i="32"/>
  <c r="H78" i="32"/>
  <c r="G78" i="32"/>
  <c r="F78" i="32"/>
  <c r="E78" i="32"/>
  <c r="D78" i="32"/>
  <c r="C78" i="32"/>
  <c r="H77" i="32"/>
  <c r="G77" i="32"/>
  <c r="F77" i="32"/>
  <c r="E77" i="32"/>
  <c r="D77" i="32"/>
  <c r="C77" i="32"/>
  <c r="H75" i="32"/>
  <c r="G75" i="32"/>
  <c r="F75" i="32"/>
  <c r="E75" i="32"/>
  <c r="D75" i="32"/>
  <c r="C75" i="32"/>
  <c r="I74" i="32"/>
  <c r="G74" i="32"/>
  <c r="F74" i="32"/>
  <c r="E74" i="32"/>
  <c r="D74" i="32"/>
  <c r="C74" i="32"/>
  <c r="I73" i="32"/>
  <c r="H73" i="32"/>
  <c r="D73" i="32"/>
  <c r="C73" i="32"/>
  <c r="H68" i="32"/>
  <c r="A68" i="32"/>
  <c r="I64" i="32"/>
  <c r="H64" i="32"/>
  <c r="G64" i="32"/>
  <c r="F64" i="32"/>
  <c r="E64" i="32"/>
  <c r="D64" i="32"/>
  <c r="C64" i="32"/>
  <c r="G63" i="32"/>
  <c r="F63" i="32"/>
  <c r="E63" i="32"/>
  <c r="D63" i="32"/>
  <c r="C63" i="32"/>
  <c r="I62" i="32"/>
  <c r="H62" i="32"/>
  <c r="E62" i="32"/>
  <c r="D62" i="32"/>
  <c r="C62" i="32"/>
  <c r="I61" i="32"/>
  <c r="H61" i="32"/>
  <c r="G61" i="32"/>
  <c r="F61" i="32"/>
  <c r="C61" i="32"/>
  <c r="I60" i="32"/>
  <c r="H60" i="32"/>
  <c r="G60" i="32"/>
  <c r="F60" i="32"/>
  <c r="E60" i="32"/>
  <c r="D60" i="32"/>
  <c r="I57" i="32"/>
  <c r="H57" i="32"/>
  <c r="G57" i="32"/>
  <c r="F57" i="32"/>
  <c r="E57" i="32"/>
  <c r="D57" i="32"/>
  <c r="C57" i="32"/>
  <c r="H56" i="32"/>
  <c r="G56" i="32"/>
  <c r="F56" i="32"/>
  <c r="E56" i="32"/>
  <c r="D56" i="32"/>
  <c r="C56" i="32"/>
  <c r="I52" i="32"/>
  <c r="H52" i="32"/>
  <c r="G52" i="32"/>
  <c r="D52" i="32"/>
  <c r="C52" i="32"/>
  <c r="I50" i="32"/>
  <c r="H50" i="32"/>
  <c r="G50" i="32"/>
  <c r="F50" i="32"/>
  <c r="E50" i="32"/>
  <c r="C50" i="32"/>
  <c r="I48" i="32"/>
  <c r="H48" i="32"/>
  <c r="G48" i="32"/>
  <c r="F48" i="32"/>
  <c r="E48" i="32"/>
  <c r="D48" i="32"/>
  <c r="I47" i="32"/>
  <c r="H47" i="32"/>
  <c r="G47" i="32"/>
  <c r="F47" i="32"/>
  <c r="E47" i="32"/>
  <c r="D47" i="32"/>
  <c r="C47" i="32"/>
  <c r="H46" i="32"/>
  <c r="G46" i="32"/>
  <c r="F46" i="32"/>
  <c r="E46" i="32"/>
  <c r="D46" i="32"/>
  <c r="C46" i="32"/>
  <c r="I45" i="32"/>
  <c r="G45" i="32"/>
  <c r="F45" i="32"/>
  <c r="E45" i="32"/>
  <c r="D45" i="32"/>
  <c r="C45" i="32"/>
  <c r="I43" i="32"/>
  <c r="H43" i="32"/>
  <c r="G43" i="32"/>
  <c r="D43" i="32"/>
  <c r="C43" i="32"/>
  <c r="I42" i="32"/>
  <c r="H42" i="32"/>
  <c r="G42" i="32"/>
  <c r="D42" i="32"/>
  <c r="C42" i="32"/>
  <c r="I41" i="32"/>
  <c r="H41" i="32"/>
  <c r="G41" i="32"/>
  <c r="D41" i="32"/>
  <c r="C41" i="32"/>
  <c r="H36" i="32"/>
  <c r="A36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D30" i="32"/>
  <c r="C30" i="32"/>
  <c r="I29" i="32"/>
  <c r="H29" i="32"/>
  <c r="G29" i="32"/>
  <c r="F29" i="32"/>
  <c r="E29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C20" i="32"/>
  <c r="I18" i="32"/>
  <c r="H18" i="32"/>
  <c r="G18" i="32"/>
  <c r="F18" i="32"/>
  <c r="E18" i="32"/>
  <c r="D18" i="32"/>
  <c r="I16" i="32"/>
  <c r="H16" i="32"/>
  <c r="G16" i="32"/>
  <c r="F16" i="32"/>
  <c r="E16" i="32"/>
  <c r="D16" i="32"/>
  <c r="C16" i="32"/>
  <c r="H15" i="32"/>
  <c r="G15" i="32"/>
  <c r="F15" i="32"/>
  <c r="E15" i="32"/>
  <c r="D15" i="32"/>
  <c r="C15" i="32"/>
  <c r="I14" i="32"/>
  <c r="G14" i="32"/>
  <c r="F14" i="32"/>
  <c r="E14" i="32"/>
  <c r="D14" i="32"/>
  <c r="C14" i="32"/>
  <c r="I13" i="32"/>
  <c r="H13" i="32"/>
  <c r="F13" i="32"/>
  <c r="E13" i="32"/>
  <c r="D13" i="32"/>
  <c r="C13" i="32"/>
  <c r="I11" i="32"/>
  <c r="H11" i="32"/>
  <c r="G11" i="32"/>
  <c r="F11" i="32"/>
  <c r="E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C9" i="32"/>
  <c r="H4" i="32"/>
  <c r="A4" i="32"/>
  <c r="C175" i="8"/>
  <c r="C174" i="8"/>
  <c r="C166" i="8"/>
  <c r="C165" i="8"/>
  <c r="C164" i="8"/>
  <c r="C163" i="8"/>
  <c r="C162" i="8"/>
  <c r="C161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3" i="8"/>
  <c r="C142" i="8"/>
  <c r="C141" i="8"/>
  <c r="C136" i="8"/>
  <c r="C135" i="8"/>
  <c r="C134" i="8"/>
  <c r="C133" i="8"/>
  <c r="C132" i="8"/>
  <c r="C131" i="8"/>
  <c r="C130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7" i="8"/>
  <c r="C73" i="8"/>
  <c r="C72" i="8"/>
  <c r="C71" i="8"/>
  <c r="C67" i="8"/>
  <c r="C66" i="8"/>
  <c r="C65" i="8"/>
  <c r="C64" i="8"/>
  <c r="C63" i="8"/>
  <c r="C62" i="8"/>
  <c r="C61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1" i="8"/>
  <c r="C20" i="8"/>
  <c r="C19" i="8"/>
  <c r="C15" i="8"/>
  <c r="C14" i="8"/>
  <c r="C13" i="8"/>
  <c r="C12" i="8"/>
  <c r="C11" i="8"/>
  <c r="C10" i="8"/>
  <c r="C9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C29" i="6"/>
  <c r="E28" i="6"/>
  <c r="D28" i="6"/>
  <c r="C28" i="6"/>
  <c r="E27" i="6"/>
  <c r="D27" i="6"/>
  <c r="C27" i="6"/>
  <c r="D26" i="6"/>
  <c r="C26" i="6"/>
  <c r="E25" i="6"/>
  <c r="D25" i="6"/>
  <c r="C25" i="6"/>
  <c r="E24" i="6"/>
  <c r="D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H65" i="15" s="1"/>
  <c r="I65" i="15" s="1"/>
  <c r="F64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D59" i="15"/>
  <c r="B59" i="15"/>
  <c r="H58" i="15"/>
  <c r="I58" i="15" s="1"/>
  <c r="F58" i="15"/>
  <c r="E58" i="15"/>
  <c r="D58" i="15"/>
  <c r="B58" i="15"/>
  <c r="H57" i="15"/>
  <c r="I57" i="15" s="1"/>
  <c r="F57" i="15"/>
  <c r="E57" i="15"/>
  <c r="D57" i="15"/>
  <c r="B57" i="15"/>
  <c r="H56" i="15"/>
  <c r="I56" i="15" s="1"/>
  <c r="F56" i="15"/>
  <c r="E56" i="15"/>
  <c r="D56" i="15"/>
  <c r="B56" i="15"/>
  <c r="H55" i="15"/>
  <c r="I55" i="15" s="1"/>
  <c r="F55" i="15"/>
  <c r="E55" i="15"/>
  <c r="D55" i="15"/>
  <c r="B55" i="15"/>
  <c r="H54" i="15"/>
  <c r="I54" i="15" s="1"/>
  <c r="F54" i="15"/>
  <c r="E54" i="15"/>
  <c r="D54" i="15"/>
  <c r="B54" i="15"/>
  <c r="F53" i="15"/>
  <c r="E53" i="15"/>
  <c r="D53" i="15"/>
  <c r="B53" i="15"/>
  <c r="H52" i="15"/>
  <c r="I52" i="15" s="1"/>
  <c r="F52" i="15"/>
  <c r="E52" i="15"/>
  <c r="D52" i="15"/>
  <c r="B52" i="15"/>
  <c r="H51" i="15"/>
  <c r="I51" i="15" s="1"/>
  <c r="F51" i="15"/>
  <c r="D51" i="15"/>
  <c r="B51" i="15"/>
  <c r="F50" i="15"/>
  <c r="E50" i="15"/>
  <c r="D50" i="15"/>
  <c r="B50" i="15"/>
  <c r="F49" i="15"/>
  <c r="E49" i="15"/>
  <c r="D49" i="15"/>
  <c r="B49" i="15"/>
  <c r="F48" i="15"/>
  <c r="E48" i="15"/>
  <c r="D48" i="15"/>
  <c r="B48" i="15"/>
  <c r="H47" i="15"/>
  <c r="I47" i="15" s="1"/>
  <c r="F47" i="15"/>
  <c r="E47" i="15"/>
  <c r="D47" i="15"/>
  <c r="B47" i="15"/>
  <c r="H46" i="15"/>
  <c r="I46" i="15" s="1"/>
  <c r="F46" i="15"/>
  <c r="E46" i="15"/>
  <c r="D46" i="15"/>
  <c r="B46" i="15"/>
  <c r="F45" i="15"/>
  <c r="E45" i="15"/>
  <c r="D45" i="15"/>
  <c r="B45" i="15"/>
  <c r="H44" i="15"/>
  <c r="I44" i="15" s="1"/>
  <c r="F44" i="15"/>
  <c r="E44" i="15"/>
  <c r="D44" i="15"/>
  <c r="B44" i="15"/>
  <c r="F43" i="15"/>
  <c r="D43" i="15"/>
  <c r="B43" i="15"/>
  <c r="F42" i="15"/>
  <c r="E42" i="15"/>
  <c r="D42" i="15"/>
  <c r="B42" i="15"/>
  <c r="F41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D25" i="15"/>
  <c r="B25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D17" i="15"/>
  <c r="B17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81" i="24"/>
  <c r="C22" i="8" s="1"/>
  <c r="D256" i="24"/>
  <c r="D27" i="7" s="1"/>
  <c r="D252" i="24"/>
  <c r="D22" i="7" s="1"/>
  <c r="D245" i="24"/>
  <c r="D13" i="7" s="1"/>
  <c r="D237" i="24"/>
  <c r="D233" i="24"/>
  <c r="E32" i="6" s="1"/>
  <c r="E232" i="24"/>
  <c r="F31" i="6" s="1"/>
  <c r="E231" i="24"/>
  <c r="F30" i="6" s="1"/>
  <c r="E229" i="24"/>
  <c r="F28" i="6" s="1"/>
  <c r="E228" i="24"/>
  <c r="F27" i="6" s="1"/>
  <c r="E227" i="24"/>
  <c r="F26" i="6" s="1"/>
  <c r="E226" i="24"/>
  <c r="F25" i="6" s="1"/>
  <c r="C220" i="24"/>
  <c r="D16" i="6" s="1"/>
  <c r="E219" i="24"/>
  <c r="F15" i="6" s="1"/>
  <c r="E218" i="24"/>
  <c r="F14" i="6" s="1"/>
  <c r="E216" i="24"/>
  <c r="F12" i="6" s="1"/>
  <c r="E214" i="24"/>
  <c r="F10" i="6" s="1"/>
  <c r="E213" i="24"/>
  <c r="F9" i="6" s="1"/>
  <c r="E211" i="24"/>
  <c r="F7" i="6" s="1"/>
  <c r="D206" i="24"/>
  <c r="C40" i="5" s="1"/>
  <c r="D202" i="24"/>
  <c r="C34" i="5" s="1"/>
  <c r="D197" i="24"/>
  <c r="C27" i="5" s="1"/>
  <c r="D193" i="24"/>
  <c r="C20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5" i="24"/>
  <c r="C10" i="4" s="1"/>
  <c r="E154" i="24"/>
  <c r="B10" i="4" s="1"/>
  <c r="E143" i="24"/>
  <c r="G34" i="3" s="1"/>
  <c r="CF93" i="24"/>
  <c r="AU89" i="24"/>
  <c r="AT89" i="24"/>
  <c r="AS89" i="24"/>
  <c r="AR89" i="24"/>
  <c r="AQ89" i="24"/>
  <c r="AO89" i="24"/>
  <c r="AM89" i="24"/>
  <c r="AL89" i="24"/>
  <c r="AK89" i="24"/>
  <c r="AJ89" i="24"/>
  <c r="AI89" i="24"/>
  <c r="AG89" i="24"/>
  <c r="AE89" i="24"/>
  <c r="AD89" i="24"/>
  <c r="AC89" i="24"/>
  <c r="AB89" i="24"/>
  <c r="AA89" i="24"/>
  <c r="Y89" i="24"/>
  <c r="W89" i="24"/>
  <c r="AE22" i="31" s="1"/>
  <c r="V89" i="24"/>
  <c r="U89" i="24"/>
  <c r="AE20" i="31" s="1"/>
  <c r="T89" i="24"/>
  <c r="S89" i="24"/>
  <c r="Q89" i="24"/>
  <c r="O89" i="24"/>
  <c r="N89" i="24"/>
  <c r="M89" i="24"/>
  <c r="L89" i="24"/>
  <c r="K89" i="24"/>
  <c r="I89" i="24"/>
  <c r="G89" i="24"/>
  <c r="F89" i="24"/>
  <c r="E89" i="24"/>
  <c r="D89" i="24"/>
  <c r="C89" i="24"/>
  <c r="CE80" i="24"/>
  <c r="CE72" i="24"/>
  <c r="CD69" i="24"/>
  <c r="E371" i="32" s="1"/>
  <c r="CC69" i="24"/>
  <c r="D371" i="32" s="1"/>
  <c r="CB69" i="24"/>
  <c r="CA69" i="24"/>
  <c r="BZ69" i="24"/>
  <c r="BY69" i="24"/>
  <c r="BW69" i="24"/>
  <c r="BV69" i="24"/>
  <c r="BU69" i="24"/>
  <c r="BT69" i="24"/>
  <c r="BS69" i="24"/>
  <c r="BR69" i="24"/>
  <c r="BQ69" i="24"/>
  <c r="BO69" i="24"/>
  <c r="BN69" i="24"/>
  <c r="BM69" i="24"/>
  <c r="BL69" i="24"/>
  <c r="BK69" i="24"/>
  <c r="BJ69" i="24"/>
  <c r="BI69" i="24"/>
  <c r="BG69" i="24"/>
  <c r="BF69" i="24"/>
  <c r="BE69" i="24"/>
  <c r="BD69" i="24"/>
  <c r="BC69" i="24"/>
  <c r="BB69" i="24"/>
  <c r="BA69" i="24"/>
  <c r="AY69" i="24"/>
  <c r="AX69" i="24"/>
  <c r="AW69" i="24"/>
  <c r="AV69" i="24"/>
  <c r="AU69" i="24"/>
  <c r="AT69" i="24"/>
  <c r="AS69" i="24"/>
  <c r="AQ69" i="24"/>
  <c r="O42" i="31" s="1"/>
  <c r="AP69" i="24"/>
  <c r="AO69" i="24"/>
  <c r="O40" i="31" s="1"/>
  <c r="AN69" i="24"/>
  <c r="AM69" i="24"/>
  <c r="AL69" i="24"/>
  <c r="AK69" i="24"/>
  <c r="AI69" i="24"/>
  <c r="AH69" i="24"/>
  <c r="AG69" i="24"/>
  <c r="AF69" i="24"/>
  <c r="AE69" i="24"/>
  <c r="AD69" i="24"/>
  <c r="AC69" i="24"/>
  <c r="AA69" i="24"/>
  <c r="Z69" i="24"/>
  <c r="Y69" i="24"/>
  <c r="X69" i="24"/>
  <c r="W69" i="24"/>
  <c r="V69" i="24"/>
  <c r="U69" i="24"/>
  <c r="S69" i="24"/>
  <c r="R69" i="24"/>
  <c r="Q69" i="24"/>
  <c r="P69" i="24"/>
  <c r="O69" i="24"/>
  <c r="N69" i="24"/>
  <c r="M69" i="24"/>
  <c r="K69" i="24"/>
  <c r="J69" i="24"/>
  <c r="I69" i="24"/>
  <c r="H69" i="24"/>
  <c r="G69" i="24"/>
  <c r="F69" i="24"/>
  <c r="E69" i="24"/>
  <c r="C69" i="24"/>
  <c r="CE65" i="24"/>
  <c r="I367" i="32" s="1"/>
  <c r="CE64" i="24"/>
  <c r="I366" i="32" s="1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V52" i="24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N52" i="24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F52" i="24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X52" i="24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P52" i="24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H52" i="24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Z52" i="24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R52" i="24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J52" i="24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159" i="8" l="1"/>
  <c r="D415" i="24"/>
  <c r="C160" i="8"/>
  <c r="D381" i="24"/>
  <c r="C78" i="8"/>
  <c r="AK2" i="30"/>
  <c r="Q2" i="30"/>
  <c r="C25" i="8"/>
  <c r="C8" i="8"/>
  <c r="F2" i="30"/>
  <c r="E230" i="24"/>
  <c r="F29" i="6" s="1"/>
  <c r="C24" i="6"/>
  <c r="E26" i="6"/>
  <c r="D29" i="6"/>
  <c r="E225" i="24"/>
  <c r="F24" i="6" s="1"/>
  <c r="B233" i="24"/>
  <c r="C32" i="6" s="1"/>
  <c r="BN2" i="28"/>
  <c r="E212" i="24"/>
  <c r="F8" i="6" s="1"/>
  <c r="B220" i="24"/>
  <c r="C16" i="6" s="1"/>
  <c r="D220" i="24"/>
  <c r="E16" i="6" s="1"/>
  <c r="E215" i="24"/>
  <c r="F11" i="6" s="1"/>
  <c r="E217" i="24"/>
  <c r="F13" i="6" s="1"/>
  <c r="D189" i="24"/>
  <c r="C14" i="5" s="1"/>
  <c r="C6" i="5"/>
  <c r="E156" i="24"/>
  <c r="D10" i="4" s="1"/>
  <c r="D2" i="29"/>
  <c r="I316" i="32"/>
  <c r="H349" i="32"/>
  <c r="AG79" i="31"/>
  <c r="AI75" i="31"/>
  <c r="I285" i="32"/>
  <c r="H284" i="32"/>
  <c r="D284" i="32"/>
  <c r="AG54" i="31"/>
  <c r="CE90" i="24"/>
  <c r="AI12" i="31"/>
  <c r="CE91" i="24"/>
  <c r="I381" i="32" s="1"/>
  <c r="E128" i="32"/>
  <c r="C159" i="32"/>
  <c r="G188" i="32"/>
  <c r="H189" i="32"/>
  <c r="AK8" i="31"/>
  <c r="AJ14" i="31"/>
  <c r="AI21" i="31"/>
  <c r="AJ22" i="31"/>
  <c r="AH26" i="31"/>
  <c r="AJ39" i="31"/>
  <c r="AK40" i="31"/>
  <c r="F188" i="32"/>
  <c r="CE92" i="24"/>
  <c r="I382" i="32" s="1"/>
  <c r="I189" i="32"/>
  <c r="AI20" i="31"/>
  <c r="AG25" i="31"/>
  <c r="AI28" i="31"/>
  <c r="AJ38" i="31"/>
  <c r="CE93" i="24"/>
  <c r="I383" i="32" s="1"/>
  <c r="C60" i="32"/>
  <c r="D61" i="32"/>
  <c r="C92" i="32"/>
  <c r="F160" i="32"/>
  <c r="C190" i="32"/>
  <c r="AI4" i="31"/>
  <c r="AG17" i="31"/>
  <c r="AH18" i="31"/>
  <c r="AG32" i="31"/>
  <c r="AI36" i="31"/>
  <c r="AJ46" i="31"/>
  <c r="D128" i="32"/>
  <c r="I28" i="32"/>
  <c r="E61" i="32"/>
  <c r="D124" i="32"/>
  <c r="AH27" i="31"/>
  <c r="AI44" i="31"/>
  <c r="AI45" i="31"/>
  <c r="I32" i="32"/>
  <c r="F93" i="32"/>
  <c r="I56" i="32"/>
  <c r="D152" i="32"/>
  <c r="H89" i="24"/>
  <c r="X89" i="24"/>
  <c r="AN89" i="24"/>
  <c r="AV89" i="24"/>
  <c r="AF7" i="31"/>
  <c r="D89" i="32"/>
  <c r="AF39" i="31"/>
  <c r="AF47" i="31"/>
  <c r="CE88" i="24"/>
  <c r="I377" i="32" s="1"/>
  <c r="Z89" i="24"/>
  <c r="AP89" i="24"/>
  <c r="D69" i="24"/>
  <c r="L69" i="24"/>
  <c r="T69" i="24"/>
  <c r="AB69" i="24"/>
  <c r="AJ69" i="24"/>
  <c r="AJ85" i="24" s="1"/>
  <c r="AR69" i="24"/>
  <c r="AZ69" i="24"/>
  <c r="BH69" i="24"/>
  <c r="O59" i="31" s="1"/>
  <c r="BP69" i="24"/>
  <c r="CE71" i="24"/>
  <c r="CE79" i="24"/>
  <c r="F84" i="32"/>
  <c r="F179" i="32"/>
  <c r="I180" i="32"/>
  <c r="F308" i="32"/>
  <c r="AD76" i="31"/>
  <c r="H148" i="32"/>
  <c r="CE74" i="24"/>
  <c r="CE82" i="24"/>
  <c r="I148" i="32"/>
  <c r="E276" i="32"/>
  <c r="U3" i="31"/>
  <c r="AC3" i="31"/>
  <c r="AD11" i="31"/>
  <c r="AD27" i="31"/>
  <c r="AD28" i="31"/>
  <c r="O80" i="31"/>
  <c r="D20" i="32"/>
  <c r="F340" i="32"/>
  <c r="V3" i="31"/>
  <c r="AD3" i="31"/>
  <c r="AD67" i="31"/>
  <c r="W3" i="31"/>
  <c r="C615" i="24"/>
  <c r="P3" i="31"/>
  <c r="X3" i="31"/>
  <c r="D276" i="32"/>
  <c r="N2" i="31"/>
  <c r="N10" i="31"/>
  <c r="N58" i="31"/>
  <c r="E338" i="32"/>
  <c r="N66" i="31"/>
  <c r="C18" i="32"/>
  <c r="I210" i="32"/>
  <c r="F114" i="32"/>
  <c r="CE66" i="24"/>
  <c r="I368" i="32" s="1"/>
  <c r="I77" i="32"/>
  <c r="C79" i="32"/>
  <c r="D80" i="32"/>
  <c r="J15" i="31"/>
  <c r="L41" i="31"/>
  <c r="K64" i="31"/>
  <c r="C110" i="32"/>
  <c r="D111" i="32"/>
  <c r="E112" i="32"/>
  <c r="I30" i="31"/>
  <c r="K56" i="31"/>
  <c r="L73" i="31"/>
  <c r="F612" i="24"/>
  <c r="C366" i="32"/>
  <c r="J31" i="31"/>
  <c r="K32" i="31"/>
  <c r="L65" i="31"/>
  <c r="I78" i="31"/>
  <c r="F144" i="32"/>
  <c r="D173" i="32"/>
  <c r="E205" i="32"/>
  <c r="F206" i="32"/>
  <c r="G207" i="32"/>
  <c r="H208" i="32"/>
  <c r="L57" i="31"/>
  <c r="I70" i="31"/>
  <c r="F237" i="32"/>
  <c r="G269" i="32"/>
  <c r="H270" i="32"/>
  <c r="I6" i="31"/>
  <c r="CE63" i="24"/>
  <c r="I365" i="32" s="1"/>
  <c r="H14" i="32"/>
  <c r="I15" i="32"/>
  <c r="I302" i="32"/>
  <c r="D367" i="32"/>
  <c r="D299" i="32"/>
  <c r="G58" i="31"/>
  <c r="G74" i="31"/>
  <c r="G234" i="32"/>
  <c r="F203" i="32"/>
  <c r="H202" i="32"/>
  <c r="E43" i="15"/>
  <c r="I170" i="32"/>
  <c r="G40" i="31"/>
  <c r="E59" i="15"/>
  <c r="E51" i="15"/>
  <c r="D169" i="32"/>
  <c r="H138" i="32"/>
  <c r="CE60" i="24"/>
  <c r="I362" i="32" s="1"/>
  <c r="CE61" i="24"/>
  <c r="I363" i="32" s="1"/>
  <c r="G73" i="32"/>
  <c r="H74" i="32"/>
  <c r="E105" i="32"/>
  <c r="E20" i="31"/>
  <c r="K62" i="24"/>
  <c r="H10" i="31" s="1"/>
  <c r="S62" i="24"/>
  <c r="AA62" i="24"/>
  <c r="H26" i="31" s="1"/>
  <c r="AQ62" i="24"/>
  <c r="H42" i="31" s="1"/>
  <c r="AY62" i="24"/>
  <c r="D9" i="32"/>
  <c r="E16" i="15"/>
  <c r="E24" i="15"/>
  <c r="D11" i="32"/>
  <c r="CE48" i="24"/>
  <c r="E17" i="15"/>
  <c r="E25" i="15"/>
  <c r="E43" i="32"/>
  <c r="F3" i="31"/>
  <c r="F11" i="31"/>
  <c r="F12" i="31"/>
  <c r="E11" i="31"/>
  <c r="F43" i="32"/>
  <c r="G3" i="31"/>
  <c r="C62" i="24"/>
  <c r="H2" i="31" s="1"/>
  <c r="J67" i="24"/>
  <c r="M9" i="31" s="1"/>
  <c r="R67" i="24"/>
  <c r="D81" i="32" s="1"/>
  <c r="Z67" i="24"/>
  <c r="Z85" i="24" s="1"/>
  <c r="AH67" i="24"/>
  <c r="AP67" i="24"/>
  <c r="AX67" i="24"/>
  <c r="AX85" i="24" s="1"/>
  <c r="BF67" i="24"/>
  <c r="M57" i="31" s="1"/>
  <c r="BN67" i="24"/>
  <c r="BN85" i="24" s="1"/>
  <c r="BV67" i="24"/>
  <c r="M73" i="31" s="1"/>
  <c r="C67" i="24"/>
  <c r="C17" i="32" s="1"/>
  <c r="K67" i="24"/>
  <c r="M10" i="31" s="1"/>
  <c r="S67" i="24"/>
  <c r="AA67" i="24"/>
  <c r="F113" i="32" s="1"/>
  <c r="AI67" i="24"/>
  <c r="M34" i="31" s="1"/>
  <c r="AQ67" i="24"/>
  <c r="M42" i="31" s="1"/>
  <c r="AY67" i="24"/>
  <c r="BG67" i="24"/>
  <c r="C273" i="32" s="1"/>
  <c r="BO67" i="24"/>
  <c r="D305" i="32" s="1"/>
  <c r="BW67" i="24"/>
  <c r="M74" i="31" s="1"/>
  <c r="BG62" i="24"/>
  <c r="C268" i="32" s="1"/>
  <c r="BO62" i="24"/>
  <c r="D300" i="32" s="1"/>
  <c r="BW62" i="24"/>
  <c r="H74" i="31" s="1"/>
  <c r="H39" i="31"/>
  <c r="E172" i="32"/>
  <c r="AN85" i="24"/>
  <c r="M13" i="31"/>
  <c r="G49" i="32"/>
  <c r="M53" i="31"/>
  <c r="E241" i="32"/>
  <c r="H12" i="31"/>
  <c r="F44" i="32"/>
  <c r="M85" i="24"/>
  <c r="H5" i="31"/>
  <c r="F12" i="32"/>
  <c r="F85" i="24"/>
  <c r="H6" i="31"/>
  <c r="G12" i="32"/>
  <c r="G85" i="24"/>
  <c r="H44" i="32"/>
  <c r="H14" i="31"/>
  <c r="O85" i="24"/>
  <c r="H22" i="31"/>
  <c r="I76" i="32"/>
  <c r="W85" i="24"/>
  <c r="H30" i="31"/>
  <c r="C140" i="32"/>
  <c r="AE85" i="24"/>
  <c r="H38" i="31"/>
  <c r="D172" i="32"/>
  <c r="AM85" i="24"/>
  <c r="H46" i="31"/>
  <c r="E204" i="32"/>
  <c r="AU85" i="24"/>
  <c r="H54" i="31"/>
  <c r="F236" i="32"/>
  <c r="BC85" i="24"/>
  <c r="H62" i="31"/>
  <c r="G268" i="32"/>
  <c r="BK85" i="24"/>
  <c r="H78" i="31"/>
  <c r="I332" i="32"/>
  <c r="CA85" i="24"/>
  <c r="M12" i="31"/>
  <c r="F49" i="32"/>
  <c r="M28" i="31"/>
  <c r="H113" i="32"/>
  <c r="M44" i="31"/>
  <c r="C209" i="32"/>
  <c r="M60" i="31"/>
  <c r="E273" i="32"/>
  <c r="M76" i="31"/>
  <c r="G337" i="32"/>
  <c r="H23" i="31"/>
  <c r="C108" i="32"/>
  <c r="X85" i="24"/>
  <c r="M5" i="31"/>
  <c r="F17" i="32"/>
  <c r="M69" i="31"/>
  <c r="G305" i="32"/>
  <c r="H8" i="31"/>
  <c r="I12" i="32"/>
  <c r="I85" i="24"/>
  <c r="H32" i="31"/>
  <c r="E140" i="32"/>
  <c r="AG85" i="24"/>
  <c r="F172" i="32"/>
  <c r="H40" i="31"/>
  <c r="AO85" i="24"/>
  <c r="H48" i="31"/>
  <c r="G204" i="32"/>
  <c r="AW85" i="24"/>
  <c r="H56" i="31"/>
  <c r="H236" i="32"/>
  <c r="BE85" i="24"/>
  <c r="H64" i="31"/>
  <c r="I268" i="32"/>
  <c r="BM85" i="24"/>
  <c r="H72" i="31"/>
  <c r="C332" i="32"/>
  <c r="BU85" i="24"/>
  <c r="D364" i="32"/>
  <c r="H80" i="31"/>
  <c r="CC85" i="24"/>
  <c r="H31" i="31"/>
  <c r="D140" i="32"/>
  <c r="AF85" i="24"/>
  <c r="H79" i="31"/>
  <c r="C364" i="32"/>
  <c r="CB85" i="24"/>
  <c r="M61" i="31"/>
  <c r="F273" i="32"/>
  <c r="H16" i="31"/>
  <c r="C76" i="32"/>
  <c r="Q85" i="24"/>
  <c r="D108" i="32"/>
  <c r="H24" i="31"/>
  <c r="Y85" i="24"/>
  <c r="H57" i="31"/>
  <c r="I236" i="32"/>
  <c r="H65" i="31"/>
  <c r="C300" i="32"/>
  <c r="H73" i="31"/>
  <c r="D332" i="32"/>
  <c r="M45" i="31"/>
  <c r="D209" i="32"/>
  <c r="H7" i="31"/>
  <c r="H12" i="32"/>
  <c r="H85" i="24"/>
  <c r="H55" i="31"/>
  <c r="G236" i="32"/>
  <c r="BD85" i="24"/>
  <c r="M29" i="31"/>
  <c r="I113" i="32"/>
  <c r="M37" i="31"/>
  <c r="C177" i="32"/>
  <c r="H3" i="31"/>
  <c r="D12" i="32"/>
  <c r="D85" i="24"/>
  <c r="H11" i="31"/>
  <c r="E44" i="32"/>
  <c r="L85" i="24"/>
  <c r="H19" i="31"/>
  <c r="F76" i="32"/>
  <c r="T85" i="24"/>
  <c r="H27" i="31"/>
  <c r="G108" i="32"/>
  <c r="AB85" i="24"/>
  <c r="H35" i="31"/>
  <c r="H140" i="32"/>
  <c r="H43" i="31"/>
  <c r="I172" i="32"/>
  <c r="AR85" i="24"/>
  <c r="H51" i="31"/>
  <c r="C236" i="32"/>
  <c r="AZ85" i="24"/>
  <c r="H67" i="31"/>
  <c r="E300" i="32"/>
  <c r="BP85" i="24"/>
  <c r="H75" i="31"/>
  <c r="F332" i="32"/>
  <c r="BX85" i="24"/>
  <c r="H47" i="31"/>
  <c r="F204" i="32"/>
  <c r="AV85" i="24"/>
  <c r="H20" i="31"/>
  <c r="G76" i="32"/>
  <c r="U85" i="24"/>
  <c r="H28" i="31"/>
  <c r="H108" i="32"/>
  <c r="AC85" i="24"/>
  <c r="H36" i="31"/>
  <c r="I140" i="32"/>
  <c r="AK85" i="24"/>
  <c r="H44" i="31"/>
  <c r="C204" i="32"/>
  <c r="AS85" i="24"/>
  <c r="H52" i="31"/>
  <c r="D236" i="32"/>
  <c r="BA85" i="24"/>
  <c r="H68" i="31"/>
  <c r="F300" i="32"/>
  <c r="BQ85" i="24"/>
  <c r="H76" i="31"/>
  <c r="G332" i="32"/>
  <c r="BY85" i="24"/>
  <c r="M2" i="31"/>
  <c r="M18" i="31"/>
  <c r="E81" i="32"/>
  <c r="M26" i="31"/>
  <c r="M50" i="31"/>
  <c r="I209" i="32"/>
  <c r="H15" i="31"/>
  <c r="I44" i="32"/>
  <c r="P85" i="24"/>
  <c r="H63" i="31"/>
  <c r="H268" i="32"/>
  <c r="BL85" i="24"/>
  <c r="M21" i="31"/>
  <c r="H81" i="32"/>
  <c r="M77" i="31"/>
  <c r="H337" i="32"/>
  <c r="H4" i="31"/>
  <c r="E12" i="32"/>
  <c r="E85" i="24"/>
  <c r="H13" i="31"/>
  <c r="G44" i="32"/>
  <c r="N85" i="24"/>
  <c r="H21" i="31"/>
  <c r="H76" i="32"/>
  <c r="V85" i="24"/>
  <c r="H29" i="31"/>
  <c r="I108" i="32"/>
  <c r="AD85" i="24"/>
  <c r="H37" i="31"/>
  <c r="C172" i="32"/>
  <c r="AL85" i="24"/>
  <c r="H45" i="31"/>
  <c r="D204" i="32"/>
  <c r="AT85" i="24"/>
  <c r="M3" i="31"/>
  <c r="D17" i="32"/>
  <c r="M11" i="31"/>
  <c r="E49" i="32"/>
  <c r="M19" i="31"/>
  <c r="F81" i="32"/>
  <c r="M27" i="31"/>
  <c r="G113" i="32"/>
  <c r="M35" i="31"/>
  <c r="H145" i="32"/>
  <c r="M43" i="31"/>
  <c r="I177" i="32"/>
  <c r="M51" i="31"/>
  <c r="C241" i="32"/>
  <c r="M59" i="31"/>
  <c r="D273" i="32"/>
  <c r="M67" i="31"/>
  <c r="E305" i="32"/>
  <c r="M75" i="31"/>
  <c r="F337" i="32"/>
  <c r="O19" i="31"/>
  <c r="F83" i="32"/>
  <c r="M54" i="31"/>
  <c r="F241" i="32"/>
  <c r="O28" i="31"/>
  <c r="H115" i="32"/>
  <c r="BK2" i="30"/>
  <c r="H612" i="24"/>
  <c r="O2" i="31"/>
  <c r="C19" i="32"/>
  <c r="CE69" i="24"/>
  <c r="I371" i="32" s="1"/>
  <c r="CF2" i="28"/>
  <c r="D5" i="7"/>
  <c r="D258" i="24"/>
  <c r="F35" i="15"/>
  <c r="H17" i="31"/>
  <c r="D76" i="32"/>
  <c r="R85" i="24"/>
  <c r="H70" i="31"/>
  <c r="H300" i="32"/>
  <c r="BS85" i="24"/>
  <c r="M52" i="31"/>
  <c r="D241" i="32"/>
  <c r="M22" i="31"/>
  <c r="I81" i="32"/>
  <c r="M70" i="31"/>
  <c r="H305" i="32"/>
  <c r="AA85" i="24"/>
  <c r="H71" i="31"/>
  <c r="I300" i="32"/>
  <c r="BT85" i="24"/>
  <c r="O12" i="31"/>
  <c r="F51" i="32"/>
  <c r="E275" i="32"/>
  <c r="O60" i="31"/>
  <c r="H58" i="31"/>
  <c r="E332" i="32"/>
  <c r="M7" i="31"/>
  <c r="H17" i="32"/>
  <c r="M15" i="31"/>
  <c r="I49" i="32"/>
  <c r="M23" i="31"/>
  <c r="C113" i="32"/>
  <c r="M31" i="31"/>
  <c r="D145" i="32"/>
  <c r="M39" i="31"/>
  <c r="E177" i="32"/>
  <c r="M47" i="31"/>
  <c r="F209" i="32"/>
  <c r="M55" i="31"/>
  <c r="G241" i="32"/>
  <c r="M63" i="31"/>
  <c r="H273" i="32"/>
  <c r="M71" i="31"/>
  <c r="I305" i="32"/>
  <c r="M79" i="31"/>
  <c r="C369" i="32"/>
  <c r="AE8" i="31"/>
  <c r="I26" i="32"/>
  <c r="AE16" i="31"/>
  <c r="C90" i="32"/>
  <c r="AE24" i="31"/>
  <c r="D122" i="32"/>
  <c r="AE32" i="31"/>
  <c r="E154" i="32"/>
  <c r="AE40" i="31"/>
  <c r="F186" i="32"/>
  <c r="CE89" i="24"/>
  <c r="H25" i="31"/>
  <c r="E108" i="32"/>
  <c r="H59" i="31"/>
  <c r="D268" i="32"/>
  <c r="M68" i="31"/>
  <c r="F305" i="32"/>
  <c r="O43" i="31"/>
  <c r="I179" i="32"/>
  <c r="M30" i="31"/>
  <c r="C145" i="32"/>
  <c r="M62" i="31"/>
  <c r="G273" i="32"/>
  <c r="H34" i="31"/>
  <c r="G140" i="32"/>
  <c r="E19" i="32"/>
  <c r="O4" i="31"/>
  <c r="O52" i="31"/>
  <c r="D243" i="32"/>
  <c r="I384" i="32"/>
  <c r="L612" i="24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CF90" i="24"/>
  <c r="C85" i="8"/>
  <c r="D341" i="24"/>
  <c r="C87" i="8" s="1"/>
  <c r="H9" i="31"/>
  <c r="C44" i="32"/>
  <c r="J85" i="24"/>
  <c r="H49" i="31"/>
  <c r="H204" i="32"/>
  <c r="M4" i="31"/>
  <c r="E17" i="32"/>
  <c r="O3" i="31"/>
  <c r="D19" i="32"/>
  <c r="O27" i="31"/>
  <c r="G115" i="32"/>
  <c r="O67" i="31"/>
  <c r="E307" i="32"/>
  <c r="M38" i="31"/>
  <c r="D177" i="32"/>
  <c r="H60" i="31"/>
  <c r="E268" i="32"/>
  <c r="G83" i="32"/>
  <c r="O20" i="31"/>
  <c r="G339" i="32"/>
  <c r="O76" i="31"/>
  <c r="C49" i="32"/>
  <c r="M17" i="31"/>
  <c r="E113" i="32"/>
  <c r="M33" i="31"/>
  <c r="F145" i="32"/>
  <c r="M41" i="31"/>
  <c r="G177" i="32"/>
  <c r="M49" i="31"/>
  <c r="M65" i="31"/>
  <c r="C305" i="32"/>
  <c r="BH85" i="24"/>
  <c r="H33" i="31"/>
  <c r="F140" i="32"/>
  <c r="AH85" i="24"/>
  <c r="M20" i="31"/>
  <c r="G81" i="32"/>
  <c r="O51" i="31"/>
  <c r="C243" i="32"/>
  <c r="O75" i="31"/>
  <c r="F339" i="32"/>
  <c r="G28" i="4"/>
  <c r="E28" i="4"/>
  <c r="M6" i="31"/>
  <c r="G17" i="32"/>
  <c r="M78" i="31"/>
  <c r="I337" i="32"/>
  <c r="O44" i="31"/>
  <c r="C211" i="32"/>
  <c r="H53" i="31"/>
  <c r="E236" i="32"/>
  <c r="BB85" i="24"/>
  <c r="H61" i="31"/>
  <c r="F268" i="32"/>
  <c r="BJ85" i="24"/>
  <c r="H69" i="31"/>
  <c r="G300" i="32"/>
  <c r="BR85" i="24"/>
  <c r="H77" i="31"/>
  <c r="H332" i="32"/>
  <c r="BZ85" i="24"/>
  <c r="CE52" i="24"/>
  <c r="BI85" i="24"/>
  <c r="H41" i="31"/>
  <c r="G172" i="32"/>
  <c r="AP85" i="24"/>
  <c r="M36" i="31"/>
  <c r="I145" i="32"/>
  <c r="O11" i="31"/>
  <c r="E51" i="32"/>
  <c r="M14" i="31"/>
  <c r="H49" i="32"/>
  <c r="M46" i="31"/>
  <c r="E209" i="32"/>
  <c r="H18" i="31"/>
  <c r="E76" i="32"/>
  <c r="S85" i="24"/>
  <c r="H50" i="31"/>
  <c r="I204" i="32"/>
  <c r="O36" i="31"/>
  <c r="I147" i="32"/>
  <c r="O68" i="31"/>
  <c r="F307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D58" i="32"/>
  <c r="AE10" i="31"/>
  <c r="AE18" i="31"/>
  <c r="E90" i="32"/>
  <c r="AE26" i="31"/>
  <c r="F122" i="32"/>
  <c r="AE34" i="31"/>
  <c r="G154" i="32"/>
  <c r="AE42" i="31"/>
  <c r="H186" i="32"/>
  <c r="DF2" i="30"/>
  <c r="C170" i="8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I339" i="32"/>
  <c r="O78" i="31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E220" i="24"/>
  <c r="I612" i="24"/>
  <c r="F33" i="15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8" i="31"/>
  <c r="H122" i="32"/>
  <c r="AE36" i="31"/>
  <c r="I154" i="32"/>
  <c r="AE44" i="31"/>
  <c r="C218" i="32"/>
  <c r="D308" i="24"/>
  <c r="J612" i="24"/>
  <c r="O8" i="31"/>
  <c r="I19" i="32"/>
  <c r="O16" i="31"/>
  <c r="C83" i="32"/>
  <c r="O24" i="31"/>
  <c r="D115" i="32"/>
  <c r="O32" i="31"/>
  <c r="E147" i="32"/>
  <c r="O48" i="31"/>
  <c r="G211" i="32"/>
  <c r="O56" i="31"/>
  <c r="H243" i="32"/>
  <c r="O64" i="31"/>
  <c r="I275" i="32"/>
  <c r="O72" i="31"/>
  <c r="C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C113" i="8"/>
  <c r="F39" i="15"/>
  <c r="CD85" i="24"/>
  <c r="AE6" i="31"/>
  <c r="G26" i="32"/>
  <c r="AE14" i="31"/>
  <c r="H58" i="32"/>
  <c r="AE30" i="31"/>
  <c r="C154" i="32"/>
  <c r="AE38" i="31"/>
  <c r="D186" i="32"/>
  <c r="AE46" i="31"/>
  <c r="E218" i="32"/>
  <c r="G10" i="4"/>
  <c r="G90" i="32"/>
  <c r="O10" i="31"/>
  <c r="D51" i="32"/>
  <c r="O18" i="31"/>
  <c r="E83" i="32"/>
  <c r="O26" i="31"/>
  <c r="F115" i="32"/>
  <c r="O34" i="31"/>
  <c r="G147" i="32"/>
  <c r="O50" i="31"/>
  <c r="I211" i="32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E233" i="24"/>
  <c r="F32" i="6" s="1"/>
  <c r="BP2" i="30"/>
  <c r="C119" i="8"/>
  <c r="F37" i="15"/>
  <c r="I90" i="32"/>
  <c r="F15" i="15"/>
  <c r="F17" i="15"/>
  <c r="H19" i="15"/>
  <c r="I19" i="15" s="1"/>
  <c r="F19" i="15"/>
  <c r="H21" i="15"/>
  <c r="I21" i="15" s="1"/>
  <c r="F21" i="15"/>
  <c r="H23" i="15"/>
  <c r="I23" i="15" s="1"/>
  <c r="F23" i="15"/>
  <c r="H25" i="15"/>
  <c r="I25" i="15" s="1"/>
  <c r="F25" i="15"/>
  <c r="H27" i="15"/>
  <c r="I27" i="15" s="1"/>
  <c r="F27" i="15"/>
  <c r="F29" i="15"/>
  <c r="F69" i="15"/>
  <c r="F34" i="15"/>
  <c r="F36" i="15"/>
  <c r="F38" i="15"/>
  <c r="H16" i="15"/>
  <c r="I16" i="15" s="1"/>
  <c r="F16" i="15"/>
  <c r="H18" i="15"/>
  <c r="I18" i="15" s="1"/>
  <c r="F18" i="15"/>
  <c r="F20" i="15"/>
  <c r="F22" i="15"/>
  <c r="H24" i="15"/>
  <c r="I24" i="15" s="1"/>
  <c r="F24" i="15"/>
  <c r="H26" i="15"/>
  <c r="I26" i="15" s="1"/>
  <c r="F26" i="15"/>
  <c r="F28" i="15"/>
  <c r="F30" i="15"/>
  <c r="D696" i="34"/>
  <c r="D669" i="34"/>
  <c r="D677" i="34"/>
  <c r="D685" i="34"/>
  <c r="D693" i="34"/>
  <c r="D668" i="34"/>
  <c r="D676" i="34"/>
  <c r="D684" i="34"/>
  <c r="D692" i="34"/>
  <c r="D713" i="34"/>
  <c r="C715" i="34"/>
  <c r="C648" i="34"/>
  <c r="M716" i="34" s="1"/>
  <c r="D619" i="34"/>
  <c r="D627" i="34"/>
  <c r="D671" i="34"/>
  <c r="D679" i="34"/>
  <c r="D687" i="34"/>
  <c r="D716" i="34"/>
  <c r="D707" i="34"/>
  <c r="D699" i="34"/>
  <c r="D712" i="34"/>
  <c r="D704" i="34"/>
  <c r="D709" i="34"/>
  <c r="D701" i="34"/>
  <c r="D706" i="34"/>
  <c r="D698" i="34"/>
  <c r="D711" i="34"/>
  <c r="D710" i="34"/>
  <c r="D702" i="34"/>
  <c r="D705" i="34"/>
  <c r="D700" i="34"/>
  <c r="D697" i="34"/>
  <c r="D689" i="34"/>
  <c r="D681" i="34"/>
  <c r="D673" i="34"/>
  <c r="D703" i="34"/>
  <c r="D694" i="34"/>
  <c r="D686" i="34"/>
  <c r="D678" i="34"/>
  <c r="D670" i="34"/>
  <c r="D647" i="34"/>
  <c r="D646" i="34"/>
  <c r="D645" i="34"/>
  <c r="D629" i="34"/>
  <c r="D626" i="34"/>
  <c r="D621" i="34"/>
  <c r="D617" i="34"/>
  <c r="D708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688" i="34"/>
  <c r="D680" i="34"/>
  <c r="D672" i="34"/>
  <c r="D620" i="34"/>
  <c r="D616" i="34"/>
  <c r="D625" i="34"/>
  <c r="CP2" i="30" l="1"/>
  <c r="D416" i="24"/>
  <c r="BQ2" i="30"/>
  <c r="D383" i="24"/>
  <c r="D350" i="24"/>
  <c r="M66" i="31"/>
  <c r="M58" i="31"/>
  <c r="CF91" i="24"/>
  <c r="BG85" i="24"/>
  <c r="C71" i="15" s="1"/>
  <c r="G71" i="15" s="1"/>
  <c r="G612" i="24"/>
  <c r="H209" i="32"/>
  <c r="AI85" i="24"/>
  <c r="C700" i="24" s="1"/>
  <c r="BV85" i="24"/>
  <c r="C86" i="15" s="1"/>
  <c r="G86" i="15" s="1"/>
  <c r="D337" i="32"/>
  <c r="G145" i="32"/>
  <c r="H147" i="32"/>
  <c r="D275" i="32"/>
  <c r="O35" i="31"/>
  <c r="M25" i="31"/>
  <c r="AY85" i="24"/>
  <c r="C63" i="15" s="1"/>
  <c r="D49" i="32"/>
  <c r="BW85" i="24"/>
  <c r="E341" i="32" s="1"/>
  <c r="E337" i="32"/>
  <c r="K85" i="24"/>
  <c r="C676" i="24" s="1"/>
  <c r="D44" i="32"/>
  <c r="H66" i="31"/>
  <c r="H172" i="32"/>
  <c r="F108" i="32"/>
  <c r="C85" i="24"/>
  <c r="C21" i="32" s="1"/>
  <c r="C12" i="32"/>
  <c r="CE67" i="24"/>
  <c r="I369" i="32" s="1"/>
  <c r="BF85" i="24"/>
  <c r="C70" i="15" s="1"/>
  <c r="G70" i="15" s="1"/>
  <c r="I241" i="32"/>
  <c r="AQ85" i="24"/>
  <c r="C708" i="24" s="1"/>
  <c r="H177" i="32"/>
  <c r="CE62" i="24"/>
  <c r="I364" i="32" s="1"/>
  <c r="BO85" i="24"/>
  <c r="D309" i="32" s="1"/>
  <c r="D715" i="34"/>
  <c r="E245" i="32"/>
  <c r="C66" i="15"/>
  <c r="G66" i="15" s="1"/>
  <c r="C632" i="24"/>
  <c r="C72" i="15"/>
  <c r="G72" i="15" s="1"/>
  <c r="D277" i="32"/>
  <c r="C636" i="24"/>
  <c r="E117" i="32"/>
  <c r="C38" i="15"/>
  <c r="C691" i="24"/>
  <c r="D85" i="32"/>
  <c r="C683" i="24"/>
  <c r="C30" i="15"/>
  <c r="D213" i="32"/>
  <c r="C58" i="15"/>
  <c r="G58" i="15" s="1"/>
  <c r="C711" i="24"/>
  <c r="H117" i="32"/>
  <c r="C41" i="15"/>
  <c r="C694" i="24"/>
  <c r="G117" i="32"/>
  <c r="C40" i="15"/>
  <c r="G40" i="15" s="1"/>
  <c r="C693" i="24"/>
  <c r="G245" i="32"/>
  <c r="C68" i="15"/>
  <c r="G68" i="15" s="1"/>
  <c r="C624" i="24"/>
  <c r="H245" i="32"/>
  <c r="C69" i="15"/>
  <c r="C614" i="24"/>
  <c r="I341" i="32"/>
  <c r="C91" i="15"/>
  <c r="G91" i="15" s="1"/>
  <c r="C647" i="24"/>
  <c r="G21" i="32"/>
  <c r="C19" i="15"/>
  <c r="G19" i="15" s="1"/>
  <c r="C672" i="24"/>
  <c r="C53" i="32"/>
  <c r="C675" i="24"/>
  <c r="C22" i="15"/>
  <c r="D21" i="32"/>
  <c r="C669" i="24"/>
  <c r="C16" i="15"/>
  <c r="G16" i="15" s="1"/>
  <c r="D117" i="32"/>
  <c r="C37" i="15"/>
  <c r="C690" i="24"/>
  <c r="E612" i="34"/>
  <c r="E623" i="34"/>
  <c r="BN2" i="30"/>
  <c r="C117" i="8"/>
  <c r="D366" i="24"/>
  <c r="C50" i="8"/>
  <c r="F309" i="24"/>
  <c r="D352" i="24"/>
  <c r="C103" i="8" s="1"/>
  <c r="C54" i="15"/>
  <c r="G54" i="15" s="1"/>
  <c r="C707" i="24"/>
  <c r="G181" i="32"/>
  <c r="G309" i="32"/>
  <c r="C82" i="15"/>
  <c r="G82" i="15" s="1"/>
  <c r="C626" i="24"/>
  <c r="C46" i="15"/>
  <c r="G46" i="15" s="1"/>
  <c r="F149" i="32"/>
  <c r="C699" i="24"/>
  <c r="C643" i="24"/>
  <c r="F117" i="32"/>
  <c r="C692" i="24"/>
  <c r="C39" i="15"/>
  <c r="C213" i="32"/>
  <c r="C57" i="15"/>
  <c r="G57" i="15" s="1"/>
  <c r="C710" i="24"/>
  <c r="I181" i="32"/>
  <c r="C56" i="15"/>
  <c r="G56" i="15" s="1"/>
  <c r="C709" i="24"/>
  <c r="C341" i="32"/>
  <c r="C85" i="15"/>
  <c r="G85" i="15" s="1"/>
  <c r="C641" i="24"/>
  <c r="I85" i="32"/>
  <c r="C35" i="15"/>
  <c r="C688" i="24"/>
  <c r="E149" i="32"/>
  <c r="C45" i="15"/>
  <c r="C698" i="24"/>
  <c r="I378" i="32"/>
  <c r="K612" i="24"/>
  <c r="C181" i="32"/>
  <c r="C50" i="15"/>
  <c r="C703" i="24"/>
  <c r="G85" i="32"/>
  <c r="C686" i="24"/>
  <c r="C33" i="15"/>
  <c r="F85" i="32"/>
  <c r="C32" i="15"/>
  <c r="G32" i="15" s="1"/>
  <c r="C685" i="24"/>
  <c r="H21" i="32"/>
  <c r="C673" i="24"/>
  <c r="C20" i="15"/>
  <c r="C309" i="32"/>
  <c r="C78" i="15"/>
  <c r="G78" i="15" s="1"/>
  <c r="C619" i="24"/>
  <c r="C61" i="15"/>
  <c r="G213" i="32"/>
  <c r="C631" i="24"/>
  <c r="C117" i="32"/>
  <c r="C36" i="15"/>
  <c r="C689" i="24"/>
  <c r="G277" i="32"/>
  <c r="C75" i="15"/>
  <c r="G75" i="15" s="1"/>
  <c r="C635" i="24"/>
  <c r="F21" i="32"/>
  <c r="C671" i="24"/>
  <c r="C18" i="15"/>
  <c r="G18" i="15" s="1"/>
  <c r="H85" i="32"/>
  <c r="C687" i="24"/>
  <c r="C34" i="15"/>
  <c r="I53" i="32"/>
  <c r="C681" i="24"/>
  <c r="C28" i="15"/>
  <c r="F341" i="32"/>
  <c r="C88" i="15"/>
  <c r="G88" i="15" s="1"/>
  <c r="C644" i="24"/>
  <c r="G53" i="32"/>
  <c r="C679" i="24"/>
  <c r="C26" i="15"/>
  <c r="G26" i="15" s="1"/>
  <c r="C81" i="15"/>
  <c r="G81" i="15" s="1"/>
  <c r="F309" i="32"/>
  <c r="C623" i="24"/>
  <c r="E309" i="32"/>
  <c r="C80" i="15"/>
  <c r="G80" i="15" s="1"/>
  <c r="C621" i="24"/>
  <c r="C85" i="32"/>
  <c r="C29" i="15"/>
  <c r="C682" i="24"/>
  <c r="D149" i="32"/>
  <c r="C44" i="15"/>
  <c r="G44" i="15" s="1"/>
  <c r="C697" i="24"/>
  <c r="I21" i="32"/>
  <c r="C21" i="15"/>
  <c r="G21" i="15" s="1"/>
  <c r="C674" i="24"/>
  <c r="D181" i="32"/>
  <c r="C704" i="24"/>
  <c r="C51" i="15"/>
  <c r="G51" i="15" s="1"/>
  <c r="E213" i="32"/>
  <c r="C712" i="24"/>
  <c r="C59" i="15"/>
  <c r="G59" i="15" s="1"/>
  <c r="F16" i="6"/>
  <c r="F234" i="24"/>
  <c r="E85" i="32"/>
  <c r="C684" i="24"/>
  <c r="C31" i="15"/>
  <c r="G31" i="15" s="1"/>
  <c r="E277" i="32"/>
  <c r="C73" i="15"/>
  <c r="G73" i="15" s="1"/>
  <c r="C634" i="24"/>
  <c r="C74" i="15"/>
  <c r="G74" i="15" s="1"/>
  <c r="F277" i="32"/>
  <c r="C617" i="24"/>
  <c r="H309" i="32"/>
  <c r="C83" i="15"/>
  <c r="G83" i="15" s="1"/>
  <c r="C639" i="24"/>
  <c r="I149" i="32"/>
  <c r="C49" i="15"/>
  <c r="C702" i="24"/>
  <c r="H149" i="32"/>
  <c r="C48" i="15"/>
  <c r="C701" i="24"/>
  <c r="I277" i="32"/>
  <c r="C77" i="15"/>
  <c r="G77" i="15" s="1"/>
  <c r="C638" i="24"/>
  <c r="H53" i="32"/>
  <c r="C27" i="15"/>
  <c r="G27" i="15" s="1"/>
  <c r="C680" i="24"/>
  <c r="E181" i="32"/>
  <c r="C52" i="15"/>
  <c r="G52" i="15" s="1"/>
  <c r="C705" i="24"/>
  <c r="G341" i="32"/>
  <c r="C89" i="15"/>
  <c r="G89" i="15" s="1"/>
  <c r="C645" i="24"/>
  <c r="E373" i="32"/>
  <c r="C94" i="15"/>
  <c r="G94" i="15" s="1"/>
  <c r="H213" i="32"/>
  <c r="C62" i="15"/>
  <c r="C616" i="24"/>
  <c r="I117" i="32"/>
  <c r="C42" i="15"/>
  <c r="C695" i="24"/>
  <c r="H277" i="32"/>
  <c r="C76" i="15"/>
  <c r="G76" i="15" s="1"/>
  <c r="C637" i="24"/>
  <c r="C60" i="15"/>
  <c r="F213" i="32"/>
  <c r="C713" i="24"/>
  <c r="E53" i="32"/>
  <c r="C24" i="15"/>
  <c r="G24" i="15" s="1"/>
  <c r="C677" i="24"/>
  <c r="I245" i="32"/>
  <c r="F181" i="32"/>
  <c r="C53" i="15"/>
  <c r="C706" i="24"/>
  <c r="F245" i="32"/>
  <c r="C67" i="15"/>
  <c r="G67" i="15" s="1"/>
  <c r="C633" i="24"/>
  <c r="F53" i="32"/>
  <c r="C25" i="15"/>
  <c r="G25" i="15" s="1"/>
  <c r="C678" i="24"/>
  <c r="C373" i="32"/>
  <c r="C92" i="15"/>
  <c r="G92" i="15" s="1"/>
  <c r="C622" i="24"/>
  <c r="C90" i="15"/>
  <c r="G90" i="15" s="1"/>
  <c r="C646" i="24"/>
  <c r="H341" i="32"/>
  <c r="I309" i="32"/>
  <c r="C84" i="15"/>
  <c r="G84" i="15" s="1"/>
  <c r="C640" i="24"/>
  <c r="E21" i="32"/>
  <c r="C17" i="15"/>
  <c r="C670" i="24"/>
  <c r="D245" i="32"/>
  <c r="C65" i="15"/>
  <c r="G65" i="15" s="1"/>
  <c r="C630" i="24"/>
  <c r="C245" i="32"/>
  <c r="C64" i="15"/>
  <c r="C628" i="24"/>
  <c r="D373" i="32"/>
  <c r="C93" i="15"/>
  <c r="G93" i="15" s="1"/>
  <c r="C620" i="24"/>
  <c r="C149" i="32"/>
  <c r="C43" i="15"/>
  <c r="C696" i="24"/>
  <c r="D26" i="33" l="1"/>
  <c r="C167" i="8"/>
  <c r="E414" i="24"/>
  <c r="C137" i="8"/>
  <c r="E380" i="24"/>
  <c r="D12" i="33"/>
  <c r="C23" i="15"/>
  <c r="G23" i="15" s="1"/>
  <c r="D53" i="32"/>
  <c r="C642" i="24"/>
  <c r="C277" i="32"/>
  <c r="C87" i="15"/>
  <c r="G87" i="15" s="1"/>
  <c r="C47" i="15"/>
  <c r="G47" i="15" s="1"/>
  <c r="G149" i="32"/>
  <c r="C618" i="24"/>
  <c r="D341" i="32"/>
  <c r="C625" i="24"/>
  <c r="I213" i="32"/>
  <c r="C15" i="15"/>
  <c r="G15" i="15" s="1"/>
  <c r="H15" i="15" s="1"/>
  <c r="I15" i="15" s="1"/>
  <c r="H181" i="32"/>
  <c r="C629" i="24"/>
  <c r="C55" i="15"/>
  <c r="G55" i="15" s="1"/>
  <c r="C668" i="24"/>
  <c r="CE85" i="24"/>
  <c r="C716" i="24" s="1"/>
  <c r="C79" i="15"/>
  <c r="G79" i="15" s="1"/>
  <c r="C627" i="24"/>
  <c r="G34" i="15"/>
  <c r="H34" i="15"/>
  <c r="I34" i="15" s="1"/>
  <c r="G33" i="15"/>
  <c r="H33" i="15"/>
  <c r="I33" i="15" s="1"/>
  <c r="H43" i="15"/>
  <c r="I43" i="15" s="1"/>
  <c r="G43" i="15"/>
  <c r="G17" i="15"/>
  <c r="H17" i="15" s="1"/>
  <c r="I17" i="15" s="1"/>
  <c r="H48" i="15"/>
  <c r="I48" i="15" s="1"/>
  <c r="G48" i="15"/>
  <c r="G29" i="15"/>
  <c r="H29" i="15"/>
  <c r="I29" i="15" s="1"/>
  <c r="D615" i="24"/>
  <c r="G38" i="15"/>
  <c r="H38" i="15"/>
  <c r="I38" i="15" s="1"/>
  <c r="G39" i="15"/>
  <c r="H39" i="15"/>
  <c r="I39" i="15" s="1"/>
  <c r="E712" i="34"/>
  <c r="E704" i="34"/>
  <c r="E696" i="34"/>
  <c r="E709" i="34"/>
  <c r="E701" i="34"/>
  <c r="E706" i="34"/>
  <c r="E711" i="34"/>
  <c r="E703" i="34"/>
  <c r="E716" i="34"/>
  <c r="E707" i="34"/>
  <c r="E699" i="34"/>
  <c r="E710" i="34"/>
  <c r="E694" i="34"/>
  <c r="E686" i="34"/>
  <c r="E678" i="34"/>
  <c r="E670" i="34"/>
  <c r="E647" i="34"/>
  <c r="E646" i="34"/>
  <c r="E645" i="34"/>
  <c r="E629" i="34"/>
  <c r="E626" i="34"/>
  <c r="E708" i="34"/>
  <c r="E698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688" i="34"/>
  <c r="E680" i="34"/>
  <c r="E672" i="34"/>
  <c r="E693" i="34"/>
  <c r="E685" i="34"/>
  <c r="E677" i="34"/>
  <c r="E669" i="34"/>
  <c r="E627" i="34"/>
  <c r="E713" i="34"/>
  <c r="E705" i="34"/>
  <c r="E695" i="34"/>
  <c r="E687" i="34"/>
  <c r="E679" i="34"/>
  <c r="E671" i="34"/>
  <c r="E702" i="34"/>
  <c r="E697" i="34"/>
  <c r="E692" i="34"/>
  <c r="E684" i="34"/>
  <c r="E676" i="34"/>
  <c r="E668" i="34"/>
  <c r="E689" i="34"/>
  <c r="E681" i="34"/>
  <c r="E673" i="34"/>
  <c r="E674" i="34"/>
  <c r="E700" i="34"/>
  <c r="E690" i="34"/>
  <c r="E625" i="34"/>
  <c r="E628" i="34"/>
  <c r="E682" i="34"/>
  <c r="G37" i="15"/>
  <c r="H37" i="15"/>
  <c r="I37" i="15" s="1"/>
  <c r="G30" i="15"/>
  <c r="H30" i="15"/>
  <c r="I30" i="15" s="1"/>
  <c r="G69" i="15"/>
  <c r="H69" i="15" s="1"/>
  <c r="I69" i="15" s="1"/>
  <c r="G64" i="15"/>
  <c r="H64" i="15"/>
  <c r="I64" i="15" s="1"/>
  <c r="H42" i="15"/>
  <c r="I42" i="15" s="1"/>
  <c r="G42" i="15"/>
  <c r="H49" i="15"/>
  <c r="I49" i="15" s="1"/>
  <c r="G49" i="15"/>
  <c r="G36" i="15"/>
  <c r="H36" i="15"/>
  <c r="I36" i="15" s="1"/>
  <c r="G20" i="15"/>
  <c r="H20" i="15" s="1"/>
  <c r="I20" i="15" s="1"/>
  <c r="G63" i="15"/>
  <c r="H63" i="15"/>
  <c r="I63" i="15" s="1"/>
  <c r="H53" i="15"/>
  <c r="I53" i="15" s="1"/>
  <c r="G53" i="15"/>
  <c r="H50" i="15"/>
  <c r="I50" i="15" s="1"/>
  <c r="G50" i="15"/>
  <c r="H41" i="15"/>
  <c r="I41" i="15" s="1"/>
  <c r="G41" i="15"/>
  <c r="G28" i="15"/>
  <c r="H28" i="15"/>
  <c r="I28" i="15" s="1"/>
  <c r="H45" i="15"/>
  <c r="I45" i="15" s="1"/>
  <c r="G45" i="15"/>
  <c r="G35" i="15"/>
  <c r="H35" i="15"/>
  <c r="I35" i="15" s="1"/>
  <c r="C120" i="8"/>
  <c r="D367" i="24"/>
  <c r="G22" i="15"/>
  <c r="H22" i="15" s="1"/>
  <c r="I22" i="15" s="1"/>
  <c r="I373" i="32" l="1"/>
  <c r="C715" i="24"/>
  <c r="C648" i="24"/>
  <c r="M716" i="24" s="1"/>
  <c r="D709" i="24"/>
  <c r="D711" i="24"/>
  <c r="D713" i="24"/>
  <c r="D700" i="24"/>
  <c r="D692" i="24"/>
  <c r="D684" i="24"/>
  <c r="D697" i="24"/>
  <c r="D689" i="24"/>
  <c r="D681" i="24"/>
  <c r="D673" i="24"/>
  <c r="D707" i="24"/>
  <c r="D706" i="24"/>
  <c r="D702" i="24"/>
  <c r="D694" i="24"/>
  <c r="D686" i="24"/>
  <c r="D678" i="24"/>
  <c r="D712" i="24"/>
  <c r="D708" i="24"/>
  <c r="D699" i="24"/>
  <c r="D691" i="24"/>
  <c r="D683" i="24"/>
  <c r="D675" i="24"/>
  <c r="D710" i="24"/>
  <c r="D701" i="24"/>
  <c r="D693" i="24"/>
  <c r="D685" i="24"/>
  <c r="D677" i="24"/>
  <c r="D669" i="24"/>
  <c r="D705" i="24"/>
  <c r="D703" i="24"/>
  <c r="D676" i="24"/>
  <c r="D672" i="24"/>
  <c r="D645" i="24"/>
  <c r="D644" i="24"/>
  <c r="D628" i="24"/>
  <c r="D622" i="24"/>
  <c r="D618" i="24"/>
  <c r="D695" i="24"/>
  <c r="D680" i="24"/>
  <c r="D668" i="24"/>
  <c r="D646" i="24"/>
  <c r="D687" i="24"/>
  <c r="D674" i="24"/>
  <c r="D647" i="24"/>
  <c r="D629" i="24"/>
  <c r="D626" i="24"/>
  <c r="D621" i="24"/>
  <c r="D617" i="24"/>
  <c r="D639" i="24"/>
  <c r="D638" i="24"/>
  <c r="D637" i="24"/>
  <c r="D636" i="24"/>
  <c r="D635" i="24"/>
  <c r="D634" i="24"/>
  <c r="D633" i="24"/>
  <c r="D632" i="24"/>
  <c r="D631" i="24"/>
  <c r="D630" i="24"/>
  <c r="D624" i="24"/>
  <c r="D704" i="24"/>
  <c r="D698" i="24"/>
  <c r="D696" i="24"/>
  <c r="D640" i="24"/>
  <c r="D620" i="24"/>
  <c r="D616" i="24"/>
  <c r="D690" i="24"/>
  <c r="D688" i="24"/>
  <c r="D641" i="24"/>
  <c r="D627" i="24"/>
  <c r="D670" i="24"/>
  <c r="D716" i="24"/>
  <c r="D619" i="24"/>
  <c r="D679" i="24"/>
  <c r="D625" i="24"/>
  <c r="D671" i="24"/>
  <c r="D682" i="24"/>
  <c r="D643" i="24"/>
  <c r="D642" i="24"/>
  <c r="D623" i="24"/>
  <c r="C121" i="8"/>
  <c r="D384" i="24"/>
  <c r="E715" i="34"/>
  <c r="F624" i="34"/>
  <c r="E612" i="24" l="1"/>
  <c r="D715" i="24"/>
  <c r="E623" i="24"/>
  <c r="C138" i="8"/>
  <c r="D417" i="24"/>
  <c r="F709" i="34"/>
  <c r="F701" i="34"/>
  <c r="F706" i="34"/>
  <c r="F698" i="34"/>
  <c r="F711" i="34"/>
  <c r="F703" i="34"/>
  <c r="F708" i="34"/>
  <c r="F700" i="34"/>
  <c r="F713" i="34"/>
  <c r="F712" i="34"/>
  <c r="F704" i="34"/>
  <c r="F696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88" i="34"/>
  <c r="F680" i="34"/>
  <c r="F672" i="34"/>
  <c r="F693" i="34"/>
  <c r="F685" i="34"/>
  <c r="F677" i="34"/>
  <c r="F669" i="34"/>
  <c r="F627" i="34"/>
  <c r="F690" i="34"/>
  <c r="F682" i="34"/>
  <c r="F674" i="34"/>
  <c r="F716" i="34"/>
  <c r="F702" i="34"/>
  <c r="F697" i="34"/>
  <c r="F647" i="34"/>
  <c r="F710" i="34"/>
  <c r="F699" i="34"/>
  <c r="F692" i="34"/>
  <c r="F684" i="34"/>
  <c r="F676" i="34"/>
  <c r="F668" i="34"/>
  <c r="F707" i="34"/>
  <c r="F645" i="34"/>
  <c r="F629" i="34"/>
  <c r="F689" i="34"/>
  <c r="F681" i="34"/>
  <c r="F673" i="34"/>
  <c r="F646" i="34"/>
  <c r="F628" i="34"/>
  <c r="F705" i="34"/>
  <c r="F695" i="34"/>
  <c r="F670" i="34"/>
  <c r="F626" i="34"/>
  <c r="F694" i="34"/>
  <c r="F687" i="34"/>
  <c r="F625" i="34"/>
  <c r="F686" i="34"/>
  <c r="F679" i="34"/>
  <c r="F678" i="34"/>
  <c r="F671" i="34"/>
  <c r="C168" i="8" l="1"/>
  <c r="D421" i="24"/>
  <c r="E706" i="24"/>
  <c r="E711" i="24"/>
  <c r="E708" i="24"/>
  <c r="E713" i="24"/>
  <c r="E710" i="24"/>
  <c r="E697" i="24"/>
  <c r="E689" i="24"/>
  <c r="E707" i="24"/>
  <c r="E702" i="24"/>
  <c r="E694" i="24"/>
  <c r="E686" i="24"/>
  <c r="E678" i="24"/>
  <c r="E712" i="24"/>
  <c r="E699" i="24"/>
  <c r="E691" i="24"/>
  <c r="E683" i="24"/>
  <c r="E675" i="24"/>
  <c r="E705" i="24"/>
  <c r="E696" i="24"/>
  <c r="E688" i="24"/>
  <c r="E680" i="24"/>
  <c r="E672" i="24"/>
  <c r="E709" i="24"/>
  <c r="E716" i="24"/>
  <c r="E704" i="24"/>
  <c r="E698" i="24"/>
  <c r="E690" i="24"/>
  <c r="E682" i="24"/>
  <c r="E674" i="24"/>
  <c r="E695" i="24"/>
  <c r="E693" i="24"/>
  <c r="E668" i="24"/>
  <c r="E646" i="24"/>
  <c r="E687" i="24"/>
  <c r="E685" i="24"/>
  <c r="E677" i="24"/>
  <c r="E673" i="24"/>
  <c r="E647" i="24"/>
  <c r="E629" i="24"/>
  <c r="E626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86" i="24" s="1"/>
  <c r="E640" i="24"/>
  <c r="E700" i="24"/>
  <c r="E681" i="24"/>
  <c r="E641" i="24"/>
  <c r="E627" i="24"/>
  <c r="E692" i="24"/>
  <c r="E642" i="24"/>
  <c r="E703" i="24"/>
  <c r="E676" i="24"/>
  <c r="E679" i="24"/>
  <c r="E701" i="24"/>
  <c r="E669" i="24"/>
  <c r="E645" i="24"/>
  <c r="E628" i="24"/>
  <c r="E684" i="24"/>
  <c r="E671" i="24"/>
  <c r="E625" i="24"/>
  <c r="E644" i="24"/>
  <c r="E643" i="24"/>
  <c r="E670" i="24"/>
  <c r="F715" i="34"/>
  <c r="G625" i="34"/>
  <c r="F690" i="24" l="1"/>
  <c r="F682" i="24"/>
  <c r="F685" i="24"/>
  <c r="F681" i="24"/>
  <c r="F687" i="24"/>
  <c r="F680" i="24"/>
  <c r="F699" i="24"/>
  <c r="F640" i="24"/>
  <c r="F633" i="24"/>
  <c r="F694" i="24"/>
  <c r="F713" i="24"/>
  <c r="F708" i="24"/>
  <c r="F637" i="24"/>
  <c r="F644" i="24"/>
  <c r="F689" i="24"/>
  <c r="F646" i="24"/>
  <c r="F673" i="24"/>
  <c r="F676" i="24"/>
  <c r="F692" i="24"/>
  <c r="F638" i="24"/>
  <c r="F693" i="24"/>
  <c r="F668" i="24"/>
  <c r="F643" i="24"/>
  <c r="F627" i="24"/>
  <c r="F631" i="24"/>
  <c r="F639" i="24"/>
  <c r="F671" i="24"/>
  <c r="F701" i="24"/>
  <c r="F683" i="24"/>
  <c r="F707" i="24"/>
  <c r="F625" i="24"/>
  <c r="G625" i="24" s="1"/>
  <c r="F630" i="24"/>
  <c r="F697" i="24"/>
  <c r="F675" i="24"/>
  <c r="F702" i="24"/>
  <c r="F672" i="24"/>
  <c r="F670" i="24"/>
  <c r="F641" i="24"/>
  <c r="F632" i="24"/>
  <c r="F674" i="24"/>
  <c r="F679" i="24"/>
  <c r="F709" i="24"/>
  <c r="F691" i="24"/>
  <c r="F716" i="24"/>
  <c r="F684" i="24"/>
  <c r="F634" i="24"/>
  <c r="F706" i="24"/>
  <c r="F642" i="24"/>
  <c r="F629" i="24"/>
  <c r="F711" i="24"/>
  <c r="F628" i="24"/>
  <c r="F698" i="24"/>
  <c r="F626" i="24"/>
  <c r="F695" i="24"/>
  <c r="F688" i="24"/>
  <c r="F703" i="24"/>
  <c r="F645" i="24"/>
  <c r="F700" i="24"/>
  <c r="F635" i="24"/>
  <c r="F710" i="24"/>
  <c r="F696" i="24"/>
  <c r="F712" i="24"/>
  <c r="F669" i="24"/>
  <c r="F678" i="24"/>
  <c r="F704" i="24"/>
  <c r="F636" i="24"/>
  <c r="F647" i="24"/>
  <c r="F677" i="24"/>
  <c r="F705" i="24"/>
  <c r="E715" i="24"/>
  <c r="C172" i="8"/>
  <c r="D424" i="24"/>
  <c r="C177" i="8" s="1"/>
  <c r="G706" i="34"/>
  <c r="G698" i="34"/>
  <c r="G711" i="34"/>
  <c r="G703" i="34"/>
  <c r="G708" i="34"/>
  <c r="G700" i="34"/>
  <c r="G713" i="34"/>
  <c r="G705" i="34"/>
  <c r="G697" i="34"/>
  <c r="G710" i="34"/>
  <c r="G709" i="34"/>
  <c r="G701" i="34"/>
  <c r="G688" i="34"/>
  <c r="G680" i="34"/>
  <c r="G672" i="34"/>
  <c r="G712" i="34"/>
  <c r="G693" i="34"/>
  <c r="G685" i="34"/>
  <c r="G677" i="34"/>
  <c r="G669" i="34"/>
  <c r="G627" i="34"/>
  <c r="G690" i="34"/>
  <c r="G682" i="34"/>
  <c r="G674" i="34"/>
  <c r="G699" i="34"/>
  <c r="G695" i="34"/>
  <c r="G687" i="34"/>
  <c r="G679" i="34"/>
  <c r="G671" i="34"/>
  <c r="G692" i="34"/>
  <c r="G691" i="34"/>
  <c r="G684" i="34"/>
  <c r="G683" i="34"/>
  <c r="G676" i="34"/>
  <c r="G675" i="34"/>
  <c r="G668" i="34"/>
  <c r="G639" i="34"/>
  <c r="G631" i="34"/>
  <c r="G707" i="34"/>
  <c r="G645" i="34"/>
  <c r="G642" i="34"/>
  <c r="G634" i="34"/>
  <c r="G629" i="34"/>
  <c r="G704" i="34"/>
  <c r="G637" i="34"/>
  <c r="G689" i="34"/>
  <c r="G681" i="34"/>
  <c r="G673" i="34"/>
  <c r="G640" i="34"/>
  <c r="G632" i="34"/>
  <c r="G626" i="34"/>
  <c r="G696" i="34"/>
  <c r="G646" i="34"/>
  <c r="G694" i="34"/>
  <c r="G686" i="34"/>
  <c r="G678" i="34"/>
  <c r="G670" i="34"/>
  <c r="G638" i="34"/>
  <c r="G630" i="34"/>
  <c r="G647" i="34"/>
  <c r="G643" i="34"/>
  <c r="G636" i="34"/>
  <c r="G633" i="34"/>
  <c r="G716" i="34"/>
  <c r="G635" i="34"/>
  <c r="G628" i="34"/>
  <c r="H628" i="34" s="1"/>
  <c r="G702" i="34"/>
  <c r="G641" i="34"/>
  <c r="G644" i="34"/>
  <c r="F715" i="24" l="1"/>
  <c r="G706" i="24"/>
  <c r="G672" i="24"/>
  <c r="G690" i="24"/>
  <c r="M690" i="24" s="1"/>
  <c r="D119" i="32" s="1"/>
  <c r="G668" i="24"/>
  <c r="M668" i="24" s="1"/>
  <c r="G634" i="24"/>
  <c r="G627" i="24"/>
  <c r="G643" i="24"/>
  <c r="G695" i="24"/>
  <c r="M695" i="24" s="1"/>
  <c r="I119" i="32" s="1"/>
  <c r="G712" i="24"/>
  <c r="M712" i="24" s="1"/>
  <c r="E215" i="32" s="1"/>
  <c r="G684" i="24"/>
  <c r="M684" i="24" s="1"/>
  <c r="E87" i="32" s="1"/>
  <c r="G675" i="24"/>
  <c r="M675" i="24" s="1"/>
  <c r="C55" i="32" s="1"/>
  <c r="G699" i="24"/>
  <c r="M699" i="24" s="1"/>
  <c r="F151" i="32" s="1"/>
  <c r="G709" i="24"/>
  <c r="G682" i="24"/>
  <c r="M682" i="24" s="1"/>
  <c r="C87" i="32" s="1"/>
  <c r="G689" i="24"/>
  <c r="M689" i="24" s="1"/>
  <c r="C119" i="32" s="1"/>
  <c r="G633" i="24"/>
  <c r="G711" i="24"/>
  <c r="M711" i="24" s="1"/>
  <c r="D215" i="32" s="1"/>
  <c r="G686" i="24"/>
  <c r="M686" i="24" s="1"/>
  <c r="G87" i="32" s="1"/>
  <c r="G629" i="24"/>
  <c r="I629" i="24" s="1"/>
  <c r="G688" i="24"/>
  <c r="G681" i="24"/>
  <c r="M681" i="24" s="1"/>
  <c r="I55" i="32" s="1"/>
  <c r="G646" i="24"/>
  <c r="G698" i="24"/>
  <c r="M698" i="24" s="1"/>
  <c r="E151" i="32" s="1"/>
  <c r="G641" i="24"/>
  <c r="G628" i="24"/>
  <c r="G708" i="24"/>
  <c r="M708" i="24" s="1"/>
  <c r="H183" i="32" s="1"/>
  <c r="G691" i="24"/>
  <c r="G701" i="24"/>
  <c r="M701" i="24" s="1"/>
  <c r="H151" i="32" s="1"/>
  <c r="G674" i="24"/>
  <c r="M674" i="24" s="1"/>
  <c r="I23" i="32" s="1"/>
  <c r="G687" i="24"/>
  <c r="M687" i="24" s="1"/>
  <c r="H87" i="32" s="1"/>
  <c r="G632" i="24"/>
  <c r="G702" i="24"/>
  <c r="M702" i="24" s="1"/>
  <c r="I151" i="32" s="1"/>
  <c r="G679" i="24"/>
  <c r="M679" i="24" s="1"/>
  <c r="G697" i="24"/>
  <c r="G680" i="24"/>
  <c r="M680" i="24" s="1"/>
  <c r="H55" i="32" s="1"/>
  <c r="G713" i="24"/>
  <c r="M713" i="24" s="1"/>
  <c r="F215" i="32" s="1"/>
  <c r="G683" i="24"/>
  <c r="M683" i="24" s="1"/>
  <c r="D87" i="32" s="1"/>
  <c r="G693" i="24"/>
  <c r="G703" i="24"/>
  <c r="M703" i="24" s="1"/>
  <c r="C183" i="32" s="1"/>
  <c r="G639" i="24"/>
  <c r="G631" i="24"/>
  <c r="K644" i="24" s="1"/>
  <c r="G678" i="24"/>
  <c r="M678" i="24" s="1"/>
  <c r="G671" i="24"/>
  <c r="M671" i="24" s="1"/>
  <c r="F23" i="32" s="1"/>
  <c r="G673" i="24"/>
  <c r="M673" i="24" s="1"/>
  <c r="H23" i="32" s="1"/>
  <c r="G636" i="24"/>
  <c r="G710" i="24"/>
  <c r="G705" i="24"/>
  <c r="M705" i="24" s="1"/>
  <c r="E183" i="32" s="1"/>
  <c r="G685" i="24"/>
  <c r="M685" i="24" s="1"/>
  <c r="F87" i="32" s="1"/>
  <c r="G700" i="24"/>
  <c r="M700" i="24" s="1"/>
  <c r="G151" i="32" s="1"/>
  <c r="G638" i="24"/>
  <c r="G630" i="24"/>
  <c r="J630" i="24" s="1"/>
  <c r="G642" i="24"/>
  <c r="G669" i="24"/>
  <c r="M669" i="24" s="1"/>
  <c r="D23" i="32" s="1"/>
  <c r="G647" i="24"/>
  <c r="G635" i="24"/>
  <c r="G716" i="24"/>
  <c r="G696" i="24"/>
  <c r="M696" i="24" s="1"/>
  <c r="C151" i="32" s="1"/>
  <c r="G677" i="24"/>
  <c r="G692" i="24"/>
  <c r="G637" i="24"/>
  <c r="G640" i="24"/>
  <c r="G694" i="24"/>
  <c r="M694" i="24" s="1"/>
  <c r="H119" i="32" s="1"/>
  <c r="G645" i="24"/>
  <c r="L647" i="24" s="1"/>
  <c r="G626" i="24"/>
  <c r="G704" i="24"/>
  <c r="G644" i="24"/>
  <c r="G707" i="24"/>
  <c r="M707" i="24" s="1"/>
  <c r="G183" i="32" s="1"/>
  <c r="G676" i="24"/>
  <c r="M676" i="24" s="1"/>
  <c r="D55" i="32" s="1"/>
  <c r="G670" i="24"/>
  <c r="M670" i="24" s="1"/>
  <c r="E23" i="32" s="1"/>
  <c r="G715" i="34"/>
  <c r="H711" i="34"/>
  <c r="H703" i="34"/>
  <c r="H695" i="34"/>
  <c r="H708" i="34"/>
  <c r="H700" i="34"/>
  <c r="H713" i="34"/>
  <c r="H705" i="34"/>
  <c r="H710" i="34"/>
  <c r="H702" i="34"/>
  <c r="H716" i="34"/>
  <c r="H706" i="34"/>
  <c r="H698" i="34"/>
  <c r="H712" i="34"/>
  <c r="H693" i="34"/>
  <c r="H685" i="34"/>
  <c r="H677" i="34"/>
  <c r="H669" i="34"/>
  <c r="H690" i="34"/>
  <c r="H682" i="34"/>
  <c r="H674" i="34"/>
  <c r="H701" i="34"/>
  <c r="H699" i="34"/>
  <c r="H687" i="34"/>
  <c r="H679" i="34"/>
  <c r="H671" i="34"/>
  <c r="H704" i="34"/>
  <c r="H692" i="34"/>
  <c r="H684" i="34"/>
  <c r="H676" i="34"/>
  <c r="H668" i="34"/>
  <c r="H707" i="34"/>
  <c r="H645" i="34"/>
  <c r="H642" i="34"/>
  <c r="H634" i="34"/>
  <c r="H629" i="34"/>
  <c r="H637" i="34"/>
  <c r="H689" i="34"/>
  <c r="H688" i="34"/>
  <c r="H681" i="34"/>
  <c r="H680" i="34"/>
  <c r="H673" i="34"/>
  <c r="H672" i="34"/>
  <c r="H640" i="34"/>
  <c r="H632" i="34"/>
  <c r="H709" i="34"/>
  <c r="H696" i="34"/>
  <c r="H646" i="34"/>
  <c r="H643" i="34"/>
  <c r="H635" i="34"/>
  <c r="H694" i="34"/>
  <c r="H686" i="34"/>
  <c r="H678" i="34"/>
  <c r="H670" i="34"/>
  <c r="H641" i="34"/>
  <c r="H633" i="34"/>
  <c r="H630" i="34"/>
  <c r="H636" i="34"/>
  <c r="H691" i="34"/>
  <c r="H639" i="34"/>
  <c r="H683" i="34"/>
  <c r="H638" i="34"/>
  <c r="H644" i="34"/>
  <c r="H647" i="34"/>
  <c r="H675" i="34"/>
  <c r="H631" i="34"/>
  <c r="H697" i="34"/>
  <c r="K700" i="24" l="1"/>
  <c r="K713" i="24"/>
  <c r="K706" i="24"/>
  <c r="K698" i="24"/>
  <c r="K673" i="24"/>
  <c r="K701" i="24"/>
  <c r="K681" i="24"/>
  <c r="K683" i="24"/>
  <c r="K712" i="24"/>
  <c r="K692" i="24"/>
  <c r="K702" i="24"/>
  <c r="K696" i="24"/>
  <c r="K690" i="24"/>
  <c r="K674" i="24"/>
  <c r="K675" i="24"/>
  <c r="K703" i="24"/>
  <c r="K669" i="24"/>
  <c r="K704" i="24"/>
  <c r="K684" i="24"/>
  <c r="K694" i="24"/>
  <c r="K688" i="24"/>
  <c r="K671" i="24"/>
  <c r="K693" i="24"/>
  <c r="K708" i="24"/>
  <c r="K676" i="24"/>
  <c r="K686" i="24"/>
  <c r="K680" i="24"/>
  <c r="K668" i="24"/>
  <c r="K715" i="24" s="1"/>
  <c r="K705" i="24"/>
  <c r="K687" i="24"/>
  <c r="K699" i="24"/>
  <c r="K709" i="24"/>
  <c r="K710" i="24"/>
  <c r="K678" i="24"/>
  <c r="K672" i="24"/>
  <c r="K682" i="24"/>
  <c r="K685" i="24"/>
  <c r="K689" i="24"/>
  <c r="K711" i="24"/>
  <c r="K695" i="24"/>
  <c r="K697" i="24"/>
  <c r="K670" i="24"/>
  <c r="K707" i="24"/>
  <c r="K679" i="24"/>
  <c r="K691" i="24"/>
  <c r="K716" i="24"/>
  <c r="K677" i="24"/>
  <c r="G715" i="24"/>
  <c r="H628" i="24"/>
  <c r="L709" i="24"/>
  <c r="M709" i="24" s="1"/>
  <c r="I183" i="32" s="1"/>
  <c r="L710" i="24"/>
  <c r="M710" i="24" s="1"/>
  <c r="C215" i="32" s="1"/>
  <c r="L678" i="24"/>
  <c r="L701" i="24"/>
  <c r="L706" i="24"/>
  <c r="M706" i="24" s="1"/>
  <c r="F183" i="32" s="1"/>
  <c r="L672" i="24"/>
  <c r="M672" i="24" s="1"/>
  <c r="G23" i="32" s="1"/>
  <c r="L696" i="24"/>
  <c r="L670" i="24"/>
  <c r="L711" i="24"/>
  <c r="L697" i="24"/>
  <c r="M697" i="24" s="1"/>
  <c r="D151" i="32" s="1"/>
  <c r="L716" i="24"/>
  <c r="L693" i="24"/>
  <c r="M693" i="24" s="1"/>
  <c r="L704" i="24"/>
  <c r="M704" i="24" s="1"/>
  <c r="D183" i="32" s="1"/>
  <c r="L676" i="24"/>
  <c r="L694" i="24"/>
  <c r="L674" i="24"/>
  <c r="L686" i="24"/>
  <c r="L713" i="24"/>
  <c r="L689" i="24"/>
  <c r="L699" i="24"/>
  <c r="L685" i="24"/>
  <c r="L690" i="24"/>
  <c r="L680" i="24"/>
  <c r="L705" i="24"/>
  <c r="L712" i="24"/>
  <c r="L681" i="24"/>
  <c r="L691" i="24"/>
  <c r="M691" i="24" s="1"/>
  <c r="L677" i="24"/>
  <c r="M677" i="24" s="1"/>
  <c r="L688" i="24"/>
  <c r="M688" i="24" s="1"/>
  <c r="I87" i="32" s="1"/>
  <c r="L687" i="24"/>
  <c r="L692" i="24"/>
  <c r="M692" i="24" s="1"/>
  <c r="L703" i="24"/>
  <c r="L673" i="24"/>
  <c r="L683" i="24"/>
  <c r="L669" i="24"/>
  <c r="L671" i="24"/>
  <c r="L708" i="24"/>
  <c r="L707" i="24"/>
  <c r="L684" i="24"/>
  <c r="L679" i="24"/>
  <c r="L700" i="24"/>
  <c r="L702" i="24"/>
  <c r="L675" i="24"/>
  <c r="L698" i="24"/>
  <c r="L668" i="24"/>
  <c r="L715" i="24" s="1"/>
  <c r="L695" i="24"/>
  <c r="L682" i="24"/>
  <c r="C23" i="32"/>
  <c r="M715" i="24"/>
  <c r="J707" i="24"/>
  <c r="J695" i="24"/>
  <c r="J676" i="24"/>
  <c r="J691" i="24"/>
  <c r="J639" i="24"/>
  <c r="J669" i="24"/>
  <c r="J647" i="24"/>
  <c r="J631" i="24"/>
  <c r="J692" i="24"/>
  <c r="J668" i="24"/>
  <c r="J716" i="24"/>
  <c r="J712" i="24"/>
  <c r="J687" i="24"/>
  <c r="J710" i="24"/>
  <c r="J683" i="24"/>
  <c r="J685" i="24"/>
  <c r="J706" i="24"/>
  <c r="J638" i="24"/>
  <c r="J701" i="24"/>
  <c r="J694" i="24"/>
  <c r="J680" i="24"/>
  <c r="J699" i="24"/>
  <c r="J646" i="24"/>
  <c r="J709" i="24"/>
  <c r="J679" i="24"/>
  <c r="J697" i="24"/>
  <c r="J675" i="24"/>
  <c r="J674" i="24"/>
  <c r="J688" i="24"/>
  <c r="J637" i="24"/>
  <c r="J693" i="24"/>
  <c r="J711" i="24"/>
  <c r="J671" i="24"/>
  <c r="J689" i="24"/>
  <c r="J644" i="24"/>
  <c r="J702" i="24"/>
  <c r="J686" i="24"/>
  <c r="J636" i="24"/>
  <c r="J708" i="24"/>
  <c r="J713" i="24"/>
  <c r="J670" i="24"/>
  <c r="J704" i="24"/>
  <c r="J703" i="24"/>
  <c r="J681" i="24"/>
  <c r="J643" i="24"/>
  <c r="J678" i="24"/>
  <c r="J645" i="24"/>
  <c r="J635" i="24"/>
  <c r="J677" i="24"/>
  <c r="J690" i="24"/>
  <c r="J682" i="24"/>
  <c r="J632" i="24"/>
  <c r="J698" i="24"/>
  <c r="J700" i="24"/>
  <c r="J673" i="24"/>
  <c r="J642" i="24"/>
  <c r="J696" i="24"/>
  <c r="J672" i="24"/>
  <c r="J634" i="24"/>
  <c r="J705" i="24"/>
  <c r="J641" i="24"/>
  <c r="J633" i="24"/>
  <c r="J684" i="24"/>
  <c r="J640" i="24"/>
  <c r="I693" i="24"/>
  <c r="I695" i="24"/>
  <c r="I713" i="24"/>
  <c r="I646" i="24"/>
  <c r="I675" i="24"/>
  <c r="I668" i="24"/>
  <c r="I639" i="24"/>
  <c r="I637" i="24"/>
  <c r="I684" i="24"/>
  <c r="I638" i="24"/>
  <c r="I674" i="24"/>
  <c r="I672" i="24"/>
  <c r="I710" i="24"/>
  <c r="I685" i="24"/>
  <c r="I687" i="24"/>
  <c r="I711" i="24"/>
  <c r="I645" i="24"/>
  <c r="I643" i="24"/>
  <c r="I680" i="24"/>
  <c r="I635" i="24"/>
  <c r="I633" i="24"/>
  <c r="I681" i="24"/>
  <c r="I716" i="24"/>
  <c r="I709" i="24"/>
  <c r="I679" i="24"/>
  <c r="I702" i="24"/>
  <c r="I683" i="24"/>
  <c r="I696" i="24"/>
  <c r="I673" i="24"/>
  <c r="I631" i="24"/>
  <c r="I671" i="24"/>
  <c r="I642" i="24"/>
  <c r="I712" i="24"/>
  <c r="I704" i="24"/>
  <c r="I703" i="24"/>
  <c r="I694" i="24"/>
  <c r="I677" i="24"/>
  <c r="I669" i="24"/>
  <c r="I636" i="24"/>
  <c r="I634" i="24"/>
  <c r="I705" i="24"/>
  <c r="I697" i="24"/>
  <c r="I701" i="24"/>
  <c r="I647" i="24"/>
  <c r="I630" i="24"/>
  <c r="I706" i="24"/>
  <c r="I698" i="24"/>
  <c r="I700" i="24"/>
  <c r="I686" i="24"/>
  <c r="I641" i="24"/>
  <c r="I644" i="24"/>
  <c r="I632" i="24"/>
  <c r="I689" i="24"/>
  <c r="I682" i="24"/>
  <c r="I676" i="24"/>
  <c r="I699" i="24"/>
  <c r="I708" i="24"/>
  <c r="I690" i="24"/>
  <c r="I692" i="24"/>
  <c r="I678" i="24"/>
  <c r="I707" i="24"/>
  <c r="I688" i="24"/>
  <c r="I640" i="24"/>
  <c r="I691" i="24"/>
  <c r="I670" i="24"/>
  <c r="H715" i="34"/>
  <c r="I629" i="34"/>
  <c r="G55" i="32" l="1"/>
  <c r="G119" i="32"/>
  <c r="E55" i="32"/>
  <c r="E119" i="32"/>
  <c r="F119" i="32"/>
  <c r="F55" i="32"/>
  <c r="I715" i="24"/>
  <c r="J715" i="24"/>
  <c r="H707" i="24"/>
  <c r="H685" i="24"/>
  <c r="H687" i="24"/>
  <c r="H680" i="24"/>
  <c r="H642" i="24"/>
  <c r="H684" i="24"/>
  <c r="H638" i="24"/>
  <c r="H699" i="24"/>
  <c r="H630" i="24"/>
  <c r="H675" i="24"/>
  <c r="H631" i="24"/>
  <c r="H689" i="24"/>
  <c r="H632" i="24"/>
  <c r="H672" i="24"/>
  <c r="H701" i="24"/>
  <c r="H706" i="24"/>
  <c r="H695" i="24"/>
  <c r="H686" i="24"/>
  <c r="H712" i="24"/>
  <c r="H677" i="24"/>
  <c r="H679" i="24"/>
  <c r="H640" i="24"/>
  <c r="H694" i="24"/>
  <c r="H669" i="24"/>
  <c r="H639" i="24"/>
  <c r="H636" i="24"/>
  <c r="H688" i="24"/>
  <c r="H670" i="24"/>
  <c r="H646" i="24"/>
  <c r="H673" i="24"/>
  <c r="H634" i="24"/>
  <c r="H709" i="24"/>
  <c r="H704" i="24"/>
  <c r="H671" i="24"/>
  <c r="H683" i="24"/>
  <c r="H692" i="24"/>
  <c r="H645" i="24"/>
  <c r="H647" i="24"/>
  <c r="H635" i="24"/>
  <c r="H691" i="24"/>
  <c r="H696" i="24"/>
  <c r="H698" i="24"/>
  <c r="H697" i="24"/>
  <c r="H641" i="24"/>
  <c r="H644" i="24"/>
  <c r="H713" i="24"/>
  <c r="H711" i="24"/>
  <c r="H703" i="24"/>
  <c r="H637" i="24"/>
  <c r="H716" i="24"/>
  <c r="H633" i="24"/>
  <c r="H690" i="24"/>
  <c r="H676" i="24"/>
  <c r="H629" i="24"/>
  <c r="H710" i="24"/>
  <c r="H700" i="24"/>
  <c r="H668" i="24"/>
  <c r="H693" i="24"/>
  <c r="H678" i="24"/>
  <c r="H705" i="24"/>
  <c r="H708" i="24"/>
  <c r="H682" i="24"/>
  <c r="H681" i="24"/>
  <c r="H702" i="24"/>
  <c r="H643" i="24"/>
  <c r="H674" i="24"/>
  <c r="I708" i="34"/>
  <c r="I700" i="34"/>
  <c r="I713" i="34"/>
  <c r="I705" i="34"/>
  <c r="I697" i="34"/>
  <c r="I710" i="34"/>
  <c r="I702" i="34"/>
  <c r="I716" i="34"/>
  <c r="I707" i="34"/>
  <c r="I699" i="34"/>
  <c r="I712" i="34"/>
  <c r="I711" i="34"/>
  <c r="I703" i="34"/>
  <c r="I695" i="34"/>
  <c r="I698" i="34"/>
  <c r="I690" i="34"/>
  <c r="I682" i="34"/>
  <c r="I674" i="34"/>
  <c r="I701" i="34"/>
  <c r="I687" i="34"/>
  <c r="I679" i="34"/>
  <c r="I671" i="34"/>
  <c r="I706" i="34"/>
  <c r="I704" i="34"/>
  <c r="I692" i="34"/>
  <c r="I684" i="34"/>
  <c r="I676" i="34"/>
  <c r="I668" i="34"/>
  <c r="I709" i="34"/>
  <c r="I696" i="34"/>
  <c r="I689" i="34"/>
  <c r="I681" i="34"/>
  <c r="I673" i="34"/>
  <c r="I637" i="34"/>
  <c r="I688" i="34"/>
  <c r="I680" i="34"/>
  <c r="I672" i="34"/>
  <c r="I640" i="34"/>
  <c r="I632" i="34"/>
  <c r="I646" i="34"/>
  <c r="I643" i="34"/>
  <c r="I635" i="34"/>
  <c r="I694" i="34"/>
  <c r="I693" i="34"/>
  <c r="I686" i="34"/>
  <c r="I685" i="34"/>
  <c r="I678" i="34"/>
  <c r="I677" i="34"/>
  <c r="I670" i="34"/>
  <c r="I669" i="34"/>
  <c r="I638" i="34"/>
  <c r="I630" i="34"/>
  <c r="I647" i="34"/>
  <c r="I644" i="34"/>
  <c r="I636" i="34"/>
  <c r="I691" i="34"/>
  <c r="I639" i="34"/>
  <c r="I633" i="34"/>
  <c r="I683" i="34"/>
  <c r="I645" i="34"/>
  <c r="I642" i="34"/>
  <c r="I675" i="34"/>
  <c r="I641" i="34"/>
  <c r="I631" i="34"/>
  <c r="I634" i="34"/>
  <c r="H715" i="24" l="1"/>
  <c r="I715" i="34"/>
  <c r="J630" i="34"/>
  <c r="J713" i="34" l="1"/>
  <c r="J705" i="34"/>
  <c r="J697" i="34"/>
  <c r="J710" i="34"/>
  <c r="J702" i="34"/>
  <c r="J716" i="34"/>
  <c r="J707" i="34"/>
  <c r="J699" i="34"/>
  <c r="J712" i="34"/>
  <c r="J704" i="34"/>
  <c r="J696" i="34"/>
  <c r="J708" i="34"/>
  <c r="J700" i="34"/>
  <c r="J703" i="34"/>
  <c r="J701" i="34"/>
  <c r="J687" i="34"/>
  <c r="J679" i="34"/>
  <c r="J671" i="34"/>
  <c r="J706" i="34"/>
  <c r="J692" i="34"/>
  <c r="J684" i="34"/>
  <c r="J676" i="34"/>
  <c r="J668" i="34"/>
  <c r="J709" i="34"/>
  <c r="J695" i="34"/>
  <c r="J689" i="34"/>
  <c r="J681" i="34"/>
  <c r="J673" i="34"/>
  <c r="J694" i="34"/>
  <c r="J686" i="34"/>
  <c r="J678" i="34"/>
  <c r="J670" i="34"/>
  <c r="J647" i="34"/>
  <c r="L647" i="34" s="1"/>
  <c r="J646" i="34"/>
  <c r="J645" i="34"/>
  <c r="J688" i="34"/>
  <c r="J680" i="34"/>
  <c r="J672" i="34"/>
  <c r="J640" i="34"/>
  <c r="J632" i="34"/>
  <c r="J643" i="34"/>
  <c r="J635" i="34"/>
  <c r="J693" i="34"/>
  <c r="J685" i="34"/>
  <c r="J677" i="34"/>
  <c r="J669" i="34"/>
  <c r="J638" i="34"/>
  <c r="J641" i="34"/>
  <c r="J633" i="34"/>
  <c r="J698" i="34"/>
  <c r="J644" i="34"/>
  <c r="K644" i="34" s="1"/>
  <c r="J691" i="34"/>
  <c r="J690" i="34"/>
  <c r="J683" i="34"/>
  <c r="J682" i="34"/>
  <c r="J675" i="34"/>
  <c r="J674" i="34"/>
  <c r="J639" i="34"/>
  <c r="J631" i="34"/>
  <c r="J715" i="34" s="1"/>
  <c r="J711" i="34"/>
  <c r="J636" i="34"/>
  <c r="J642" i="34"/>
  <c r="J634" i="34"/>
  <c r="J637" i="34"/>
  <c r="L716" i="34" l="1"/>
  <c r="L707" i="34"/>
  <c r="M707" i="34" s="1"/>
  <c r="L699" i="34"/>
  <c r="M699" i="34" s="1"/>
  <c r="L712" i="34"/>
  <c r="M712" i="34" s="1"/>
  <c r="L704" i="34"/>
  <c r="M704" i="34" s="1"/>
  <c r="L696" i="34"/>
  <c r="M696" i="34" s="1"/>
  <c r="L709" i="34"/>
  <c r="M709" i="34" s="1"/>
  <c r="L701" i="34"/>
  <c r="M701" i="34" s="1"/>
  <c r="L706" i="34"/>
  <c r="M706" i="34" s="1"/>
  <c r="L698" i="34"/>
  <c r="M698" i="34" s="1"/>
  <c r="L711" i="34"/>
  <c r="M711" i="34" s="1"/>
  <c r="L710" i="34"/>
  <c r="M710" i="34" s="1"/>
  <c r="L702" i="34"/>
  <c r="M702" i="34" s="1"/>
  <c r="L695" i="34"/>
  <c r="M695" i="34" s="1"/>
  <c r="L689" i="34"/>
  <c r="M689" i="34" s="1"/>
  <c r="L681" i="34"/>
  <c r="M681" i="34" s="1"/>
  <c r="L673" i="34"/>
  <c r="M673" i="34" s="1"/>
  <c r="L694" i="34"/>
  <c r="M694" i="34" s="1"/>
  <c r="L686" i="34"/>
  <c r="M686" i="34" s="1"/>
  <c r="L678" i="34"/>
  <c r="M678" i="34" s="1"/>
  <c r="L670" i="34"/>
  <c r="M670" i="34" s="1"/>
  <c r="L691" i="34"/>
  <c r="M691" i="34" s="1"/>
  <c r="L683" i="34"/>
  <c r="M683" i="34" s="1"/>
  <c r="L675" i="34"/>
  <c r="M675" i="34" s="1"/>
  <c r="L688" i="34"/>
  <c r="M688" i="34" s="1"/>
  <c r="L680" i="34"/>
  <c r="M680" i="34" s="1"/>
  <c r="L672" i="34"/>
  <c r="M672" i="34" s="1"/>
  <c r="L693" i="34"/>
  <c r="M693" i="34" s="1"/>
  <c r="L685" i="34"/>
  <c r="M685" i="34" s="1"/>
  <c r="L677" i="34"/>
  <c r="M677" i="34" s="1"/>
  <c r="L669" i="34"/>
  <c r="M669" i="34" s="1"/>
  <c r="L713" i="34"/>
  <c r="M713" i="34" s="1"/>
  <c r="L690" i="34"/>
  <c r="M690" i="34" s="1"/>
  <c r="L682" i="34"/>
  <c r="M682" i="34" s="1"/>
  <c r="L674" i="34"/>
  <c r="M674" i="34" s="1"/>
  <c r="L703" i="34"/>
  <c r="M703" i="34" s="1"/>
  <c r="L700" i="34"/>
  <c r="M700" i="34" s="1"/>
  <c r="L687" i="34"/>
  <c r="M687" i="34" s="1"/>
  <c r="L679" i="34"/>
  <c r="M679" i="34" s="1"/>
  <c r="L671" i="34"/>
  <c r="M671" i="34" s="1"/>
  <c r="L705" i="34"/>
  <c r="M705" i="34" s="1"/>
  <c r="L684" i="34"/>
  <c r="M684" i="34" s="1"/>
  <c r="L676" i="34"/>
  <c r="M676" i="34" s="1"/>
  <c r="L708" i="34"/>
  <c r="M708" i="34" s="1"/>
  <c r="L697" i="34"/>
  <c r="M697" i="34" s="1"/>
  <c r="L668" i="34"/>
  <c r="L692" i="34"/>
  <c r="M692" i="34" s="1"/>
  <c r="K710" i="34"/>
  <c r="K702" i="34"/>
  <c r="K716" i="34"/>
  <c r="K707" i="34"/>
  <c r="K699" i="34"/>
  <c r="K712" i="34"/>
  <c r="K704" i="34"/>
  <c r="K709" i="34"/>
  <c r="K701" i="34"/>
  <c r="K713" i="34"/>
  <c r="K705" i="34"/>
  <c r="K697" i="34"/>
  <c r="K708" i="34"/>
  <c r="K706" i="34"/>
  <c r="K692" i="34"/>
  <c r="K684" i="34"/>
  <c r="K676" i="34"/>
  <c r="K668" i="34"/>
  <c r="K715" i="34" s="1"/>
  <c r="K695" i="34"/>
  <c r="K689" i="34"/>
  <c r="K681" i="34"/>
  <c r="K673" i="34"/>
  <c r="K696" i="34"/>
  <c r="K694" i="34"/>
  <c r="K686" i="34"/>
  <c r="K678" i="34"/>
  <c r="K670" i="34"/>
  <c r="K711" i="34"/>
  <c r="K691" i="34"/>
  <c r="K683" i="34"/>
  <c r="K675" i="34"/>
  <c r="K693" i="34"/>
  <c r="K685" i="34"/>
  <c r="K677" i="34"/>
  <c r="K669" i="34"/>
  <c r="K698" i="34"/>
  <c r="K690" i="34"/>
  <c r="K682" i="34"/>
  <c r="K674" i="34"/>
  <c r="K703" i="34"/>
  <c r="K700" i="34"/>
  <c r="K688" i="34"/>
  <c r="K687" i="34"/>
  <c r="K680" i="34"/>
  <c r="K679" i="34"/>
  <c r="K672" i="34"/>
  <c r="K671" i="34"/>
  <c r="L715" i="34" l="1"/>
  <c r="M668" i="34"/>
  <c r="M715" i="34" s="1"/>
</calcChain>
</file>

<file path=xl/sharedStrings.xml><?xml version="1.0" encoding="utf-8"?>
<sst xmlns="http://schemas.openxmlformats.org/spreadsheetml/2006/main" count="4856" uniqueCount="1370">
  <si>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</si>
  <si>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</si>
  <si>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</si>
  <si>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</si>
  <si>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</si>
  <si>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</si>
  <si>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</si>
  <si>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</si>
  <si>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</si>
  <si>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</si>
  <si>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</si>
  <si>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</si>
  <si>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</si>
  <si>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</si>
  <si>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</si>
  <si>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</si>
  <si>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</si>
  <si>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</si>
  <si>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</si>
  <si>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</si>
  <si>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</si>
  <si>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</si>
  <si>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</si>
  <si>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</si>
  <si>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</si>
  <si>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</si>
  <si>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</si>
  <si>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</si>
  <si>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</si>
  <si>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</si>
  <si>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</si>
  <si>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</si>
  <si>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</si>
  <si>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</si>
  <si>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</si>
  <si>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</si>
  <si>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</si>
  <si>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</si>
  <si>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</si>
  <si>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</si>
  <si>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</si>
  <si>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</si>
  <si>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</si>
  <si>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</si>
  <si>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</si>
  <si>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</si>
  <si>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</si>
  <si>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</si>
  <si>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</si>
  <si>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</si>
  <si>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</si>
  <si>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</si>
  <si>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</si>
  <si>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</si>
  <si>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</si>
  <si>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</si>
  <si>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</si>
  <si>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</si>
  <si>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</si>
  <si>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</si>
  <si>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</si>
  <si>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</si>
  <si>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</si>
  <si>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</si>
  <si>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</si>
  <si>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</si>
  <si>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</si>
  <si>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</si>
  <si>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</si>
  <si>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</si>
  <si>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</si>
  <si>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</si>
  <si>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</si>
  <si>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</si>
  <si>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</si>
  <si>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</si>
  <si>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</si>
  <si>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</si>
  <si>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</si>
  <si>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</si>
  <si>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</si>
  <si>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</si>
  <si>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</si>
  <si>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</si>
  <si>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</si>
  <si>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</si>
  <si>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</si>
  <si>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</si>
  <si>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</si>
  <si>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</si>
  <si>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</si>
  <si>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</si>
  <si>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</si>
  <si>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</si>
  <si>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</si>
  <si>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</si>
  <si>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</si>
  <si>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</si>
  <si>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</si>
  <si>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</si>
  <si>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</si>
  <si>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</si>
  <si>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</si>
  <si>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</si>
  <si>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</si>
  <si>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</si>
  <si>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</si>
  <si>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</si>
  <si>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</si>
  <si>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</si>
  <si>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</si>
  <si>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</si>
  <si>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</si>
  <si>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</si>
  <si>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</si>
  <si>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</si>
  <si>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</si>
  <si>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</si>
  <si>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</si>
  <si>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</si>
  <si>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</si>
  <si>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</si>
  <si>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</si>
  <si>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</si>
  <si>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</si>
  <si>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</si>
  <si>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</si>
  <si>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</si>
  <si>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</si>
  <si>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</si>
  <si>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</si>
  <si>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</si>
  <si>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</si>
  <si>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</si>
  <si>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</si>
  <si>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</si>
  <si>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</si>
  <si>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</si>
  <si>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</si>
  <si>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</si>
  <si>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</si>
  <si>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</si>
  <si>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</si>
  <si>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</si>
  <si>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</si>
  <si>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</si>
  <si>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</si>
  <si>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</si>
  <si>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</si>
  <si>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</si>
  <si>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</si>
  <si>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</si>
  <si>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</si>
  <si>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</si>
  <si>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</si>
  <si>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</si>
  <si>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</si>
  <si>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</si>
  <si>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</si>
  <si>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</si>
  <si>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</si>
  <si>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</si>
  <si>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</si>
  <si>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</si>
  <si>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</si>
  <si>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</si>
  <si>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</si>
  <si>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</si>
  <si>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</si>
  <si>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</si>
  <si>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</si>
  <si>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</si>
  <si>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</si>
  <si>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</si>
  <si>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</si>
  <si>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</si>
  <si>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</si>
  <si>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</si>
  <si>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</si>
  <si>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</si>
  <si>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</si>
  <si>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</si>
  <si>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</si>
  <si>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</si>
  <si>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</si>
  <si>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</si>
  <si>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</si>
  <si>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</si>
  <si>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</si>
  <si>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</si>
  <si>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</si>
  <si>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</si>
  <si>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</si>
  <si>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</si>
  <si>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</si>
  <si>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</si>
  <si>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</si>
  <si>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</si>
  <si>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</si>
  <si>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</si>
  <si>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</si>
  <si>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</si>
  <si>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</si>
  <si>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</si>
  <si>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</si>
  <si>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</si>
  <si>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</si>
  <si>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</si>
  <si>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</si>
  <si>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</si>
  <si>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</si>
  <si>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</si>
  <si>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</si>
  <si>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</si>
  <si>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</si>
  <si>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</si>
  <si>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</si>
  <si>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</si>
  <si>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</si>
  <si>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</si>
  <si>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</si>
  <si>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</si>
  <si>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</si>
  <si>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</si>
  <si>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</si>
  <si>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</si>
  <si>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</si>
  <si>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</si>
  <si>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</si>
  <si>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</si>
  <si>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</si>
  <si>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</si>
  <si>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</si>
  <si>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</si>
  <si>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</si>
  <si>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</si>
  <si>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</si>
  <si>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</si>
  <si>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</si>
  <si>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</si>
  <si>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</si>
  <si>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</si>
  <si>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</si>
  <si>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</si>
  <si>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</si>
  <si>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</si>
  <si>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</si>
  <si>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</si>
  <si>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</si>
  <si>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</si>
  <si>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</si>
  <si>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</si>
  <si>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</si>
  <si>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</si>
  <si>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</si>
  <si>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</si>
  <si>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</si>
  <si>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</si>
  <si>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</si>
  <si>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</si>
  <si>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</si>
  <si>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</si>
  <si>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</si>
  <si>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</si>
  <si>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</si>
  <si>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</si>
  <si>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</si>
  <si>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</si>
  <si>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</si>
  <si>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</si>
  <si>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</si>
  <si>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</si>
  <si>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</si>
  <si>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</si>
  <si>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</si>
  <si>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</si>
  <si>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</si>
  <si>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</si>
  <si>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</si>
  <si>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</si>
  <si>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</si>
  <si>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</si>
  <si>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</si>
  <si>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</si>
  <si>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</si>
  <si>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</si>
  <si>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</si>
  <si>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</si>
  <si>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</si>
  <si>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</si>
  <si>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</si>
  <si>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</si>
  <si>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</si>
  <si>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</si>
  <si>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</si>
  <si>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</si>
  <si>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</si>
  <si>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</si>
  <si>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</si>
  <si>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</si>
  <si>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Hospital Name</t>
  </si>
  <si>
    <t>Swedish Edmonds</t>
  </si>
  <si>
    <t>Mailing Address</t>
  </si>
  <si>
    <t>21601 76th Avenue West</t>
  </si>
  <si>
    <t>City</t>
  </si>
  <si>
    <t>Edmonds</t>
  </si>
  <si>
    <t>State</t>
  </si>
  <si>
    <t>WA</t>
  </si>
  <si>
    <t>Zip</t>
  </si>
  <si>
    <t>County</t>
  </si>
  <si>
    <t>Snohomish</t>
  </si>
  <si>
    <t>Chief Executive Officer</t>
  </si>
  <si>
    <t>Chief Financial Officer</t>
  </si>
  <si>
    <t>Chair of Governing Board</t>
  </si>
  <si>
    <t>Telephone Number</t>
  </si>
  <si>
    <t>(425) 640-4000</t>
  </si>
  <si>
    <t>Facsimile Number</t>
  </si>
  <si>
    <t>(425) 640-4010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</si>
  <si>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</si>
  <si>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</si>
  <si>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</si>
  <si>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</si>
  <si>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</si>
  <si>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</si>
  <si>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</si>
  <si>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</si>
  <si>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</si>
  <si>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</si>
  <si>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</si>
  <si>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</si>
  <si>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</si>
  <si>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</si>
  <si>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</si>
  <si>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</si>
  <si>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</si>
  <si>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</si>
  <si>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</si>
  <si>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</si>
  <si>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</si>
  <si>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</si>
  <si>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</si>
  <si>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</si>
  <si>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</si>
  <si>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</si>
  <si>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</si>
  <si>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</si>
  <si>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</si>
  <si>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</si>
  <si>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</si>
  <si>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</si>
  <si>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</si>
  <si>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</si>
  <si>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</si>
  <si>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</si>
  <si>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</si>
  <si>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</si>
  <si>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</si>
  <si>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</si>
  <si>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</si>
  <si>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</si>
  <si>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</si>
  <si>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</si>
  <si>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</si>
  <si>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</si>
  <si>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</si>
  <si>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</si>
  <si>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</si>
  <si>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</si>
  <si>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</si>
  <si>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</si>
  <si>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</si>
  <si>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</si>
  <si>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</si>
  <si>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</si>
  <si>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</si>
  <si>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</si>
  <si>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</si>
  <si>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</si>
  <si>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</si>
  <si>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</si>
  <si>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</si>
  <si>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</si>
  <si>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</si>
  <si>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</si>
  <si>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</si>
  <si>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</si>
  <si>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</si>
  <si>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</si>
  <si>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</si>
  <si>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</si>
  <si>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</si>
  <si>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</si>
  <si>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</si>
  <si>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</si>
  <si>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</si>
  <si>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</si>
  <si>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</si>
  <si>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</si>
  <si>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</si>
  <si>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</si>
  <si>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</si>
  <si>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</si>
  <si>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</si>
  <si>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</si>
  <si>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</si>
  <si>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</si>
  <si>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</si>
  <si>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</si>
  <si>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</si>
  <si>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</si>
  <si>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</si>
  <si>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</si>
  <si>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</si>
  <si>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</si>
  <si>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</si>
  <si>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</si>
  <si>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</si>
  <si>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</si>
  <si>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</si>
  <si>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</si>
  <si>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</si>
  <si>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</si>
  <si>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</si>
  <si>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</si>
  <si>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</si>
  <si>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</si>
  <si>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</si>
  <si>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</si>
  <si>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</si>
  <si>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</si>
  <si>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</si>
  <si>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</si>
  <si>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</si>
  <si>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</si>
  <si>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</si>
  <si>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</si>
  <si>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</si>
  <si>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</si>
  <si>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</si>
  <si>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</si>
  <si>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</si>
  <si>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</si>
  <si>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</si>
  <si>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</si>
  <si>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</si>
  <si>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</si>
  <si>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</si>
  <si>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</si>
  <si>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</si>
  <si>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</si>
  <si>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</si>
  <si>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</si>
  <si>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</si>
  <si>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</si>
  <si>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</si>
  <si>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</si>
  <si>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</si>
  <si>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</si>
  <si>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</si>
  <si>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</si>
  <si>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</si>
  <si>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</si>
  <si>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</si>
  <si>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</si>
  <si>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</si>
  <si>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</si>
  <si>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</si>
  <si>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</si>
  <si>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</si>
  <si>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</si>
  <si>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</si>
  <si>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</si>
  <si>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</si>
  <si>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</si>
  <si>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</si>
  <si>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</si>
  <si>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</si>
  <si>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</si>
  <si>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</si>
  <si>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</si>
  <si>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</si>
  <si>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</si>
  <si>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</si>
  <si>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</si>
  <si>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</si>
  <si>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</si>
  <si>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</si>
  <si>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</si>
  <si>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</si>
  <si>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</si>
  <si>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</si>
  <si>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</si>
  <si>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</si>
  <si>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</si>
  <si>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</si>
  <si>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</si>
  <si>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</si>
  <si>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</si>
  <si>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</si>
  <si>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</si>
  <si>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</si>
  <si>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</si>
  <si>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</si>
  <si>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</si>
  <si>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</si>
  <si>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</si>
  <si>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</si>
  <si>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</si>
  <si>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</si>
  <si>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</si>
  <si>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</si>
  <si>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</si>
  <si>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</si>
  <si>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</si>
  <si>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</si>
  <si>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</si>
  <si>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</si>
  <si>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</si>
  <si>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</si>
  <si>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</si>
  <si>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</si>
  <si>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</si>
  <si>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</si>
  <si>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</si>
  <si>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</si>
  <si>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</si>
  <si>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</si>
  <si>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</si>
  <si>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</si>
  <si>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</si>
  <si>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</si>
  <si>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</si>
  <si>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</si>
  <si>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</si>
  <si>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</si>
  <si>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</si>
  <si>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</si>
  <si>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</si>
  <si>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</si>
  <si>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</si>
  <si>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</si>
  <si>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</si>
  <si>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</si>
  <si>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</si>
  <si>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</si>
  <si>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</si>
  <si>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</si>
  <si>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</si>
  <si>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</si>
  <si>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</si>
  <si>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</si>
  <si>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</si>
  <si>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</si>
  <si>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</si>
  <si>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</si>
  <si>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</si>
  <si>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</si>
  <si>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</si>
  <si>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</si>
  <si>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</si>
  <si>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</si>
  <si>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</si>
  <si>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</si>
  <si>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</si>
  <si>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</si>
  <si>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</si>
  <si>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</si>
  <si>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</si>
  <si>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</si>
  <si>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</si>
  <si>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</si>
  <si>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</si>
  <si>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</si>
  <si>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</si>
  <si>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</si>
  <si>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</si>
  <si>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</si>
  <si>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</si>
  <si>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</si>
  <si>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</si>
  <si>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</si>
  <si>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</si>
  <si>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</si>
  <si>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</si>
  <si>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</si>
  <si>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</si>
  <si>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</si>
  <si>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</si>
  <si>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</si>
  <si>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</si>
  <si>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</si>
  <si>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</si>
  <si>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</si>
  <si>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</si>
  <si>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</si>
  <si>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</si>
  <si>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</si>
  <si>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</si>
  <si>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</si>
  <si>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</si>
  <si>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</si>
  <si>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</si>
  <si>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</si>
  <si>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</si>
  <si>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</si>
  <si>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</si>
  <si>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</si>
  <si>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</si>
  <si>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</si>
  <si>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</si>
  <si>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</si>
  <si>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</si>
  <si>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</si>
  <si>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</si>
  <si>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</si>
  <si>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</si>
  <si>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</si>
  <si>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</si>
  <si>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</si>
  <si>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</si>
  <si>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</si>
  <si>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</si>
  <si>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</si>
  <si>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</si>
  <si>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</si>
  <si>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</si>
  <si>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</si>
  <si>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</si>
  <si>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</si>
  <si>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</si>
  <si>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</si>
  <si>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</si>
  <si>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</si>
  <si>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</si>
  <si>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</si>
  <si>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</si>
  <si>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</si>
  <si>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</si>
  <si>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</si>
  <si>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</si>
  <si>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</si>
  <si>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</si>
  <si>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</si>
  <si>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</si>
  <si>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</si>
  <si>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</si>
  <si>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</si>
  <si>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</si>
  <si>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</si>
  <si>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</si>
  <si>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</si>
  <si>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</si>
  <si>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</si>
  <si>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</si>
  <si>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</si>
  <si>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</si>
  <si>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</si>
  <si>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</si>
  <si>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</si>
  <si>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</si>
  <si>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</si>
  <si>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</si>
  <si>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</si>
  <si>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</si>
  <si>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</si>
  <si>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</si>
  <si>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</si>
  <si>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</si>
  <si>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</si>
  <si>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</si>
  <si>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</si>
  <si>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</si>
  <si>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</si>
  <si>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</si>
  <si>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</si>
  <si>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</si>
  <si>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</si>
  <si>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</si>
  <si>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</si>
  <si>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</si>
  <si>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</si>
  <si>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</si>
  <si>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</si>
  <si>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</si>
  <si>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</si>
  <si>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</si>
  <si>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</si>
  <si>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</si>
  <si>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</si>
  <si>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</si>
  <si>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</si>
  <si>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</si>
  <si>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</si>
  <si>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</si>
  <si>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</si>
  <si>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</si>
  <si>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</si>
  <si>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</si>
  <si>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</si>
  <si>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</si>
  <si>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</si>
  <si>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</si>
  <si>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</si>
  <si>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</si>
  <si>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</si>
  <si>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</si>
  <si>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</si>
  <si>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</si>
  <si>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</si>
  <si>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</si>
  <si>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</si>
  <si>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</si>
  <si>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</si>
  <si>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</si>
  <si>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</si>
  <si>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</si>
  <si>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</si>
  <si>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</si>
  <si>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</si>
  <si>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</si>
  <si>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</si>
  <si>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</si>
  <si>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</si>
  <si>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</si>
  <si>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</si>
  <si>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</si>
  <si>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</si>
  <si>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</si>
  <si>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</si>
  <si>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</si>
  <si>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</si>
  <si>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</si>
  <si>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</si>
  <si>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</si>
  <si>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</si>
  <si>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</si>
  <si>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</si>
  <si>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</si>
  <si>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</si>
  <si>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</si>
  <si>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</si>
  <si>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</si>
  <si>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</si>
  <si>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</si>
  <si>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</si>
  <si>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</si>
  <si>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</si>
  <si>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</si>
  <si>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</si>
  <si>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</si>
  <si>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</si>
  <si>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</si>
  <si>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</si>
  <si>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</si>
  <si>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</si>
  <si>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</si>
  <si>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</si>
  <si>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</si>
  <si>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</si>
  <si>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</si>
  <si>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</si>
  <si>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</si>
  <si>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</si>
  <si>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</si>
  <si>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</si>
  <si>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</si>
  <si>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</si>
  <si>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</si>
  <si>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</si>
  <si>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</si>
  <si>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</si>
  <si>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</si>
  <si>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</si>
  <si>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</si>
  <si>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</si>
  <si>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</si>
  <si>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</si>
  <si>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</si>
  <si>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</si>
  <si>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</si>
  <si>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</si>
  <si>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</si>
  <si>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</si>
  <si>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</si>
  <si>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</si>
  <si>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</si>
  <si>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</si>
  <si>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</si>
  <si>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</si>
  <si>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</si>
  <si>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</si>
  <si>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</si>
  <si>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</si>
  <si>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</si>
  <si>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</si>
  <si>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</si>
  <si>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</si>
  <si>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</si>
  <si>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</si>
  <si>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</si>
  <si>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</si>
  <si>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</si>
  <si>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</si>
  <si>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</si>
  <si>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</si>
  <si>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</si>
  <si>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</si>
  <si>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</si>
  <si>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</si>
  <si>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</si>
  <si>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</si>
  <si>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</si>
  <si>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</si>
  <si>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</si>
  <si>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</si>
  <si>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</si>
  <si>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</si>
  <si>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</si>
  <si>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</si>
  <si>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</si>
  <si>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</si>
  <si>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</si>
  <si>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</si>
  <si>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</si>
  <si>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</si>
  <si>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</si>
  <si>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</si>
  <si>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</si>
  <si>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</si>
  <si>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</si>
  <si>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</si>
  <si>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</si>
  <si>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</si>
  <si>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</si>
  <si>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</si>
  <si>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</si>
  <si>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</si>
  <si>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</si>
  <si>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</si>
  <si>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</si>
  <si>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</si>
  <si>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</si>
  <si>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</si>
  <si>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</si>
  <si>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</si>
  <si>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</si>
  <si>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</si>
  <si>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</si>
  <si>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</si>
  <si>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</si>
  <si>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</si>
  <si>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</si>
  <si>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</si>
  <si>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</si>
  <si>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</si>
  <si>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</si>
  <si>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</si>
  <si>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</si>
  <si>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</si>
  <si>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</si>
  <si>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</si>
  <si>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</si>
  <si>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</si>
  <si>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</si>
  <si>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</si>
  <si>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</si>
  <si>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</si>
  <si>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</si>
  <si>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</si>
  <si>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</si>
  <si>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</si>
  <si>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</si>
  <si>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</si>
  <si>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</si>
  <si>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</si>
  <si>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</si>
  <si>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</si>
  <si>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</si>
  <si>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</si>
  <si>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</si>
  <si>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</si>
  <si>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</si>
  <si>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</si>
  <si>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</si>
  <si>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</si>
  <si>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</si>
  <si>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</si>
  <si>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</si>
  <si>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</si>
  <si>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</si>
  <si>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</si>
  <si>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</si>
  <si>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</si>
  <si>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</si>
  <si>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</si>
  <si>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</si>
  <si>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</si>
  <si>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</si>
  <si>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</si>
  <si>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</si>
  <si>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</si>
  <si>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</si>
  <si>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</si>
  <si>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</si>
  <si>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</si>
  <si>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</si>
  <si>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</si>
  <si>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</si>
  <si>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</si>
  <si>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</si>
  <si>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</si>
  <si>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</si>
  <si>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</si>
  <si>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</si>
  <si>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</si>
  <si>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</si>
  <si>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</si>
  <si>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</si>
  <si>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</si>
  <si>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</si>
  <si>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</si>
  <si>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</si>
  <si>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</si>
  <si>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</si>
  <si>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</si>
  <si>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</si>
  <si>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</si>
  <si>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</si>
  <si>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</si>
  <si>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</si>
  <si>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</si>
  <si>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</si>
  <si>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</si>
  <si>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</si>
  <si>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</si>
  <si>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</si>
  <si>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</si>
  <si>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</si>
  <si>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</si>
  <si>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</si>
  <si>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</si>
  <si>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</si>
  <si>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</si>
  <si>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</si>
  <si>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</si>
  <si>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</si>
  <si>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</si>
  <si>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</si>
  <si>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</si>
  <si>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</si>
  <si>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</si>
  <si>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</si>
  <si>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</si>
  <si>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</si>
  <si>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</si>
  <si>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</si>
  <si>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</si>
  <si>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</si>
  <si>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</si>
  <si>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</si>
  <si>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</si>
  <si>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</si>
  <si>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</si>
  <si>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</si>
  <si>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</si>
  <si>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</si>
  <si>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</si>
  <si>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</si>
  <si>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</si>
  <si>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</si>
  <si>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</si>
  <si>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</si>
  <si>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</si>
  <si>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</si>
  <si>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</si>
  <si>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</si>
  <si>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</si>
  <si>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</si>
  <si>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</si>
  <si>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</si>
  <si>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</si>
  <si>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</si>
  <si>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</si>
  <si>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</si>
  <si>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</si>
  <si>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</si>
  <si>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</si>
  <si>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</si>
  <si>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</si>
  <si>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</si>
  <si>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</si>
  <si>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</si>
  <si>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</si>
  <si>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</si>
  <si>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</si>
  <si>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</si>
  <si>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</si>
  <si>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</si>
  <si>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</si>
  <si>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</si>
  <si>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</si>
  <si>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</si>
  <si>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</si>
  <si>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</si>
  <si>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</si>
  <si>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</si>
  <si>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</si>
  <si>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</si>
  <si>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</si>
  <si>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</si>
  <si>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</si>
  <si>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</si>
  <si>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</si>
  <si>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</si>
  <si>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</si>
  <si>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</si>
  <si>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</si>
  <si>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</si>
  <si>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</si>
  <si>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</si>
  <si>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</si>
  <si>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</si>
  <si>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</si>
  <si>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</si>
  <si>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</si>
  <si>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</si>
  <si>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</si>
  <si>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</si>
  <si>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</si>
  <si>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</si>
  <si>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</si>
  <si>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</si>
  <si>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</si>
  <si>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</si>
  <si>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</si>
  <si>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</si>
  <si>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</si>
  <si>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</si>
  <si>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</si>
  <si>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</si>
  <si>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</si>
  <si>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</si>
  <si>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</si>
  <si>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</si>
  <si>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</si>
  <si>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</si>
  <si>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</si>
  <si>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</si>
  <si>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</si>
  <si>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</si>
  <si>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</si>
  <si>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</si>
  <si>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</si>
  <si>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</si>
  <si>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</si>
  <si>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</si>
  <si>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</si>
  <si>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</si>
  <si>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Elizabeth Wako</t>
  </si>
  <si>
    <t>Mary Beth Formby</t>
  </si>
  <si>
    <t>R. Omar Riojas</t>
  </si>
  <si>
    <t>Joni Murphy</t>
  </si>
  <si>
    <t>joni.murphy@providence.org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</si>
  <si>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</si>
  <si>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</si>
  <si>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</si>
  <si>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</si>
  <si>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</si>
  <si>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</si>
  <si>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</si>
  <si>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</si>
  <si>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</si>
  <si>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</si>
  <si>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</si>
  <si>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</si>
  <si>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</si>
  <si>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</si>
  <si>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</si>
  <si>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</si>
  <si>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</si>
  <si>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</si>
  <si>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</si>
  <si>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</si>
  <si>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</si>
  <si>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</si>
  <si>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</si>
  <si>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</si>
  <si>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</si>
  <si>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</si>
  <si>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</si>
  <si>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</si>
  <si>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</si>
  <si>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</si>
  <si>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</si>
  <si>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</si>
  <si>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</si>
  <si>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</si>
  <si>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</si>
  <si>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</si>
  <si>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</si>
  <si>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</si>
  <si>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</si>
  <si>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</si>
  <si>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</si>
  <si>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</si>
  <si>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</si>
  <si>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</si>
  <si>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</si>
  <si>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</si>
  <si>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</si>
  <si>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</si>
  <si>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</si>
  <si>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</si>
  <si>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</si>
  <si>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</si>
  <si>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</si>
  <si>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</si>
  <si>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</si>
  <si>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</si>
  <si>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</si>
  <si>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</si>
  <si>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</si>
  <si>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</si>
  <si>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</si>
  <si>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</si>
  <si>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</si>
  <si>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</si>
  <si>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</si>
  <si>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</si>
  <si>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</si>
  <si>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</si>
  <si>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</si>
  <si>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</si>
  <si>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</si>
  <si>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</si>
  <si>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</si>
  <si>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</si>
  <si>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</si>
  <si>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</si>
  <si>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</si>
  <si>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</si>
  <si>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</si>
  <si>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</si>
  <si>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</si>
  <si>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</si>
  <si>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</si>
  <si>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</si>
  <si>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</si>
  <si>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</si>
  <si>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</si>
  <si>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</si>
  <si>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</si>
  <si>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</si>
  <si>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</si>
  <si>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</si>
  <si>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</si>
  <si>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</si>
  <si>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</si>
  <si>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</si>
  <si>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</si>
  <si>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</si>
  <si>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</si>
  <si>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</si>
  <si>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</si>
  <si>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</si>
  <si>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</si>
  <si>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</si>
  <si>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</si>
  <si>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</si>
  <si>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</si>
  <si>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</si>
  <si>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</si>
  <si>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</si>
  <si>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</si>
  <si>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</si>
  <si>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</si>
  <si>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</si>
  <si>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</si>
  <si>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</si>
  <si>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</si>
  <si>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</si>
  <si>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</si>
  <si>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</si>
  <si>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</si>
  <si>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</si>
  <si>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</si>
  <si>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</si>
  <si>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</si>
  <si>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</si>
  <si>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</si>
  <si>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</si>
  <si>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</si>
  <si>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</si>
  <si>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</si>
  <si>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</si>
  <si>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</si>
  <si>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</si>
  <si>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</si>
  <si>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</si>
  <si>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</si>
  <si>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</si>
  <si>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</si>
  <si>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</si>
  <si>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</si>
  <si>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</si>
  <si>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</si>
  <si>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</si>
  <si>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</si>
  <si>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</si>
  <si>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</si>
  <si>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</si>
  <si>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</si>
  <si>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</si>
  <si>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</si>
  <si>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</si>
  <si>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</si>
  <si>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</si>
  <si>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</si>
  <si>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</si>
  <si>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</si>
  <si>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</si>
  <si>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</si>
  <si>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</si>
  <si>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</si>
  <si>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</si>
  <si>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</si>
  <si>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</si>
  <si>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</si>
  <si>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</si>
  <si>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</si>
  <si>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</si>
  <si>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</si>
  <si>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</si>
  <si>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</si>
  <si>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</si>
  <si>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</si>
  <si>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</si>
  <si>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</si>
  <si>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</si>
  <si>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</si>
  <si>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</si>
  <si>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</si>
  <si>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</si>
  <si>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</si>
  <si>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</si>
  <si>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</si>
  <si>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</si>
  <si>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</si>
  <si>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</si>
  <si>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</si>
  <si>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</si>
  <si>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</si>
  <si>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</si>
  <si>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</si>
  <si>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</si>
  <si>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</si>
  <si>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</si>
  <si>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</si>
  <si>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</si>
  <si>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</si>
  <si>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</si>
  <si>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</si>
  <si>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</si>
  <si>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</si>
  <si>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</si>
  <si>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</si>
  <si>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</si>
  <si>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</si>
  <si>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</si>
  <si>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</si>
  <si>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</si>
  <si>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</si>
  <si>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</si>
  <si>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</si>
  <si>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</si>
  <si>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</si>
  <si>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</si>
  <si>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</si>
  <si>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</si>
  <si>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</si>
  <si>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</si>
  <si>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</si>
  <si>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</si>
  <si>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</si>
  <si>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</si>
  <si>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</si>
  <si>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</si>
  <si>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</si>
  <si>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</si>
  <si>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</si>
  <si>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</si>
  <si>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</si>
  <si>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</si>
  <si>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</si>
  <si>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</si>
  <si>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</si>
  <si>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</si>
  <si>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</si>
  <si>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</si>
  <si>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</si>
  <si>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</si>
  <si>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</si>
  <si>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</si>
  <si>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</si>
  <si>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</si>
  <si>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</si>
  <si>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</si>
  <si>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</si>
  <si>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</si>
  <si>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</si>
  <si>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</si>
  <si>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</si>
  <si>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</si>
  <si>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</si>
  <si>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</si>
  <si>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</si>
  <si>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</si>
  <si>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</si>
  <si>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</si>
  <si>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</si>
  <si>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</si>
  <si>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</si>
  <si>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</si>
  <si>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</si>
  <si>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</si>
  <si>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</si>
  <si>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</si>
  <si>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</si>
  <si>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</si>
  <si>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</si>
  <si>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</si>
  <si>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</si>
  <si>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</si>
  <si>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</si>
  <si>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</si>
  <si>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</si>
  <si>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</si>
  <si>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</si>
  <si>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</si>
  <si>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</si>
  <si>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</si>
  <si>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</si>
  <si>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</si>
  <si>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</si>
  <si>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</si>
  <si>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</si>
  <si>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</si>
  <si>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</si>
  <si>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</si>
  <si>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</si>
  <si>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</si>
  <si>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</si>
  <si>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</si>
  <si>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</si>
  <si>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</si>
  <si>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</si>
  <si>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</si>
  <si>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</si>
  <si>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</si>
  <si>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</si>
  <si>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</si>
  <si>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</si>
  <si>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</si>
  <si>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</si>
  <si>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</si>
  <si>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</si>
  <si>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</si>
  <si>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</si>
  <si>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Nathan Louvier</t>
  </si>
  <si>
    <t>Nathan.louvier@providence.org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</si>
</sst>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2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  <xf numFmtId="0" fontId="11" fillId="0" borderId="0" xfId="631">
      <alignment vertical="top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Nathan.louvier@providence.org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2" transitionEvaluation="1" transitionEntry="1" codeName="Sheet1">
    <tabColor rgb="FF92D050"/>
    <pageSetUpPr autoPageBreaks="0" fitToPage="1"/>
  </sheetPr>
  <dimension ref="A1:CF716"/>
  <sheetViews>
    <sheetView tabSelected="1" topLeftCell="A92" zoomScaleNormal="100" workbookViewId="0">
      <selection activeCell="C111" sqref="C11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40185310</v>
      </c>
      <c r="C47" s="273">
        <v>981120</v>
      </c>
      <c r="D47" s="273">
        <v>0</v>
      </c>
      <c r="E47" s="273">
        <v>5287648</v>
      </c>
      <c r="F47" s="273">
        <v>0</v>
      </c>
      <c r="G47" s="273">
        <v>0</v>
      </c>
      <c r="H47" s="273">
        <v>1001753</v>
      </c>
      <c r="I47" s="273">
        <v>0</v>
      </c>
      <c r="J47" s="273">
        <v>255399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1233891</v>
      </c>
      <c r="Q47" s="273">
        <v>256856</v>
      </c>
      <c r="R47" s="273">
        <v>36511</v>
      </c>
      <c r="S47" s="273">
        <v>0</v>
      </c>
      <c r="T47" s="273">
        <v>0</v>
      </c>
      <c r="U47" s="273">
        <v>916216</v>
      </c>
      <c r="V47" s="273">
        <v>864353</v>
      </c>
      <c r="W47" s="273">
        <v>117295</v>
      </c>
      <c r="X47" s="273">
        <v>188162</v>
      </c>
      <c r="Y47" s="273">
        <v>680511</v>
      </c>
      <c r="Z47" s="273">
        <v>0</v>
      </c>
      <c r="AA47" s="273">
        <v>68430</v>
      </c>
      <c r="AB47" s="273">
        <v>814294</v>
      </c>
      <c r="AC47" s="273">
        <v>393452</v>
      </c>
      <c r="AD47" s="273">
        <v>0</v>
      </c>
      <c r="AE47" s="273">
        <v>352830</v>
      </c>
      <c r="AF47" s="273">
        <v>0</v>
      </c>
      <c r="AG47" s="273">
        <v>2134734</v>
      </c>
      <c r="AH47" s="273">
        <v>0</v>
      </c>
      <c r="AI47" s="273">
        <v>0</v>
      </c>
      <c r="AJ47" s="273">
        <v>434499</v>
      </c>
      <c r="AK47" s="273">
        <v>79691</v>
      </c>
      <c r="AL47" s="273">
        <v>42914</v>
      </c>
      <c r="AM47" s="273">
        <v>0</v>
      </c>
      <c r="AN47" s="273">
        <v>0</v>
      </c>
      <c r="AO47" s="273">
        <v>291028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56377</v>
      </c>
      <c r="AW47" s="273">
        <v>0</v>
      </c>
      <c r="AX47" s="273">
        <v>0</v>
      </c>
      <c r="AY47" s="273">
        <v>396950</v>
      </c>
      <c r="AZ47" s="273">
        <v>36576</v>
      </c>
      <c r="BA47" s="273">
        <v>0</v>
      </c>
      <c r="BB47" s="273">
        <v>269011</v>
      </c>
      <c r="BC47" s="273">
        <v>0</v>
      </c>
      <c r="BD47" s="273">
        <v>1673</v>
      </c>
      <c r="BE47" s="273">
        <v>995149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385311</v>
      </c>
      <c r="BM47" s="273">
        <v>0</v>
      </c>
      <c r="BN47" s="273">
        <v>848440</v>
      </c>
      <c r="BO47" s="273">
        <v>18679392</v>
      </c>
      <c r="BP47" s="273">
        <v>0</v>
      </c>
      <c r="BQ47" s="273">
        <v>0</v>
      </c>
      <c r="BR47" s="273">
        <v>0</v>
      </c>
      <c r="BS47" s="273">
        <v>19690</v>
      </c>
      <c r="BT47" s="273">
        <v>48242</v>
      </c>
      <c r="BU47" s="273">
        <v>0</v>
      </c>
      <c r="BV47" s="273">
        <v>0</v>
      </c>
      <c r="BW47" s="273">
        <v>0</v>
      </c>
      <c r="BX47" s="273">
        <v>0</v>
      </c>
      <c r="BY47" s="273">
        <v>327317</v>
      </c>
      <c r="BZ47" s="273">
        <v>1654321</v>
      </c>
      <c r="CA47" s="273">
        <v>50</v>
      </c>
      <c r="CB47" s="273">
        <v>0</v>
      </c>
      <c r="CC47" s="273">
        <v>35227</v>
      </c>
      <c r="CD47" s="16"/>
      <c r="CE47" s="25">
        <f>SUM(C47:CC47)</f>
        <v>40185313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40185310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6760149</v>
      </c>
      <c r="C51" s="273">
        <v>35960</v>
      </c>
      <c r="D51" s="273">
        <v>0</v>
      </c>
      <c r="E51" s="273">
        <v>335577</v>
      </c>
      <c r="F51" s="273">
        <v>0</v>
      </c>
      <c r="G51" s="273">
        <v>0</v>
      </c>
      <c r="H51" s="273">
        <v>154117</v>
      </c>
      <c r="I51" s="273">
        <v>0</v>
      </c>
      <c r="J51" s="273">
        <v>14516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502520</v>
      </c>
      <c r="Q51" s="273">
        <v>5390</v>
      </c>
      <c r="R51" s="273">
        <v>15092</v>
      </c>
      <c r="S51" s="273">
        <v>0</v>
      </c>
      <c r="T51" s="273">
        <v>0</v>
      </c>
      <c r="U51" s="273">
        <v>134366</v>
      </c>
      <c r="V51" s="273">
        <v>365519</v>
      </c>
      <c r="W51" s="273">
        <v>17103</v>
      </c>
      <c r="X51" s="273">
        <v>168794</v>
      </c>
      <c r="Y51" s="273">
        <v>405313</v>
      </c>
      <c r="Z51" s="273">
        <v>1382</v>
      </c>
      <c r="AA51" s="273">
        <v>48943</v>
      </c>
      <c r="AB51" s="273">
        <v>177978</v>
      </c>
      <c r="AC51" s="273">
        <v>74520</v>
      </c>
      <c r="AD51" s="273">
        <v>18414</v>
      </c>
      <c r="AE51" s="273">
        <v>12004</v>
      </c>
      <c r="AF51" s="273">
        <v>0</v>
      </c>
      <c r="AG51" s="273">
        <v>698501</v>
      </c>
      <c r="AH51" s="273">
        <v>0</v>
      </c>
      <c r="AI51" s="273">
        <v>0</v>
      </c>
      <c r="AJ51" s="273">
        <v>194909</v>
      </c>
      <c r="AK51" s="273">
        <v>266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6675</v>
      </c>
      <c r="AZ51" s="273">
        <v>15372</v>
      </c>
      <c r="BA51" s="273">
        <v>0</v>
      </c>
      <c r="BB51" s="273">
        <v>0</v>
      </c>
      <c r="BC51" s="273">
        <v>0</v>
      </c>
      <c r="BD51" s="273">
        <v>205</v>
      </c>
      <c r="BE51" s="273">
        <v>600098</v>
      </c>
      <c r="BF51" s="273">
        <v>0</v>
      </c>
      <c r="BG51" s="273">
        <v>8572</v>
      </c>
      <c r="BH51" s="273">
        <v>0</v>
      </c>
      <c r="BI51" s="273">
        <v>0</v>
      </c>
      <c r="BJ51" s="273">
        <v>0</v>
      </c>
      <c r="BK51" s="273">
        <v>0</v>
      </c>
      <c r="BL51" s="273">
        <v>12044</v>
      </c>
      <c r="BM51" s="273">
        <v>0</v>
      </c>
      <c r="BN51" s="273">
        <v>1357994</v>
      </c>
      <c r="BO51" s="273">
        <v>0</v>
      </c>
      <c r="BP51" s="273">
        <v>0</v>
      </c>
      <c r="BQ51" s="273">
        <v>0</v>
      </c>
      <c r="BR51" s="273">
        <v>0</v>
      </c>
      <c r="BS51" s="273">
        <v>8649</v>
      </c>
      <c r="BT51" s="273">
        <v>0</v>
      </c>
      <c r="BU51" s="273">
        <v>0</v>
      </c>
      <c r="BV51" s="273">
        <v>358</v>
      </c>
      <c r="BW51" s="273">
        <v>0</v>
      </c>
      <c r="BX51" s="273">
        <v>0</v>
      </c>
      <c r="BY51" s="273">
        <v>14669</v>
      </c>
      <c r="BZ51" s="273">
        <v>219990</v>
      </c>
      <c r="CA51" s="273">
        <v>0</v>
      </c>
      <c r="CB51" s="273">
        <v>0</v>
      </c>
      <c r="CC51" s="273">
        <v>1134335</v>
      </c>
      <c r="CD51" s="16"/>
      <c r="CE51" s="25">
        <f>SUM(C51:CD51)</f>
        <v>6760145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6760149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3679</v>
      </c>
      <c r="D59" s="273">
        <v>0</v>
      </c>
      <c r="E59" s="273">
        <v>36672</v>
      </c>
      <c r="F59" s="273">
        <v>0</v>
      </c>
      <c r="G59" s="273">
        <v>0</v>
      </c>
      <c r="H59" s="273">
        <v>7664</v>
      </c>
      <c r="I59" s="273">
        <v>0</v>
      </c>
      <c r="J59" s="273">
        <v>2890</v>
      </c>
      <c r="K59" s="273">
        <v>0</v>
      </c>
      <c r="L59" s="273">
        <v>0</v>
      </c>
      <c r="M59" s="273">
        <v>0</v>
      </c>
      <c r="N59" s="273">
        <v>0</v>
      </c>
      <c r="O59" s="273">
        <v>1116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436329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43.66</v>
      </c>
      <c r="D60" s="277">
        <v>0</v>
      </c>
      <c r="E60" s="277">
        <v>314.39</v>
      </c>
      <c r="F60" s="277">
        <v>0</v>
      </c>
      <c r="G60" s="277">
        <v>0</v>
      </c>
      <c r="H60" s="277">
        <v>59.51</v>
      </c>
      <c r="I60" s="277">
        <v>0</v>
      </c>
      <c r="J60" s="277">
        <v>12.26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75.959999999999994</v>
      </c>
      <c r="Q60" s="274">
        <v>9.41</v>
      </c>
      <c r="R60" s="274">
        <v>1.85</v>
      </c>
      <c r="S60" s="278">
        <v>0</v>
      </c>
      <c r="T60" s="278">
        <v>0</v>
      </c>
      <c r="U60" s="279">
        <v>49.97</v>
      </c>
      <c r="V60" s="274">
        <v>41.34</v>
      </c>
      <c r="W60" s="274">
        <v>5.23</v>
      </c>
      <c r="X60" s="274">
        <v>11.12</v>
      </c>
      <c r="Y60" s="274">
        <v>35.24</v>
      </c>
      <c r="Z60" s="274">
        <v>0</v>
      </c>
      <c r="AA60" s="274">
        <v>1.86</v>
      </c>
      <c r="AB60" s="278">
        <v>38.67</v>
      </c>
      <c r="AC60" s="274">
        <v>19.440000000000001</v>
      </c>
      <c r="AD60" s="274">
        <v>0</v>
      </c>
      <c r="AE60" s="274">
        <v>17.18</v>
      </c>
      <c r="AF60" s="274">
        <v>0</v>
      </c>
      <c r="AG60" s="274">
        <v>119</v>
      </c>
      <c r="AH60" s="274">
        <v>0</v>
      </c>
      <c r="AI60" s="274">
        <v>0</v>
      </c>
      <c r="AJ60" s="274">
        <v>27.68</v>
      </c>
      <c r="AK60" s="274">
        <v>4.04</v>
      </c>
      <c r="AL60" s="274">
        <v>2.35</v>
      </c>
      <c r="AM60" s="274">
        <v>0</v>
      </c>
      <c r="AN60" s="274">
        <v>0</v>
      </c>
      <c r="AO60" s="274">
        <v>33.950000000000003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7.68</v>
      </c>
      <c r="AW60" s="278">
        <v>0</v>
      </c>
      <c r="AX60" s="278">
        <v>0</v>
      </c>
      <c r="AY60" s="274">
        <v>35.770000000000003</v>
      </c>
      <c r="AZ60" s="274">
        <v>3.14</v>
      </c>
      <c r="BA60" s="278">
        <v>0</v>
      </c>
      <c r="BB60" s="278">
        <v>14.4</v>
      </c>
      <c r="BC60" s="278">
        <v>0</v>
      </c>
      <c r="BD60" s="278">
        <v>0.18</v>
      </c>
      <c r="BE60" s="274">
        <v>87.02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19.57</v>
      </c>
      <c r="BM60" s="278">
        <v>0</v>
      </c>
      <c r="BN60" s="278">
        <v>61.29</v>
      </c>
      <c r="BO60" s="278">
        <v>0</v>
      </c>
      <c r="BP60" s="278">
        <v>0</v>
      </c>
      <c r="BQ60" s="278">
        <v>0</v>
      </c>
      <c r="BR60" s="278">
        <v>0</v>
      </c>
      <c r="BS60" s="278">
        <v>0.59</v>
      </c>
      <c r="BT60" s="278">
        <v>2.84</v>
      </c>
      <c r="BU60" s="278">
        <v>0</v>
      </c>
      <c r="BV60" s="278">
        <v>0</v>
      </c>
      <c r="BW60" s="278">
        <v>0</v>
      </c>
      <c r="BX60" s="278">
        <v>0</v>
      </c>
      <c r="BY60" s="278">
        <v>21.18</v>
      </c>
      <c r="BZ60" s="278">
        <v>53.8</v>
      </c>
      <c r="CA60" s="278">
        <v>12.69</v>
      </c>
      <c r="CB60" s="278">
        <v>0.11</v>
      </c>
      <c r="CC60" s="278">
        <v>1.91</v>
      </c>
      <c r="CD60" s="209" t="s">
        <v>247</v>
      </c>
      <c r="CE60" s="227">
        <f t="shared" ref="CE60:CE68" si="6">SUM(C60:CD60)</f>
        <v>1246.2799999999997</v>
      </c>
    </row>
    <row r="61" spans="1:83" x14ac:dyDescent="0.25">
      <c r="A61" s="31" t="s">
        <v>262</v>
      </c>
      <c r="B61" s="16"/>
      <c r="C61" s="273">
        <v>5813589</v>
      </c>
      <c r="D61" s="273">
        <v>0</v>
      </c>
      <c r="E61" s="273">
        <v>39936239</v>
      </c>
      <c r="F61" s="273">
        <v>0</v>
      </c>
      <c r="G61" s="273">
        <v>0</v>
      </c>
      <c r="H61" s="273">
        <v>6989912</v>
      </c>
      <c r="I61" s="273">
        <v>0</v>
      </c>
      <c r="J61" s="273">
        <v>1723430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8625945</v>
      </c>
      <c r="Q61" s="275">
        <v>1622411</v>
      </c>
      <c r="R61" s="275">
        <v>254604</v>
      </c>
      <c r="S61" s="280">
        <v>0</v>
      </c>
      <c r="T61" s="280">
        <v>0</v>
      </c>
      <c r="U61" s="276">
        <v>6295863</v>
      </c>
      <c r="V61" s="275">
        <v>6091287</v>
      </c>
      <c r="W61" s="275">
        <v>1063373</v>
      </c>
      <c r="X61" s="275">
        <v>1655211</v>
      </c>
      <c r="Y61" s="275">
        <v>4573099</v>
      </c>
      <c r="Z61" s="275">
        <v>0</v>
      </c>
      <c r="AA61" s="275">
        <v>321283</v>
      </c>
      <c r="AB61" s="281">
        <v>5834051</v>
      </c>
      <c r="AC61" s="275">
        <v>2619037</v>
      </c>
      <c r="AD61" s="275">
        <v>0</v>
      </c>
      <c r="AE61" s="275">
        <v>2279973</v>
      </c>
      <c r="AF61" s="275">
        <v>0</v>
      </c>
      <c r="AG61" s="275">
        <v>13782865</v>
      </c>
      <c r="AH61" s="275">
        <v>0</v>
      </c>
      <c r="AI61" s="275">
        <v>0</v>
      </c>
      <c r="AJ61" s="275">
        <v>3257933</v>
      </c>
      <c r="AK61" s="275">
        <v>543903</v>
      </c>
      <c r="AL61" s="275">
        <v>331379</v>
      </c>
      <c r="AM61" s="275">
        <v>0</v>
      </c>
      <c r="AN61" s="275">
        <v>0</v>
      </c>
      <c r="AO61" s="275">
        <v>4722474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694461</v>
      </c>
      <c r="AW61" s="280">
        <v>0</v>
      </c>
      <c r="AX61" s="280">
        <v>0</v>
      </c>
      <c r="AY61" s="275">
        <v>2711759</v>
      </c>
      <c r="AZ61" s="275">
        <v>196636</v>
      </c>
      <c r="BA61" s="280">
        <v>0</v>
      </c>
      <c r="BB61" s="280">
        <v>1848332</v>
      </c>
      <c r="BC61" s="280">
        <v>0</v>
      </c>
      <c r="BD61" s="280">
        <v>14238</v>
      </c>
      <c r="BE61" s="275">
        <v>6458926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2784980</v>
      </c>
      <c r="BM61" s="280">
        <v>0</v>
      </c>
      <c r="BN61" s="280">
        <v>4934600</v>
      </c>
      <c r="BO61" s="280">
        <v>129</v>
      </c>
      <c r="BP61" s="280">
        <v>0</v>
      </c>
      <c r="BQ61" s="280">
        <v>0</v>
      </c>
      <c r="BR61" s="280">
        <v>0</v>
      </c>
      <c r="BS61" s="280">
        <v>64100</v>
      </c>
      <c r="BT61" s="280">
        <v>354568</v>
      </c>
      <c r="BU61" s="280">
        <v>0</v>
      </c>
      <c r="BV61" s="280">
        <v>0</v>
      </c>
      <c r="BW61" s="280">
        <v>0</v>
      </c>
      <c r="BX61" s="280">
        <v>0</v>
      </c>
      <c r="BY61" s="280">
        <v>3416447</v>
      </c>
      <c r="BZ61" s="280">
        <v>5497830</v>
      </c>
      <c r="CA61" s="280">
        <v>1297833</v>
      </c>
      <c r="CB61" s="280">
        <v>15193</v>
      </c>
      <c r="CC61" s="280">
        <v>385565</v>
      </c>
      <c r="CD61" s="24" t="s">
        <v>247</v>
      </c>
      <c r="CE61" s="25">
        <f t="shared" si="6"/>
        <v>149013458</v>
      </c>
    </row>
    <row r="62" spans="1:83" x14ac:dyDescent="0.25">
      <c r="A62" s="31" t="s">
        <v>10</v>
      </c>
      <c r="B62" s="16"/>
      <c r="C62" s="25">
        <f t="shared" ref="C62:AH62" si="7">ROUND(C47+C48,0)</f>
        <v>981120</v>
      </c>
      <c r="D62" s="25">
        <f t="shared" si="7"/>
        <v>0</v>
      </c>
      <c r="E62" s="25">
        <f t="shared" si="7"/>
        <v>5287648</v>
      </c>
      <c r="F62" s="25">
        <f t="shared" si="7"/>
        <v>0</v>
      </c>
      <c r="G62" s="25">
        <f t="shared" si="7"/>
        <v>0</v>
      </c>
      <c r="H62" s="25">
        <f t="shared" si="7"/>
        <v>1001753</v>
      </c>
      <c r="I62" s="25">
        <f t="shared" si="7"/>
        <v>0</v>
      </c>
      <c r="J62" s="25">
        <f t="shared" si="7"/>
        <v>255399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1233891</v>
      </c>
      <c r="Q62" s="25">
        <f t="shared" si="7"/>
        <v>256856</v>
      </c>
      <c r="R62" s="25">
        <f t="shared" si="7"/>
        <v>36511</v>
      </c>
      <c r="S62" s="25">
        <f t="shared" si="7"/>
        <v>0</v>
      </c>
      <c r="T62" s="25">
        <f t="shared" si="7"/>
        <v>0</v>
      </c>
      <c r="U62" s="25">
        <f t="shared" si="7"/>
        <v>916216</v>
      </c>
      <c r="V62" s="25">
        <f t="shared" si="7"/>
        <v>864353</v>
      </c>
      <c r="W62" s="25">
        <f t="shared" si="7"/>
        <v>117295</v>
      </c>
      <c r="X62" s="25">
        <f t="shared" si="7"/>
        <v>188162</v>
      </c>
      <c r="Y62" s="25">
        <f t="shared" si="7"/>
        <v>680511</v>
      </c>
      <c r="Z62" s="25">
        <f t="shared" si="7"/>
        <v>0</v>
      </c>
      <c r="AA62" s="25">
        <f t="shared" si="7"/>
        <v>68430</v>
      </c>
      <c r="AB62" s="25">
        <f t="shared" si="7"/>
        <v>814294</v>
      </c>
      <c r="AC62" s="25">
        <f t="shared" si="7"/>
        <v>393452</v>
      </c>
      <c r="AD62" s="25">
        <f t="shared" si="7"/>
        <v>0</v>
      </c>
      <c r="AE62" s="25">
        <f t="shared" si="7"/>
        <v>352830</v>
      </c>
      <c r="AF62" s="25">
        <f t="shared" si="7"/>
        <v>0</v>
      </c>
      <c r="AG62" s="25">
        <f t="shared" si="7"/>
        <v>2134734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434499</v>
      </c>
      <c r="AK62" s="25">
        <f t="shared" si="8"/>
        <v>79691</v>
      </c>
      <c r="AL62" s="25">
        <f t="shared" si="8"/>
        <v>42914</v>
      </c>
      <c r="AM62" s="25">
        <f t="shared" si="8"/>
        <v>0</v>
      </c>
      <c r="AN62" s="25">
        <f t="shared" si="8"/>
        <v>0</v>
      </c>
      <c r="AO62" s="25">
        <f t="shared" si="8"/>
        <v>291028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56377</v>
      </c>
      <c r="AW62" s="25">
        <f t="shared" si="8"/>
        <v>0</v>
      </c>
      <c r="AX62" s="25">
        <f t="shared" si="8"/>
        <v>0</v>
      </c>
      <c r="AY62" s="25">
        <f t="shared" si="8"/>
        <v>396950</v>
      </c>
      <c r="AZ62" s="25">
        <f t="shared" si="8"/>
        <v>36576</v>
      </c>
      <c r="BA62" s="25">
        <f t="shared" si="8"/>
        <v>0</v>
      </c>
      <c r="BB62" s="25">
        <f t="shared" si="8"/>
        <v>269011</v>
      </c>
      <c r="BC62" s="25">
        <f t="shared" si="8"/>
        <v>0</v>
      </c>
      <c r="BD62" s="25">
        <f t="shared" si="8"/>
        <v>1673</v>
      </c>
      <c r="BE62" s="25">
        <f t="shared" si="8"/>
        <v>995149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385311</v>
      </c>
      <c r="BM62" s="25">
        <f t="shared" si="8"/>
        <v>0</v>
      </c>
      <c r="BN62" s="25">
        <f t="shared" si="8"/>
        <v>848440</v>
      </c>
      <c r="BO62" s="25">
        <f t="shared" ref="BO62:CC62" si="9">ROUND(BO47+BO48,0)</f>
        <v>18679392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19690</v>
      </c>
      <c r="BT62" s="25">
        <f t="shared" si="9"/>
        <v>48242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327317</v>
      </c>
      <c r="BZ62" s="25">
        <f t="shared" si="9"/>
        <v>1654321</v>
      </c>
      <c r="CA62" s="25">
        <f t="shared" si="9"/>
        <v>50</v>
      </c>
      <c r="CB62" s="25">
        <f t="shared" si="9"/>
        <v>0</v>
      </c>
      <c r="CC62" s="25">
        <f t="shared" si="9"/>
        <v>35227</v>
      </c>
      <c r="CD62" s="24" t="s">
        <v>247</v>
      </c>
      <c r="CE62" s="25">
        <f t="shared" si="6"/>
        <v>40185313</v>
      </c>
    </row>
    <row r="63" spans="1:83" x14ac:dyDescent="0.25">
      <c r="A63" s="31" t="s">
        <v>263</v>
      </c>
      <c r="B63" s="16"/>
      <c r="C63" s="273">
        <v>-1917</v>
      </c>
      <c r="D63" s="273">
        <v>0</v>
      </c>
      <c r="E63" s="273">
        <v>54069.98</v>
      </c>
      <c r="F63" s="273">
        <v>0</v>
      </c>
      <c r="G63" s="273">
        <v>0</v>
      </c>
      <c r="H63" s="273">
        <v>1119600</v>
      </c>
      <c r="I63" s="273">
        <v>0</v>
      </c>
      <c r="J63" s="273">
        <v>179567.5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74185.5</v>
      </c>
      <c r="Q63" s="275">
        <v>0</v>
      </c>
      <c r="R63" s="275">
        <v>4713559.38</v>
      </c>
      <c r="S63" s="280">
        <v>0</v>
      </c>
      <c r="T63" s="280">
        <v>0</v>
      </c>
      <c r="U63" s="276">
        <v>0</v>
      </c>
      <c r="V63" s="275">
        <v>1586451.96</v>
      </c>
      <c r="W63" s="275">
        <v>6800</v>
      </c>
      <c r="X63" s="275">
        <v>500</v>
      </c>
      <c r="Y63" s="275">
        <v>0</v>
      </c>
      <c r="Z63" s="275">
        <v>0</v>
      </c>
      <c r="AA63" s="275">
        <v>0</v>
      </c>
      <c r="AB63" s="281">
        <v>-26203.49</v>
      </c>
      <c r="AC63" s="275">
        <v>280</v>
      </c>
      <c r="AD63" s="275">
        <v>-642117</v>
      </c>
      <c r="AE63" s="275">
        <v>59000.04</v>
      </c>
      <c r="AF63" s="275">
        <v>0</v>
      </c>
      <c r="AG63" s="275">
        <v>1726757</v>
      </c>
      <c r="AH63" s="275">
        <v>0</v>
      </c>
      <c r="AI63" s="275">
        <v>0</v>
      </c>
      <c r="AJ63" s="275">
        <v>2567536.1100000003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-4771.5500000000029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481733.73000000004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1121500.1200000001</v>
      </c>
      <c r="BX63" s="280">
        <v>0</v>
      </c>
      <c r="BY63" s="280">
        <v>231269.06</v>
      </c>
      <c r="BZ63" s="280">
        <v>0</v>
      </c>
      <c r="CA63" s="280">
        <v>47030</v>
      </c>
      <c r="CB63" s="280">
        <v>0</v>
      </c>
      <c r="CC63" s="280">
        <v>823654.5</v>
      </c>
      <c r="CD63" s="24" t="s">
        <v>247</v>
      </c>
      <c r="CE63" s="25">
        <f t="shared" si="6"/>
        <v>14118485.840000002</v>
      </c>
    </row>
    <row r="64" spans="1:83" x14ac:dyDescent="0.25">
      <c r="A64" s="31" t="s">
        <v>264</v>
      </c>
      <c r="B64" s="16"/>
      <c r="C64" s="273">
        <v>611417</v>
      </c>
      <c r="D64" s="273">
        <v>0</v>
      </c>
      <c r="E64" s="273">
        <v>2183846</v>
      </c>
      <c r="F64" s="273">
        <v>0</v>
      </c>
      <c r="G64" s="273">
        <v>0</v>
      </c>
      <c r="H64" s="273">
        <v>48902</v>
      </c>
      <c r="I64" s="273">
        <v>0</v>
      </c>
      <c r="J64" s="273">
        <v>82496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7473471</v>
      </c>
      <c r="Q64" s="275">
        <v>61125</v>
      </c>
      <c r="R64" s="275">
        <v>605643</v>
      </c>
      <c r="S64" s="280">
        <v>131945</v>
      </c>
      <c r="T64" s="280">
        <v>0</v>
      </c>
      <c r="U64" s="276">
        <v>4270137</v>
      </c>
      <c r="V64" s="275">
        <v>3132606</v>
      </c>
      <c r="W64" s="275">
        <v>142116</v>
      </c>
      <c r="X64" s="275">
        <v>630264</v>
      </c>
      <c r="Y64" s="275">
        <v>302378</v>
      </c>
      <c r="Z64" s="275">
        <v>-1775</v>
      </c>
      <c r="AA64" s="275">
        <v>1209721</v>
      </c>
      <c r="AB64" s="281">
        <v>6953066</v>
      </c>
      <c r="AC64" s="275">
        <v>325894</v>
      </c>
      <c r="AD64" s="275">
        <v>-116</v>
      </c>
      <c r="AE64" s="275">
        <v>21047</v>
      </c>
      <c r="AF64" s="275">
        <v>0</v>
      </c>
      <c r="AG64" s="275">
        <v>2081354</v>
      </c>
      <c r="AH64" s="275">
        <v>0</v>
      </c>
      <c r="AI64" s="275">
        <v>0</v>
      </c>
      <c r="AJ64" s="275">
        <v>519425</v>
      </c>
      <c r="AK64" s="275">
        <v>0</v>
      </c>
      <c r="AL64" s="275">
        <v>976</v>
      </c>
      <c r="AM64" s="275">
        <v>0</v>
      </c>
      <c r="AN64" s="275">
        <v>0</v>
      </c>
      <c r="AO64" s="275">
        <v>92572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557</v>
      </c>
      <c r="AW64" s="280">
        <v>0</v>
      </c>
      <c r="AX64" s="280">
        <v>0</v>
      </c>
      <c r="AY64" s="275">
        <v>440986</v>
      </c>
      <c r="AZ64" s="275">
        <v>1006298</v>
      </c>
      <c r="BA64" s="280">
        <v>0</v>
      </c>
      <c r="BB64" s="280">
        <v>24694</v>
      </c>
      <c r="BC64" s="280">
        <v>0</v>
      </c>
      <c r="BD64" s="280">
        <v>-11566</v>
      </c>
      <c r="BE64" s="275">
        <v>1101603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214931</v>
      </c>
      <c r="BM64" s="280">
        <v>0</v>
      </c>
      <c r="BN64" s="280">
        <v>256867</v>
      </c>
      <c r="BO64" s="280">
        <v>5018</v>
      </c>
      <c r="BP64" s="280">
        <v>0</v>
      </c>
      <c r="BQ64" s="280">
        <v>0</v>
      </c>
      <c r="BR64" s="280">
        <v>0</v>
      </c>
      <c r="BS64" s="280">
        <v>8366</v>
      </c>
      <c r="BT64" s="280">
        <v>1298</v>
      </c>
      <c r="BU64" s="280">
        <v>0</v>
      </c>
      <c r="BV64" s="280">
        <v>0</v>
      </c>
      <c r="BW64" s="280">
        <v>2037</v>
      </c>
      <c r="BX64" s="280">
        <v>0</v>
      </c>
      <c r="BY64" s="280">
        <v>28924</v>
      </c>
      <c r="BZ64" s="280">
        <v>111777</v>
      </c>
      <c r="CA64" s="280">
        <v>1241</v>
      </c>
      <c r="CB64" s="280">
        <v>20</v>
      </c>
      <c r="CC64" s="280">
        <v>40535</v>
      </c>
      <c r="CD64" s="24" t="s">
        <v>247</v>
      </c>
      <c r="CE64" s="25">
        <f t="shared" si="6"/>
        <v>34112096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4516</v>
      </c>
      <c r="D66" s="273">
        <v>0</v>
      </c>
      <c r="E66" s="273">
        <v>1293197</v>
      </c>
      <c r="F66" s="273">
        <v>0</v>
      </c>
      <c r="G66" s="273">
        <v>0</v>
      </c>
      <c r="H66" s="273">
        <v>15339</v>
      </c>
      <c r="I66" s="273">
        <v>0</v>
      </c>
      <c r="J66" s="273">
        <v>1521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5">
        <v>174728</v>
      </c>
      <c r="Q66" s="275">
        <v>518</v>
      </c>
      <c r="R66" s="275">
        <v>4183</v>
      </c>
      <c r="S66" s="280">
        <v>147949</v>
      </c>
      <c r="T66" s="280">
        <v>0</v>
      </c>
      <c r="U66" s="276">
        <v>1146337</v>
      </c>
      <c r="V66" s="275">
        <v>41704</v>
      </c>
      <c r="W66" s="275">
        <v>10401</v>
      </c>
      <c r="X66" s="275">
        <v>75452</v>
      </c>
      <c r="Y66" s="275">
        <v>12974</v>
      </c>
      <c r="Z66" s="275">
        <v>456</v>
      </c>
      <c r="AA66" s="275">
        <v>740</v>
      </c>
      <c r="AB66" s="281">
        <v>156078</v>
      </c>
      <c r="AC66" s="275">
        <v>498769</v>
      </c>
      <c r="AD66" s="275">
        <v>811275</v>
      </c>
      <c r="AE66" s="275">
        <v>3339</v>
      </c>
      <c r="AF66" s="275">
        <v>0</v>
      </c>
      <c r="AG66" s="275">
        <v>27095</v>
      </c>
      <c r="AH66" s="275">
        <v>0</v>
      </c>
      <c r="AI66" s="275">
        <v>0</v>
      </c>
      <c r="AJ66" s="275">
        <v>833549</v>
      </c>
      <c r="AK66" s="275">
        <v>112</v>
      </c>
      <c r="AL66" s="275">
        <v>113</v>
      </c>
      <c r="AM66" s="275">
        <v>0</v>
      </c>
      <c r="AN66" s="275">
        <v>0</v>
      </c>
      <c r="AO66" s="275">
        <v>244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80274</v>
      </c>
      <c r="AW66" s="280">
        <v>0</v>
      </c>
      <c r="AX66" s="280">
        <v>0</v>
      </c>
      <c r="AY66" s="275">
        <v>18502</v>
      </c>
      <c r="AZ66" s="275">
        <v>98446</v>
      </c>
      <c r="BA66" s="280">
        <v>0</v>
      </c>
      <c r="BB66" s="280">
        <v>9</v>
      </c>
      <c r="BC66" s="280">
        <v>0</v>
      </c>
      <c r="BD66" s="280">
        <v>8664</v>
      </c>
      <c r="BE66" s="275">
        <v>364767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7785</v>
      </c>
      <c r="BM66" s="280">
        <v>0</v>
      </c>
      <c r="BN66" s="280">
        <v>1929923</v>
      </c>
      <c r="BO66" s="280">
        <v>155</v>
      </c>
      <c r="BP66" s="280">
        <v>0</v>
      </c>
      <c r="BQ66" s="280">
        <v>0</v>
      </c>
      <c r="BR66" s="280">
        <v>0</v>
      </c>
      <c r="BS66" s="280">
        <v>903</v>
      </c>
      <c r="BT66" s="280">
        <v>346</v>
      </c>
      <c r="BU66" s="280">
        <v>0</v>
      </c>
      <c r="BV66" s="280">
        <v>0</v>
      </c>
      <c r="BW66" s="280">
        <v>3890715</v>
      </c>
      <c r="BX66" s="280">
        <v>0</v>
      </c>
      <c r="BY66" s="280">
        <v>10933</v>
      </c>
      <c r="BZ66" s="280">
        <v>167025</v>
      </c>
      <c r="CA66" s="280">
        <v>0</v>
      </c>
      <c r="CB66" s="280">
        <v>0</v>
      </c>
      <c r="CC66" s="280">
        <v>1256</v>
      </c>
      <c r="CD66" s="24" t="s">
        <v>247</v>
      </c>
      <c r="CE66" s="25">
        <f t="shared" si="6"/>
        <v>11840292</v>
      </c>
    </row>
    <row r="67" spans="1:83" x14ac:dyDescent="0.25">
      <c r="A67" s="31" t="s">
        <v>15</v>
      </c>
      <c r="B67" s="16"/>
      <c r="C67" s="25">
        <f t="shared" ref="C67:AH67" si="10">ROUND(C51+C52,0)</f>
        <v>35960</v>
      </c>
      <c r="D67" s="25">
        <f t="shared" si="10"/>
        <v>0</v>
      </c>
      <c r="E67" s="25">
        <f t="shared" si="10"/>
        <v>335577</v>
      </c>
      <c r="F67" s="25">
        <f t="shared" si="10"/>
        <v>0</v>
      </c>
      <c r="G67" s="25">
        <f t="shared" si="10"/>
        <v>0</v>
      </c>
      <c r="H67" s="25">
        <f t="shared" si="10"/>
        <v>154117</v>
      </c>
      <c r="I67" s="25">
        <f t="shared" si="10"/>
        <v>0</v>
      </c>
      <c r="J67" s="25">
        <f t="shared" si="10"/>
        <v>14516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502520</v>
      </c>
      <c r="Q67" s="25">
        <f t="shared" si="10"/>
        <v>5390</v>
      </c>
      <c r="R67" s="25">
        <f t="shared" si="10"/>
        <v>15092</v>
      </c>
      <c r="S67" s="25">
        <f t="shared" si="10"/>
        <v>0</v>
      </c>
      <c r="T67" s="25">
        <f t="shared" si="10"/>
        <v>0</v>
      </c>
      <c r="U67" s="25">
        <f t="shared" si="10"/>
        <v>134366</v>
      </c>
      <c r="V67" s="25">
        <f t="shared" si="10"/>
        <v>365519</v>
      </c>
      <c r="W67" s="25">
        <f t="shared" si="10"/>
        <v>17103</v>
      </c>
      <c r="X67" s="25">
        <f t="shared" si="10"/>
        <v>168794</v>
      </c>
      <c r="Y67" s="25">
        <f t="shared" si="10"/>
        <v>405313</v>
      </c>
      <c r="Z67" s="25">
        <f t="shared" si="10"/>
        <v>1382</v>
      </c>
      <c r="AA67" s="25">
        <f t="shared" si="10"/>
        <v>48943</v>
      </c>
      <c r="AB67" s="25">
        <f t="shared" si="10"/>
        <v>177978</v>
      </c>
      <c r="AC67" s="25">
        <f t="shared" si="10"/>
        <v>74520</v>
      </c>
      <c r="AD67" s="25">
        <f t="shared" si="10"/>
        <v>18414</v>
      </c>
      <c r="AE67" s="25">
        <f t="shared" si="10"/>
        <v>12004</v>
      </c>
      <c r="AF67" s="25">
        <f t="shared" si="10"/>
        <v>0</v>
      </c>
      <c r="AG67" s="25">
        <f t="shared" si="10"/>
        <v>698501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194909</v>
      </c>
      <c r="AK67" s="25">
        <f t="shared" si="11"/>
        <v>266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6675</v>
      </c>
      <c r="AZ67" s="25">
        <f t="shared" si="11"/>
        <v>15372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205</v>
      </c>
      <c r="BE67" s="25">
        <f t="shared" si="11"/>
        <v>600098</v>
      </c>
      <c r="BF67" s="25">
        <f t="shared" si="11"/>
        <v>0</v>
      </c>
      <c r="BG67" s="25">
        <f t="shared" si="11"/>
        <v>8572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12044</v>
      </c>
      <c r="BM67" s="25">
        <f t="shared" si="11"/>
        <v>0</v>
      </c>
      <c r="BN67" s="25">
        <f t="shared" si="11"/>
        <v>1357994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8649</v>
      </c>
      <c r="BT67" s="25">
        <f t="shared" si="12"/>
        <v>0</v>
      </c>
      <c r="BU67" s="25">
        <f t="shared" si="12"/>
        <v>0</v>
      </c>
      <c r="BV67" s="25">
        <f t="shared" si="12"/>
        <v>358</v>
      </c>
      <c r="BW67" s="25">
        <f t="shared" si="12"/>
        <v>0</v>
      </c>
      <c r="BX67" s="25">
        <f t="shared" si="12"/>
        <v>0</v>
      </c>
      <c r="BY67" s="25">
        <f t="shared" si="12"/>
        <v>14669</v>
      </c>
      <c r="BZ67" s="25">
        <f t="shared" si="12"/>
        <v>219990</v>
      </c>
      <c r="CA67" s="25">
        <f t="shared" si="12"/>
        <v>0</v>
      </c>
      <c r="CB67" s="25">
        <f t="shared" si="12"/>
        <v>0</v>
      </c>
      <c r="CC67" s="25">
        <f t="shared" si="12"/>
        <v>1134335</v>
      </c>
      <c r="CD67" s="24" t="s">
        <v>247</v>
      </c>
      <c r="CE67" s="25">
        <f t="shared" si="6"/>
        <v>6760145</v>
      </c>
    </row>
    <row r="68" spans="1:83" x14ac:dyDescent="0.25">
      <c r="A68" s="31" t="s">
        <v>267</v>
      </c>
      <c r="B68" s="25"/>
      <c r="C68" s="273">
        <v>9437</v>
      </c>
      <c r="D68" s="273">
        <v>0</v>
      </c>
      <c r="E68" s="273">
        <v>127417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101737</v>
      </c>
      <c r="Q68" s="275">
        <v>0</v>
      </c>
      <c r="R68" s="275">
        <v>0</v>
      </c>
      <c r="S68" s="280">
        <v>50661</v>
      </c>
      <c r="T68" s="280">
        <v>0</v>
      </c>
      <c r="U68" s="276">
        <v>0</v>
      </c>
      <c r="V68" s="275">
        <v>403317</v>
      </c>
      <c r="W68" s="275">
        <v>0</v>
      </c>
      <c r="X68" s="275">
        <v>0</v>
      </c>
      <c r="Y68" s="275">
        <v>265371</v>
      </c>
      <c r="Z68" s="275">
        <v>0</v>
      </c>
      <c r="AA68" s="275">
        <v>0</v>
      </c>
      <c r="AB68" s="281">
        <v>399210</v>
      </c>
      <c r="AC68" s="275">
        <v>114078</v>
      </c>
      <c r="AD68" s="275">
        <v>0</v>
      </c>
      <c r="AE68" s="275">
        <v>0</v>
      </c>
      <c r="AF68" s="275">
        <v>0</v>
      </c>
      <c r="AG68" s="275">
        <v>5068</v>
      </c>
      <c r="AH68" s="275">
        <v>0</v>
      </c>
      <c r="AI68" s="275">
        <v>0</v>
      </c>
      <c r="AJ68" s="275">
        <v>602297</v>
      </c>
      <c r="AK68" s="275">
        <v>0</v>
      </c>
      <c r="AL68" s="275">
        <v>0</v>
      </c>
      <c r="AM68" s="275">
        <v>0</v>
      </c>
      <c r="AN68" s="275">
        <v>0</v>
      </c>
      <c r="AO68" s="275">
        <v>2539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15121</v>
      </c>
      <c r="AZ68" s="275">
        <v>0</v>
      </c>
      <c r="BA68" s="280">
        <v>0</v>
      </c>
      <c r="BB68" s="280">
        <v>0</v>
      </c>
      <c r="BC68" s="280">
        <v>0</v>
      </c>
      <c r="BD68" s="280">
        <v>6464</v>
      </c>
      <c r="BE68" s="275">
        <v>6910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-26956</v>
      </c>
      <c r="BO68" s="280">
        <v>0</v>
      </c>
      <c r="BP68" s="280">
        <v>0</v>
      </c>
      <c r="BQ68" s="280">
        <v>0</v>
      </c>
      <c r="BR68" s="280">
        <v>0</v>
      </c>
      <c r="BS68" s="280">
        <v>53669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-139</v>
      </c>
      <c r="BZ68" s="280">
        <v>0</v>
      </c>
      <c r="CA68" s="280">
        <v>0</v>
      </c>
      <c r="CB68" s="280">
        <v>0</v>
      </c>
      <c r="CC68" s="280">
        <v>9258324</v>
      </c>
      <c r="CD68" s="24" t="s">
        <v>247</v>
      </c>
      <c r="CE68" s="25">
        <f t="shared" si="6"/>
        <v>11394525</v>
      </c>
    </row>
    <row r="69" spans="1:83" x14ac:dyDescent="0.25">
      <c r="A69" s="31" t="s">
        <v>268</v>
      </c>
      <c r="B69" s="16"/>
      <c r="C69" s="25">
        <f t="shared" ref="C69:AH69" si="13">SUM(C70:C83)</f>
        <v>3710684</v>
      </c>
      <c r="D69" s="25">
        <f t="shared" si="13"/>
        <v>0</v>
      </c>
      <c r="E69" s="25">
        <f t="shared" si="13"/>
        <v>24446501</v>
      </c>
      <c r="F69" s="25">
        <f t="shared" si="13"/>
        <v>0</v>
      </c>
      <c r="G69" s="25">
        <f t="shared" si="13"/>
        <v>0</v>
      </c>
      <c r="H69" s="25">
        <f t="shared" si="13"/>
        <v>4215011</v>
      </c>
      <c r="I69" s="25">
        <f t="shared" si="13"/>
        <v>0</v>
      </c>
      <c r="J69" s="25">
        <f t="shared" si="13"/>
        <v>1215818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5772540</v>
      </c>
      <c r="Q69" s="25">
        <f t="shared" si="13"/>
        <v>949053</v>
      </c>
      <c r="R69" s="25">
        <f t="shared" si="13"/>
        <v>149436</v>
      </c>
      <c r="S69" s="25">
        <f t="shared" si="13"/>
        <v>39017</v>
      </c>
      <c r="T69" s="25">
        <f t="shared" si="13"/>
        <v>0</v>
      </c>
      <c r="U69" s="25">
        <f t="shared" si="13"/>
        <v>4928116</v>
      </c>
      <c r="V69" s="25">
        <f t="shared" si="13"/>
        <v>3496737</v>
      </c>
      <c r="W69" s="25">
        <f t="shared" si="13"/>
        <v>629098</v>
      </c>
      <c r="X69" s="25">
        <f t="shared" si="13"/>
        <v>967717</v>
      </c>
      <c r="Y69" s="25">
        <f t="shared" si="13"/>
        <v>3138743</v>
      </c>
      <c r="Z69" s="25">
        <f t="shared" si="13"/>
        <v>1651</v>
      </c>
      <c r="AA69" s="25">
        <f t="shared" si="13"/>
        <v>197500</v>
      </c>
      <c r="AB69" s="25">
        <f t="shared" si="13"/>
        <v>3516797</v>
      </c>
      <c r="AC69" s="25">
        <f t="shared" si="13"/>
        <v>1555257</v>
      </c>
      <c r="AD69" s="25">
        <f t="shared" si="13"/>
        <v>-3367</v>
      </c>
      <c r="AE69" s="25">
        <f t="shared" si="13"/>
        <v>1367557</v>
      </c>
      <c r="AF69" s="25">
        <f t="shared" si="13"/>
        <v>0</v>
      </c>
      <c r="AG69" s="25">
        <f t="shared" si="13"/>
        <v>9762839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5014339</v>
      </c>
      <c r="AK69" s="25">
        <f t="shared" si="14"/>
        <v>319515</v>
      </c>
      <c r="AL69" s="25">
        <f t="shared" si="14"/>
        <v>251005</v>
      </c>
      <c r="AM69" s="25">
        <f t="shared" si="14"/>
        <v>0</v>
      </c>
      <c r="AN69" s="25">
        <f t="shared" si="14"/>
        <v>0</v>
      </c>
      <c r="AO69" s="25">
        <f t="shared" si="14"/>
        <v>3002533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408913</v>
      </c>
      <c r="AW69" s="25">
        <f t="shared" si="14"/>
        <v>0</v>
      </c>
      <c r="AX69" s="25">
        <f t="shared" si="14"/>
        <v>0</v>
      </c>
      <c r="AY69" s="25">
        <f t="shared" si="14"/>
        <v>1103612</v>
      </c>
      <c r="AZ69" s="25">
        <f t="shared" si="14"/>
        <v>-111231</v>
      </c>
      <c r="BA69" s="25">
        <f t="shared" si="14"/>
        <v>0</v>
      </c>
      <c r="BB69" s="25">
        <f t="shared" si="14"/>
        <v>1518792</v>
      </c>
      <c r="BC69" s="25">
        <f t="shared" si="14"/>
        <v>0</v>
      </c>
      <c r="BD69" s="25">
        <f t="shared" si="14"/>
        <v>8363</v>
      </c>
      <c r="BE69" s="25">
        <f t="shared" si="14"/>
        <v>10102101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1652354</v>
      </c>
      <c r="BM69" s="25">
        <f t="shared" si="14"/>
        <v>0</v>
      </c>
      <c r="BN69" s="25">
        <f t="shared" si="14"/>
        <v>4132704</v>
      </c>
      <c r="BO69" s="25">
        <f t="shared" ref="BO69:CE69" si="15">SUM(BO70:BO83)</f>
        <v>75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57984</v>
      </c>
      <c r="BT69" s="25">
        <f t="shared" si="15"/>
        <v>208272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2186106</v>
      </c>
      <c r="BZ69" s="25">
        <f t="shared" si="15"/>
        <v>3235921</v>
      </c>
      <c r="CA69" s="25">
        <f t="shared" si="15"/>
        <v>779009</v>
      </c>
      <c r="CB69" s="25">
        <f t="shared" si="15"/>
        <v>8883</v>
      </c>
      <c r="CC69" s="25">
        <f t="shared" si="15"/>
        <v>19830319</v>
      </c>
      <c r="CD69" s="25">
        <f t="shared" si="15"/>
        <v>0</v>
      </c>
      <c r="CE69" s="25">
        <f t="shared" si="15"/>
        <v>123766274</v>
      </c>
    </row>
    <row r="70" spans="1:83" x14ac:dyDescent="0.25">
      <c r="A70" s="26" t="s">
        <v>269</v>
      </c>
      <c r="B70" s="27"/>
      <c r="C70" s="282">
        <v>2079</v>
      </c>
      <c r="D70" s="282">
        <v>0</v>
      </c>
      <c r="E70" s="282">
        <v>5610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1247</v>
      </c>
      <c r="Q70" s="282">
        <v>39</v>
      </c>
      <c r="R70" s="282">
        <v>582</v>
      </c>
      <c r="S70" s="282">
        <v>248</v>
      </c>
      <c r="T70" s="282">
        <v>0</v>
      </c>
      <c r="U70" s="282">
        <v>968753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-3367</v>
      </c>
      <c r="AE70" s="282">
        <v>0</v>
      </c>
      <c r="AF70" s="282">
        <v>0</v>
      </c>
      <c r="AG70" s="282">
        <v>6108</v>
      </c>
      <c r="AH70" s="282">
        <v>0</v>
      </c>
      <c r="AI70" s="282">
        <v>0</v>
      </c>
      <c r="AJ70" s="282">
        <v>1328</v>
      </c>
      <c r="AK70" s="282">
        <v>0</v>
      </c>
      <c r="AL70" s="282">
        <v>0</v>
      </c>
      <c r="AM70" s="282">
        <v>0</v>
      </c>
      <c r="AN70" s="282">
        <v>0</v>
      </c>
      <c r="AO70" s="282">
        <v>273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26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147740</v>
      </c>
      <c r="CD70" s="282">
        <v>0</v>
      </c>
      <c r="CE70" s="25">
        <f t="shared" ref="CE70:CE85" si="16">SUM(C70:CD70)</f>
        <v>1130666</v>
      </c>
    </row>
    <row r="71" spans="1:83" x14ac:dyDescent="0.25">
      <c r="A71" s="26" t="s">
        <v>270</v>
      </c>
      <c r="B71" s="27"/>
      <c r="C71" s="282">
        <v>272416</v>
      </c>
      <c r="D71" s="282">
        <v>0</v>
      </c>
      <c r="E71" s="282">
        <v>844149</v>
      </c>
      <c r="F71" s="282">
        <v>0</v>
      </c>
      <c r="G71" s="282">
        <v>0</v>
      </c>
      <c r="H71" s="282">
        <v>17129</v>
      </c>
      <c r="I71" s="282">
        <v>0</v>
      </c>
      <c r="J71" s="282">
        <v>207775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332124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4272</v>
      </c>
      <c r="W71" s="282">
        <v>0</v>
      </c>
      <c r="X71" s="282">
        <v>0</v>
      </c>
      <c r="Y71" s="282">
        <v>306475</v>
      </c>
      <c r="Z71" s="282">
        <v>0</v>
      </c>
      <c r="AA71" s="282">
        <v>0</v>
      </c>
      <c r="AB71" s="282">
        <v>0</v>
      </c>
      <c r="AC71" s="282">
        <v>8259</v>
      </c>
      <c r="AD71" s="282">
        <v>0</v>
      </c>
      <c r="AE71" s="282">
        <v>30363</v>
      </c>
      <c r="AF71" s="282">
        <v>0</v>
      </c>
      <c r="AG71" s="282">
        <v>1518294</v>
      </c>
      <c r="AH71" s="282">
        <v>0</v>
      </c>
      <c r="AI71" s="282">
        <v>0</v>
      </c>
      <c r="AJ71" s="282">
        <v>0</v>
      </c>
      <c r="AK71" s="282">
        <v>392</v>
      </c>
      <c r="AL71" s="282">
        <v>56194</v>
      </c>
      <c r="AM71" s="282">
        <v>0</v>
      </c>
      <c r="AN71" s="282">
        <v>0</v>
      </c>
      <c r="AO71" s="282">
        <v>222751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140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136052</v>
      </c>
      <c r="BC71" s="282">
        <v>0</v>
      </c>
      <c r="BD71" s="282">
        <v>0</v>
      </c>
      <c r="BE71" s="282">
        <v>-14893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104097</v>
      </c>
      <c r="BZ71" s="282">
        <v>13676</v>
      </c>
      <c r="CA71" s="282">
        <v>0</v>
      </c>
      <c r="CB71" s="282">
        <v>0</v>
      </c>
      <c r="CC71" s="282">
        <v>-150000</v>
      </c>
      <c r="CD71" s="282">
        <v>0</v>
      </c>
      <c r="CE71" s="25">
        <f t="shared" si="16"/>
        <v>3909665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214</v>
      </c>
      <c r="F72" s="282">
        <v>0</v>
      </c>
      <c r="G72" s="282">
        <v>0</v>
      </c>
      <c r="H72" s="282">
        <v>3379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140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13750</v>
      </c>
      <c r="Z72" s="282">
        <v>1651</v>
      </c>
      <c r="AA72" s="282">
        <v>0</v>
      </c>
      <c r="AB72" s="282">
        <v>3407</v>
      </c>
      <c r="AC72" s="282">
        <v>150</v>
      </c>
      <c r="AD72" s="282">
        <v>0</v>
      </c>
      <c r="AE72" s="282">
        <v>0</v>
      </c>
      <c r="AF72" s="282">
        <v>0</v>
      </c>
      <c r="AG72" s="282">
        <v>2212</v>
      </c>
      <c r="AH72" s="282">
        <v>0</v>
      </c>
      <c r="AI72" s="282">
        <v>0</v>
      </c>
      <c r="AJ72" s="282">
        <v>1500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8951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93528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10338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139220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193582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3879789</v>
      </c>
      <c r="CD73" s="282">
        <v>0</v>
      </c>
      <c r="CE73" s="25">
        <f t="shared" si="16"/>
        <v>4073371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141</v>
      </c>
      <c r="BA74" s="282">
        <v>0</v>
      </c>
      <c r="BB74" s="282">
        <v>0</v>
      </c>
      <c r="BC74" s="282">
        <v>0</v>
      </c>
      <c r="BD74" s="282">
        <v>0</v>
      </c>
      <c r="BE74" s="282">
        <v>1030289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1030430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5000</v>
      </c>
      <c r="F75" s="282">
        <v>0</v>
      </c>
      <c r="G75" s="282">
        <v>0</v>
      </c>
      <c r="H75" s="282">
        <v>8207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106422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252677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372306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1201</v>
      </c>
      <c r="D77" s="282">
        <v>0</v>
      </c>
      <c r="E77" s="282">
        <v>13861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379983</v>
      </c>
      <c r="Q77" s="282">
        <v>0</v>
      </c>
      <c r="R77" s="282">
        <v>0</v>
      </c>
      <c r="S77" s="282">
        <v>37063</v>
      </c>
      <c r="T77" s="282">
        <v>0</v>
      </c>
      <c r="U77" s="282">
        <v>262194</v>
      </c>
      <c r="V77" s="282">
        <v>-77886</v>
      </c>
      <c r="W77" s="282">
        <v>4199</v>
      </c>
      <c r="X77" s="282">
        <v>0</v>
      </c>
      <c r="Y77" s="282">
        <v>142322</v>
      </c>
      <c r="Z77" s="282">
        <v>0</v>
      </c>
      <c r="AA77" s="282">
        <v>403</v>
      </c>
      <c r="AB77" s="282">
        <v>97582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3078253</v>
      </c>
      <c r="AK77" s="282">
        <v>0</v>
      </c>
      <c r="AL77" s="282">
        <v>0</v>
      </c>
      <c r="AM77" s="282">
        <v>0</v>
      </c>
      <c r="AN77" s="282">
        <v>0</v>
      </c>
      <c r="AO77" s="282">
        <v>890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1614</v>
      </c>
      <c r="AW77" s="282">
        <v>0</v>
      </c>
      <c r="AX77" s="282">
        <v>0</v>
      </c>
      <c r="AY77" s="282">
        <v>1346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3193861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14039</v>
      </c>
      <c r="BM77" s="282">
        <v>0</v>
      </c>
      <c r="BN77" s="282">
        <v>218464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22</v>
      </c>
      <c r="BU77" s="282">
        <v>0</v>
      </c>
      <c r="BV77" s="282">
        <v>0</v>
      </c>
      <c r="BW77" s="282">
        <v>0</v>
      </c>
      <c r="BX77" s="282">
        <v>0</v>
      </c>
      <c r="BY77" s="282">
        <v>10216</v>
      </c>
      <c r="BZ77" s="282">
        <v>0</v>
      </c>
      <c r="CA77" s="282">
        <v>0</v>
      </c>
      <c r="CB77" s="282">
        <v>0</v>
      </c>
      <c r="CC77" s="282">
        <v>-8596</v>
      </c>
      <c r="CD77" s="282">
        <v>0</v>
      </c>
      <c r="CE77" s="25">
        <f t="shared" si="16"/>
        <v>7371031</v>
      </c>
    </row>
    <row r="78" spans="1:83" x14ac:dyDescent="0.25">
      <c r="A78" s="26" t="s">
        <v>277</v>
      </c>
      <c r="B78" s="16"/>
      <c r="C78" s="282">
        <v>3398906</v>
      </c>
      <c r="D78" s="282">
        <v>0</v>
      </c>
      <c r="E78" s="282">
        <v>23348660</v>
      </c>
      <c r="F78" s="282">
        <v>0</v>
      </c>
      <c r="G78" s="282">
        <v>0</v>
      </c>
      <c r="H78" s="282">
        <v>4086641</v>
      </c>
      <c r="I78" s="282">
        <v>0</v>
      </c>
      <c r="J78" s="282">
        <v>1007601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5043145</v>
      </c>
      <c r="Q78" s="282">
        <v>948540</v>
      </c>
      <c r="R78" s="282">
        <v>148854</v>
      </c>
      <c r="S78" s="282">
        <v>0</v>
      </c>
      <c r="T78" s="282">
        <v>0</v>
      </c>
      <c r="U78" s="282">
        <v>3680867</v>
      </c>
      <c r="V78" s="282">
        <v>3561261</v>
      </c>
      <c r="W78" s="282">
        <v>621699</v>
      </c>
      <c r="X78" s="282">
        <v>967717</v>
      </c>
      <c r="Y78" s="282">
        <v>2673655</v>
      </c>
      <c r="Z78" s="282">
        <v>0</v>
      </c>
      <c r="AA78" s="282">
        <v>187838</v>
      </c>
      <c r="AB78" s="282">
        <v>3410869</v>
      </c>
      <c r="AC78" s="282">
        <v>1531216</v>
      </c>
      <c r="AD78" s="282">
        <v>0</v>
      </c>
      <c r="AE78" s="282">
        <v>1332983</v>
      </c>
      <c r="AF78" s="282">
        <v>0</v>
      </c>
      <c r="AG78" s="282">
        <v>8058131</v>
      </c>
      <c r="AH78" s="282">
        <v>0</v>
      </c>
      <c r="AI78" s="282">
        <v>0</v>
      </c>
      <c r="AJ78" s="282">
        <v>1904745</v>
      </c>
      <c r="AK78" s="282">
        <v>317992</v>
      </c>
      <c r="AL78" s="282">
        <v>193740</v>
      </c>
      <c r="AM78" s="282">
        <v>0</v>
      </c>
      <c r="AN78" s="282">
        <v>0</v>
      </c>
      <c r="AO78" s="282">
        <v>2760987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406016</v>
      </c>
      <c r="AW78" s="282">
        <v>0</v>
      </c>
      <c r="AX78" s="282">
        <v>0</v>
      </c>
      <c r="AY78" s="282">
        <v>1585426</v>
      </c>
      <c r="AZ78" s="282">
        <v>114963</v>
      </c>
      <c r="BA78" s="282">
        <v>0</v>
      </c>
      <c r="BB78" s="282">
        <v>1080624</v>
      </c>
      <c r="BC78" s="282">
        <v>0</v>
      </c>
      <c r="BD78" s="282">
        <v>8324</v>
      </c>
      <c r="BE78" s="282">
        <v>3776201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1628234</v>
      </c>
      <c r="BM78" s="282">
        <v>0</v>
      </c>
      <c r="BN78" s="282">
        <v>2885006</v>
      </c>
      <c r="BO78" s="282">
        <v>75</v>
      </c>
      <c r="BP78" s="282">
        <v>0</v>
      </c>
      <c r="BQ78" s="282">
        <v>0</v>
      </c>
      <c r="BR78" s="282">
        <v>0</v>
      </c>
      <c r="BS78" s="282">
        <v>37476</v>
      </c>
      <c r="BT78" s="282">
        <v>207298</v>
      </c>
      <c r="BU78" s="282">
        <v>0</v>
      </c>
      <c r="BV78" s="282">
        <v>0</v>
      </c>
      <c r="BW78" s="282">
        <v>0</v>
      </c>
      <c r="BX78" s="282">
        <v>0</v>
      </c>
      <c r="BY78" s="282">
        <v>1997420</v>
      </c>
      <c r="BZ78" s="282">
        <v>3214298</v>
      </c>
      <c r="CA78" s="282">
        <v>758776</v>
      </c>
      <c r="CB78" s="282">
        <v>8883</v>
      </c>
      <c r="CC78" s="282">
        <v>225420</v>
      </c>
      <c r="CD78" s="282">
        <v>0</v>
      </c>
      <c r="CE78" s="25">
        <f t="shared" si="16"/>
        <v>87120487</v>
      </c>
    </row>
    <row r="79" spans="1:83" x14ac:dyDescent="0.25">
      <c r="A79" s="26" t="s">
        <v>278</v>
      </c>
      <c r="B79" s="16"/>
      <c r="C79" s="282">
        <v>5702</v>
      </c>
      <c r="D79" s="282">
        <v>0</v>
      </c>
      <c r="E79" s="282">
        <v>14988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3371</v>
      </c>
      <c r="AD79" s="282">
        <v>0</v>
      </c>
      <c r="AE79" s="282">
        <v>0</v>
      </c>
      <c r="AF79" s="282">
        <v>0</v>
      </c>
      <c r="AG79" s="282">
        <v>6212</v>
      </c>
      <c r="AH79" s="282">
        <v>0</v>
      </c>
      <c r="AI79" s="282">
        <v>0</v>
      </c>
      <c r="AJ79" s="282">
        <v>0</v>
      </c>
      <c r="AK79" s="282">
        <v>0</v>
      </c>
      <c r="AL79" s="282">
        <v>428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30779</v>
      </c>
      <c r="BZ79" s="282">
        <v>856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62336</v>
      </c>
    </row>
    <row r="80" spans="1:83" x14ac:dyDescent="0.25">
      <c r="A80" s="26" t="s">
        <v>279</v>
      </c>
      <c r="B80" s="16"/>
      <c r="C80" s="282">
        <v>3963</v>
      </c>
      <c r="D80" s="282">
        <v>0</v>
      </c>
      <c r="E80" s="282">
        <v>10513</v>
      </c>
      <c r="F80" s="282">
        <v>0</v>
      </c>
      <c r="G80" s="282">
        <v>0</v>
      </c>
      <c r="H80" s="282">
        <v>1715</v>
      </c>
      <c r="I80" s="282">
        <v>0</v>
      </c>
      <c r="J80" s="282">
        <v>382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4350</v>
      </c>
      <c r="Q80" s="282">
        <v>474</v>
      </c>
      <c r="R80" s="282">
        <v>0</v>
      </c>
      <c r="S80" s="282">
        <v>0</v>
      </c>
      <c r="T80" s="282">
        <v>0</v>
      </c>
      <c r="U80" s="282">
        <v>340</v>
      </c>
      <c r="V80" s="282">
        <v>786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1063</v>
      </c>
      <c r="AC80" s="282">
        <v>2486</v>
      </c>
      <c r="AD80" s="282">
        <v>0</v>
      </c>
      <c r="AE80" s="282">
        <v>0</v>
      </c>
      <c r="AF80" s="282">
        <v>0</v>
      </c>
      <c r="AG80" s="282">
        <v>42823</v>
      </c>
      <c r="AH80" s="282">
        <v>0</v>
      </c>
      <c r="AI80" s="282">
        <v>0</v>
      </c>
      <c r="AJ80" s="282">
        <v>9749</v>
      </c>
      <c r="AK80" s="282">
        <v>0</v>
      </c>
      <c r="AL80" s="282">
        <v>0</v>
      </c>
      <c r="AM80" s="282">
        <v>0</v>
      </c>
      <c r="AN80" s="282">
        <v>0</v>
      </c>
      <c r="AO80" s="282">
        <v>529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6</v>
      </c>
      <c r="AW80" s="282">
        <v>0</v>
      </c>
      <c r="AX80" s="282">
        <v>0</v>
      </c>
      <c r="AY80" s="282">
        <v>170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1321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157</v>
      </c>
      <c r="BM80" s="282">
        <v>0</v>
      </c>
      <c r="BN80" s="282">
        <v>9941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280</v>
      </c>
      <c r="BU80" s="282">
        <v>0</v>
      </c>
      <c r="BV80" s="282">
        <v>0</v>
      </c>
      <c r="BW80" s="282">
        <v>0</v>
      </c>
      <c r="BX80" s="282">
        <v>0</v>
      </c>
      <c r="BY80" s="282">
        <v>1068</v>
      </c>
      <c r="BZ80" s="282">
        <v>3516</v>
      </c>
      <c r="CA80" s="282">
        <v>20202</v>
      </c>
      <c r="CB80" s="282">
        <v>0</v>
      </c>
      <c r="CC80" s="282">
        <v>0</v>
      </c>
      <c r="CD80" s="282">
        <v>0</v>
      </c>
      <c r="CE80" s="25">
        <f t="shared" si="16"/>
        <v>115834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1505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5649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356284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-22042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3575</v>
      </c>
      <c r="CA81" s="282">
        <v>0</v>
      </c>
      <c r="CB81" s="282">
        <v>0</v>
      </c>
      <c r="CC81" s="282">
        <v>15735071</v>
      </c>
      <c r="CD81" s="282">
        <v>0</v>
      </c>
      <c r="CE81" s="25">
        <f t="shared" si="16"/>
        <v>16080042</v>
      </c>
    </row>
    <row r="82" spans="1:84" x14ac:dyDescent="0.25">
      <c r="A82" s="26" t="s">
        <v>281</v>
      </c>
      <c r="B82" s="16"/>
      <c r="C82" s="282">
        <v>10797</v>
      </c>
      <c r="D82" s="282">
        <v>0</v>
      </c>
      <c r="E82" s="282">
        <v>8527</v>
      </c>
      <c r="F82" s="282">
        <v>0</v>
      </c>
      <c r="G82" s="282">
        <v>0</v>
      </c>
      <c r="H82" s="282">
        <v>3809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1038</v>
      </c>
      <c r="Q82" s="282">
        <v>0</v>
      </c>
      <c r="R82" s="282">
        <v>0</v>
      </c>
      <c r="S82" s="282">
        <v>1706</v>
      </c>
      <c r="T82" s="282">
        <v>0</v>
      </c>
      <c r="U82" s="282">
        <v>1979</v>
      </c>
      <c r="V82" s="282">
        <v>1344</v>
      </c>
      <c r="W82" s="282">
        <v>0</v>
      </c>
      <c r="X82" s="282">
        <v>0</v>
      </c>
      <c r="Y82" s="282">
        <v>0</v>
      </c>
      <c r="Z82" s="282">
        <v>0</v>
      </c>
      <c r="AA82" s="282">
        <v>9234</v>
      </c>
      <c r="AB82" s="282">
        <v>40</v>
      </c>
      <c r="AC82" s="282">
        <v>3268</v>
      </c>
      <c r="AD82" s="282">
        <v>0</v>
      </c>
      <c r="AE82" s="282">
        <v>220</v>
      </c>
      <c r="AF82" s="282">
        <v>0</v>
      </c>
      <c r="AG82" s="282">
        <v>867</v>
      </c>
      <c r="AH82" s="282">
        <v>0</v>
      </c>
      <c r="AI82" s="282">
        <v>0</v>
      </c>
      <c r="AJ82" s="282">
        <v>2162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1090</v>
      </c>
      <c r="AW82" s="282">
        <v>0</v>
      </c>
      <c r="AX82" s="282">
        <v>0</v>
      </c>
      <c r="AY82" s="282">
        <v>2382</v>
      </c>
      <c r="AZ82" s="282">
        <v>0</v>
      </c>
      <c r="BA82" s="282">
        <v>0</v>
      </c>
      <c r="BB82" s="282">
        <v>1591</v>
      </c>
      <c r="BC82" s="282">
        <v>0</v>
      </c>
      <c r="BD82" s="282">
        <v>0</v>
      </c>
      <c r="BE82" s="282">
        <v>1728667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12352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265</v>
      </c>
      <c r="BU82" s="282">
        <v>0</v>
      </c>
      <c r="BV82" s="282">
        <v>0</v>
      </c>
      <c r="BW82" s="282">
        <v>0</v>
      </c>
      <c r="BX82" s="282">
        <v>0</v>
      </c>
      <c r="BY82" s="282">
        <v>19377</v>
      </c>
      <c r="BZ82" s="282">
        <v>0</v>
      </c>
      <c r="CA82" s="282">
        <v>0</v>
      </c>
      <c r="CB82" s="282">
        <v>0</v>
      </c>
      <c r="CC82" s="282">
        <v>334</v>
      </c>
      <c r="CD82" s="282">
        <v>0</v>
      </c>
      <c r="CE82" s="25">
        <f t="shared" si="16"/>
        <v>1811049</v>
      </c>
    </row>
    <row r="83" spans="1:84" x14ac:dyDescent="0.25">
      <c r="A83" s="26" t="s">
        <v>282</v>
      </c>
      <c r="B83" s="16"/>
      <c r="C83" s="273">
        <v>15620</v>
      </c>
      <c r="D83" s="273">
        <v>0</v>
      </c>
      <c r="E83" s="275">
        <v>194979</v>
      </c>
      <c r="F83" s="275">
        <v>0</v>
      </c>
      <c r="G83" s="273">
        <v>0</v>
      </c>
      <c r="H83" s="273">
        <v>94131</v>
      </c>
      <c r="I83" s="275">
        <v>0</v>
      </c>
      <c r="J83" s="275">
        <v>60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10513</v>
      </c>
      <c r="Q83" s="275">
        <v>0</v>
      </c>
      <c r="R83" s="276">
        <v>0</v>
      </c>
      <c r="S83" s="275">
        <v>0</v>
      </c>
      <c r="T83" s="273">
        <v>0</v>
      </c>
      <c r="U83" s="275">
        <v>12478</v>
      </c>
      <c r="V83" s="275">
        <v>6960</v>
      </c>
      <c r="W83" s="273">
        <v>3200</v>
      </c>
      <c r="X83" s="275">
        <v>0</v>
      </c>
      <c r="Y83" s="275">
        <v>2541</v>
      </c>
      <c r="Z83" s="275">
        <v>0</v>
      </c>
      <c r="AA83" s="275">
        <v>25</v>
      </c>
      <c r="AB83" s="275">
        <v>3836</v>
      </c>
      <c r="AC83" s="275">
        <v>6507</v>
      </c>
      <c r="AD83" s="275">
        <v>0</v>
      </c>
      <c r="AE83" s="275">
        <v>3991</v>
      </c>
      <c r="AF83" s="275">
        <v>0</v>
      </c>
      <c r="AG83" s="275">
        <v>128192</v>
      </c>
      <c r="AH83" s="275">
        <v>0</v>
      </c>
      <c r="AI83" s="275">
        <v>0</v>
      </c>
      <c r="AJ83" s="275">
        <v>10953</v>
      </c>
      <c r="AK83" s="275">
        <v>1131</v>
      </c>
      <c r="AL83" s="275">
        <v>643</v>
      </c>
      <c r="AM83" s="275">
        <v>0</v>
      </c>
      <c r="AN83" s="275">
        <v>0</v>
      </c>
      <c r="AO83" s="273">
        <v>17103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47</v>
      </c>
      <c r="AW83" s="275">
        <v>0</v>
      </c>
      <c r="AX83" s="275">
        <v>0</v>
      </c>
      <c r="AY83" s="275">
        <v>-485712</v>
      </c>
      <c r="AZ83" s="275">
        <v>-226335</v>
      </c>
      <c r="BA83" s="275">
        <v>0</v>
      </c>
      <c r="BB83" s="275">
        <v>194103</v>
      </c>
      <c r="BC83" s="275">
        <v>0</v>
      </c>
      <c r="BD83" s="275">
        <v>39</v>
      </c>
      <c r="BE83" s="275">
        <v>21420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9898</v>
      </c>
      <c r="BM83" s="275">
        <v>0</v>
      </c>
      <c r="BN83" s="275">
        <v>489196</v>
      </c>
      <c r="BO83" s="275">
        <v>0</v>
      </c>
      <c r="BP83" s="275">
        <v>0</v>
      </c>
      <c r="BQ83" s="275">
        <v>0</v>
      </c>
      <c r="BR83" s="275">
        <v>0</v>
      </c>
      <c r="BS83" s="275">
        <v>20508</v>
      </c>
      <c r="BT83" s="275">
        <v>407</v>
      </c>
      <c r="BU83" s="275">
        <v>0</v>
      </c>
      <c r="BV83" s="275">
        <v>0</v>
      </c>
      <c r="BW83" s="275">
        <v>0</v>
      </c>
      <c r="BX83" s="275">
        <v>0</v>
      </c>
      <c r="BY83" s="275">
        <v>12811</v>
      </c>
      <c r="BZ83" s="275">
        <v>0</v>
      </c>
      <c r="CA83" s="275">
        <v>31</v>
      </c>
      <c r="CB83" s="275">
        <v>0</v>
      </c>
      <c r="CC83" s="275">
        <v>561</v>
      </c>
      <c r="CD83" s="282">
        <v>0</v>
      </c>
      <c r="CE83" s="25">
        <f t="shared" si="16"/>
        <v>549837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16100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4892268</v>
      </c>
      <c r="V84" s="273">
        <v>0</v>
      </c>
      <c r="W84" s="273">
        <v>0</v>
      </c>
      <c r="X84" s="273">
        <v>0</v>
      </c>
      <c r="Y84" s="273">
        <v>6278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6670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354822</v>
      </c>
      <c r="BA84" s="273">
        <v>0</v>
      </c>
      <c r="BB84" s="273">
        <v>0</v>
      </c>
      <c r="BC84" s="273">
        <v>0</v>
      </c>
      <c r="BD84" s="273">
        <v>0</v>
      </c>
      <c r="BE84" s="273">
        <v>80374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81577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130195</v>
      </c>
      <c r="CD84" s="282">
        <v>0</v>
      </c>
      <c r="CE84" s="25">
        <f t="shared" si="16"/>
        <v>5568284</v>
      </c>
    </row>
    <row r="85" spans="1:84" x14ac:dyDescent="0.25">
      <c r="A85" s="31" t="s">
        <v>284</v>
      </c>
      <c r="B85" s="25"/>
      <c r="C85" s="25">
        <f t="shared" ref="C85:AH85" si="17">SUM(C61:C69)-C84</f>
        <v>11164806</v>
      </c>
      <c r="D85" s="25">
        <f t="shared" si="17"/>
        <v>0</v>
      </c>
      <c r="E85" s="25">
        <f t="shared" si="17"/>
        <v>73648394.979999989</v>
      </c>
      <c r="F85" s="25">
        <f t="shared" si="17"/>
        <v>0</v>
      </c>
      <c r="G85" s="25">
        <f t="shared" si="17"/>
        <v>0</v>
      </c>
      <c r="H85" s="25">
        <f t="shared" si="17"/>
        <v>13544634</v>
      </c>
      <c r="I85" s="25">
        <f t="shared" si="17"/>
        <v>0</v>
      </c>
      <c r="J85" s="25">
        <f t="shared" si="17"/>
        <v>3472747.5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23959017.5</v>
      </c>
      <c r="Q85" s="25">
        <f t="shared" si="17"/>
        <v>2895353</v>
      </c>
      <c r="R85" s="25">
        <f t="shared" si="17"/>
        <v>5779028.3799999999</v>
      </c>
      <c r="S85" s="25">
        <f t="shared" si="17"/>
        <v>369572</v>
      </c>
      <c r="T85" s="25">
        <f t="shared" si="17"/>
        <v>0</v>
      </c>
      <c r="U85" s="25">
        <f t="shared" si="17"/>
        <v>12798767</v>
      </c>
      <c r="V85" s="25">
        <f t="shared" si="17"/>
        <v>15981974.960000001</v>
      </c>
      <c r="W85" s="25">
        <f t="shared" si="17"/>
        <v>1986186</v>
      </c>
      <c r="X85" s="25">
        <f t="shared" si="17"/>
        <v>3686100</v>
      </c>
      <c r="Y85" s="25">
        <f t="shared" si="17"/>
        <v>9372111</v>
      </c>
      <c r="Z85" s="25">
        <f t="shared" si="17"/>
        <v>1714</v>
      </c>
      <c r="AA85" s="25">
        <f t="shared" si="17"/>
        <v>1846617</v>
      </c>
      <c r="AB85" s="25">
        <f t="shared" si="17"/>
        <v>17825270.509999998</v>
      </c>
      <c r="AC85" s="25">
        <f t="shared" si="17"/>
        <v>5581287</v>
      </c>
      <c r="AD85" s="25">
        <f t="shared" si="17"/>
        <v>184089</v>
      </c>
      <c r="AE85" s="25">
        <f t="shared" si="17"/>
        <v>4095750.04</v>
      </c>
      <c r="AF85" s="25">
        <f t="shared" si="17"/>
        <v>0</v>
      </c>
      <c r="AG85" s="25">
        <f t="shared" si="17"/>
        <v>30219213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13417817.109999999</v>
      </c>
      <c r="AK85" s="25">
        <f t="shared" si="18"/>
        <v>943487</v>
      </c>
      <c r="AL85" s="25">
        <f t="shared" si="18"/>
        <v>626387</v>
      </c>
      <c r="AM85" s="25">
        <f t="shared" si="18"/>
        <v>0</v>
      </c>
      <c r="AN85" s="25">
        <f t="shared" si="18"/>
        <v>0</v>
      </c>
      <c r="AO85" s="25">
        <f t="shared" si="18"/>
        <v>8111390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1240582</v>
      </c>
      <c r="AW85" s="25">
        <f t="shared" si="18"/>
        <v>0</v>
      </c>
      <c r="AX85" s="25">
        <f t="shared" si="18"/>
        <v>0</v>
      </c>
      <c r="AY85" s="25">
        <f t="shared" si="18"/>
        <v>4693605</v>
      </c>
      <c r="AZ85" s="25">
        <f t="shared" si="18"/>
        <v>887275</v>
      </c>
      <c r="BA85" s="25">
        <f t="shared" si="18"/>
        <v>0</v>
      </c>
      <c r="BB85" s="25">
        <f t="shared" si="18"/>
        <v>3660838</v>
      </c>
      <c r="BC85" s="25">
        <f t="shared" si="18"/>
        <v>0</v>
      </c>
      <c r="BD85" s="25">
        <f t="shared" si="18"/>
        <v>28041</v>
      </c>
      <c r="BE85" s="25">
        <f t="shared" si="18"/>
        <v>19544408.449999999</v>
      </c>
      <c r="BF85" s="25">
        <f t="shared" si="18"/>
        <v>0</v>
      </c>
      <c r="BG85" s="25">
        <f t="shared" si="18"/>
        <v>8572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5057405</v>
      </c>
      <c r="BM85" s="25">
        <f t="shared" si="18"/>
        <v>0</v>
      </c>
      <c r="BN85" s="25">
        <f t="shared" si="18"/>
        <v>13833728.73</v>
      </c>
      <c r="BO85" s="25">
        <f t="shared" ref="BO85:CD85" si="19">SUM(BO61:BO69)-BO84</f>
        <v>18684769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213361</v>
      </c>
      <c r="BT85" s="25">
        <f t="shared" si="19"/>
        <v>612726</v>
      </c>
      <c r="BU85" s="25">
        <f t="shared" si="19"/>
        <v>0</v>
      </c>
      <c r="BV85" s="25">
        <f t="shared" si="19"/>
        <v>358</v>
      </c>
      <c r="BW85" s="25">
        <f t="shared" si="19"/>
        <v>5014252.12</v>
      </c>
      <c r="BX85" s="25">
        <f t="shared" si="19"/>
        <v>0</v>
      </c>
      <c r="BY85" s="25">
        <f t="shared" si="19"/>
        <v>6215526.0600000005</v>
      </c>
      <c r="BZ85" s="25">
        <f t="shared" si="19"/>
        <v>10886864</v>
      </c>
      <c r="CA85" s="25">
        <f t="shared" si="19"/>
        <v>2125163</v>
      </c>
      <c r="CB85" s="25">
        <f t="shared" si="19"/>
        <v>24096</v>
      </c>
      <c r="CC85" s="25">
        <f t="shared" si="19"/>
        <v>31379020.5</v>
      </c>
      <c r="CD85" s="25">
        <f t="shared" si="19"/>
        <v>0</v>
      </c>
      <c r="CE85" s="25">
        <f t="shared" si="16"/>
        <v>385622304.83999997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34620886</v>
      </c>
      <c r="D87" s="273">
        <v>0</v>
      </c>
      <c r="E87" s="273">
        <v>228650656</v>
      </c>
      <c r="F87" s="273">
        <v>0</v>
      </c>
      <c r="G87" s="273">
        <v>0</v>
      </c>
      <c r="H87" s="273">
        <v>38010792</v>
      </c>
      <c r="I87" s="273">
        <v>0</v>
      </c>
      <c r="J87" s="273">
        <v>13846376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54036643</v>
      </c>
      <c r="Q87" s="273">
        <v>6232938</v>
      </c>
      <c r="R87" s="273">
        <v>1660722</v>
      </c>
      <c r="S87" s="273">
        <v>0</v>
      </c>
      <c r="T87" s="273">
        <v>0</v>
      </c>
      <c r="U87" s="273">
        <v>41202792</v>
      </c>
      <c r="V87" s="273">
        <v>63439095</v>
      </c>
      <c r="W87" s="273">
        <v>4022246</v>
      </c>
      <c r="X87" s="273">
        <v>13849810</v>
      </c>
      <c r="Y87" s="273">
        <v>10882722</v>
      </c>
      <c r="Z87" s="273">
        <v>280</v>
      </c>
      <c r="AA87" s="273">
        <v>368419</v>
      </c>
      <c r="AB87" s="273">
        <v>41599461</v>
      </c>
      <c r="AC87" s="273">
        <v>42592560</v>
      </c>
      <c r="AD87" s="273">
        <v>7419841</v>
      </c>
      <c r="AE87" s="273">
        <v>3015073</v>
      </c>
      <c r="AF87" s="273">
        <v>0</v>
      </c>
      <c r="AG87" s="273">
        <v>32856290</v>
      </c>
      <c r="AH87" s="273">
        <v>0</v>
      </c>
      <c r="AI87" s="273">
        <v>0</v>
      </c>
      <c r="AJ87" s="273">
        <v>71559</v>
      </c>
      <c r="AK87" s="273">
        <v>2139447</v>
      </c>
      <c r="AL87" s="273">
        <v>1231667</v>
      </c>
      <c r="AM87" s="273">
        <v>0</v>
      </c>
      <c r="AN87" s="273">
        <v>0</v>
      </c>
      <c r="AO87" s="273">
        <v>22268117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664018392</v>
      </c>
    </row>
    <row r="88" spans="1:84" x14ac:dyDescent="0.25">
      <c r="A88" s="31" t="s">
        <v>287</v>
      </c>
      <c r="B88" s="16"/>
      <c r="C88" s="273">
        <v>85075</v>
      </c>
      <c r="D88" s="273">
        <v>0</v>
      </c>
      <c r="E88" s="273">
        <v>27834716</v>
      </c>
      <c r="F88" s="273">
        <v>0</v>
      </c>
      <c r="G88" s="273">
        <v>0</v>
      </c>
      <c r="H88" s="273">
        <v>6193992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153541446</v>
      </c>
      <c r="Q88" s="273">
        <v>10627428</v>
      </c>
      <c r="R88" s="273">
        <v>7965</v>
      </c>
      <c r="S88" s="273">
        <v>0</v>
      </c>
      <c r="T88" s="273">
        <v>0</v>
      </c>
      <c r="U88" s="273">
        <v>80717271</v>
      </c>
      <c r="V88" s="273">
        <v>53904648</v>
      </c>
      <c r="W88" s="273">
        <v>9961010</v>
      </c>
      <c r="X88" s="273">
        <v>43997127</v>
      </c>
      <c r="Y88" s="273">
        <v>34540128</v>
      </c>
      <c r="Z88" s="273">
        <v>400</v>
      </c>
      <c r="AA88" s="273">
        <v>6411482</v>
      </c>
      <c r="AB88" s="273">
        <v>29830901</v>
      </c>
      <c r="AC88" s="273">
        <v>7776897</v>
      </c>
      <c r="AD88" s="273">
        <v>157636</v>
      </c>
      <c r="AE88" s="273">
        <v>3164918</v>
      </c>
      <c r="AF88" s="273">
        <v>0</v>
      </c>
      <c r="AG88" s="273">
        <v>131788409</v>
      </c>
      <c r="AH88" s="273">
        <v>0</v>
      </c>
      <c r="AI88" s="273">
        <v>0</v>
      </c>
      <c r="AJ88" s="273">
        <v>15057229</v>
      </c>
      <c r="AK88" s="273">
        <v>277217</v>
      </c>
      <c r="AL88" s="273">
        <v>122690</v>
      </c>
      <c r="AM88" s="273">
        <v>0</v>
      </c>
      <c r="AN88" s="273">
        <v>0</v>
      </c>
      <c r="AO88" s="273">
        <v>3233489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619232074</v>
      </c>
    </row>
    <row r="89" spans="1:84" x14ac:dyDescent="0.25">
      <c r="A89" s="21" t="s">
        <v>288</v>
      </c>
      <c r="B89" s="16"/>
      <c r="C89" s="25">
        <f t="shared" ref="C89:AV89" si="21">C87+C88</f>
        <v>34705961</v>
      </c>
      <c r="D89" s="25">
        <f t="shared" si="21"/>
        <v>0</v>
      </c>
      <c r="E89" s="25">
        <f t="shared" si="21"/>
        <v>256485372</v>
      </c>
      <c r="F89" s="25">
        <f t="shared" si="21"/>
        <v>0</v>
      </c>
      <c r="G89" s="25">
        <f t="shared" si="21"/>
        <v>0</v>
      </c>
      <c r="H89" s="25">
        <f t="shared" si="21"/>
        <v>44204784</v>
      </c>
      <c r="I89" s="25">
        <f t="shared" si="21"/>
        <v>0</v>
      </c>
      <c r="J89" s="25">
        <f t="shared" si="21"/>
        <v>13846376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207578089</v>
      </c>
      <c r="Q89" s="25">
        <f t="shared" si="21"/>
        <v>16860366</v>
      </c>
      <c r="R89" s="25">
        <f t="shared" si="21"/>
        <v>1668687</v>
      </c>
      <c r="S89" s="25">
        <f t="shared" si="21"/>
        <v>0</v>
      </c>
      <c r="T89" s="25">
        <f t="shared" si="21"/>
        <v>0</v>
      </c>
      <c r="U89" s="25">
        <f t="shared" si="21"/>
        <v>121920063</v>
      </c>
      <c r="V89" s="25">
        <f t="shared" si="21"/>
        <v>117343743</v>
      </c>
      <c r="W89" s="25">
        <f t="shared" si="21"/>
        <v>13983256</v>
      </c>
      <c r="X89" s="25">
        <f t="shared" si="21"/>
        <v>57846937</v>
      </c>
      <c r="Y89" s="25">
        <f t="shared" si="21"/>
        <v>45422850</v>
      </c>
      <c r="Z89" s="25">
        <f t="shared" si="21"/>
        <v>680</v>
      </c>
      <c r="AA89" s="25">
        <f t="shared" si="21"/>
        <v>6779901</v>
      </c>
      <c r="AB89" s="25">
        <f t="shared" si="21"/>
        <v>71430362</v>
      </c>
      <c r="AC89" s="25">
        <f t="shared" si="21"/>
        <v>50369457</v>
      </c>
      <c r="AD89" s="25">
        <f t="shared" si="21"/>
        <v>7577477</v>
      </c>
      <c r="AE89" s="25">
        <f t="shared" si="21"/>
        <v>6179991</v>
      </c>
      <c r="AF89" s="25">
        <f t="shared" si="21"/>
        <v>0</v>
      </c>
      <c r="AG89" s="25">
        <f t="shared" si="21"/>
        <v>164644699</v>
      </c>
      <c r="AH89" s="25">
        <f t="shared" si="21"/>
        <v>0</v>
      </c>
      <c r="AI89" s="25">
        <f t="shared" si="21"/>
        <v>0</v>
      </c>
      <c r="AJ89" s="25">
        <f t="shared" si="21"/>
        <v>15128788</v>
      </c>
      <c r="AK89" s="25">
        <f t="shared" si="21"/>
        <v>2416664</v>
      </c>
      <c r="AL89" s="25">
        <f t="shared" si="21"/>
        <v>1354357</v>
      </c>
      <c r="AM89" s="25">
        <f t="shared" si="21"/>
        <v>0</v>
      </c>
      <c r="AN89" s="25">
        <f t="shared" si="21"/>
        <v>0</v>
      </c>
      <c r="AO89" s="25">
        <f t="shared" si="21"/>
        <v>25501606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1283250466</v>
      </c>
    </row>
    <row r="90" spans="1:84" x14ac:dyDescent="0.25">
      <c r="A90" s="31" t="s">
        <v>289</v>
      </c>
      <c r="B90" s="25"/>
      <c r="C90" s="273">
        <v>6385</v>
      </c>
      <c r="D90" s="273">
        <v>0</v>
      </c>
      <c r="E90" s="273">
        <v>62961</v>
      </c>
      <c r="F90" s="273">
        <v>0</v>
      </c>
      <c r="G90" s="273">
        <v>0</v>
      </c>
      <c r="H90" s="273">
        <v>12116</v>
      </c>
      <c r="I90" s="273">
        <v>0</v>
      </c>
      <c r="J90" s="273">
        <v>1251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25605</v>
      </c>
      <c r="Q90" s="273">
        <v>1648</v>
      </c>
      <c r="R90" s="273">
        <v>390</v>
      </c>
      <c r="S90" s="273">
        <v>4582</v>
      </c>
      <c r="T90" s="273">
        <v>0</v>
      </c>
      <c r="U90" s="273">
        <v>5580</v>
      </c>
      <c r="V90" s="273">
        <v>15766</v>
      </c>
      <c r="W90" s="273">
        <v>954</v>
      </c>
      <c r="X90" s="273">
        <v>6090</v>
      </c>
      <c r="Y90" s="273">
        <v>14684</v>
      </c>
      <c r="Z90" s="273">
        <v>0</v>
      </c>
      <c r="AA90" s="273">
        <v>835</v>
      </c>
      <c r="AB90" s="273">
        <v>4104</v>
      </c>
      <c r="AC90" s="273">
        <v>3155</v>
      </c>
      <c r="AD90" s="273">
        <v>376</v>
      </c>
      <c r="AE90" s="273">
        <v>4304</v>
      </c>
      <c r="AF90" s="273">
        <v>0</v>
      </c>
      <c r="AG90" s="273">
        <v>30224</v>
      </c>
      <c r="AH90" s="273">
        <v>0</v>
      </c>
      <c r="AI90" s="273">
        <v>0</v>
      </c>
      <c r="AJ90" s="273">
        <v>5572</v>
      </c>
      <c r="AK90" s="273">
        <v>1334</v>
      </c>
      <c r="AL90" s="273">
        <v>198</v>
      </c>
      <c r="AM90" s="273">
        <v>0</v>
      </c>
      <c r="AN90" s="273">
        <v>0</v>
      </c>
      <c r="AO90" s="273">
        <v>6561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11675</v>
      </c>
      <c r="AZ90" s="273">
        <v>1089</v>
      </c>
      <c r="BA90" s="273">
        <v>0</v>
      </c>
      <c r="BB90" s="273">
        <v>581</v>
      </c>
      <c r="BC90" s="273">
        <v>0</v>
      </c>
      <c r="BD90" s="273">
        <v>4159</v>
      </c>
      <c r="BE90" s="273">
        <v>176656</v>
      </c>
      <c r="BF90" s="273">
        <v>0</v>
      </c>
      <c r="BG90" s="273">
        <v>117</v>
      </c>
      <c r="BH90" s="273">
        <v>547</v>
      </c>
      <c r="BI90" s="273">
        <v>0</v>
      </c>
      <c r="BJ90" s="273">
        <v>775</v>
      </c>
      <c r="BK90" s="273">
        <v>0</v>
      </c>
      <c r="BL90" s="273">
        <v>4088</v>
      </c>
      <c r="BM90" s="273">
        <v>0</v>
      </c>
      <c r="BN90" s="273">
        <v>6690</v>
      </c>
      <c r="BO90" s="273">
        <v>225</v>
      </c>
      <c r="BP90" s="273">
        <v>0</v>
      </c>
      <c r="BQ90" s="273">
        <v>0</v>
      </c>
      <c r="BR90" s="273">
        <v>0</v>
      </c>
      <c r="BS90" s="273">
        <v>541</v>
      </c>
      <c r="BT90" s="273">
        <v>401</v>
      </c>
      <c r="BU90" s="273">
        <v>0</v>
      </c>
      <c r="BV90" s="273">
        <v>1327</v>
      </c>
      <c r="BW90" s="273">
        <v>0</v>
      </c>
      <c r="BX90" s="273">
        <v>0</v>
      </c>
      <c r="BY90" s="273">
        <v>4523</v>
      </c>
      <c r="BZ90" s="273">
        <v>63</v>
      </c>
      <c r="CA90" s="273">
        <v>202</v>
      </c>
      <c r="CB90" s="273">
        <v>1068</v>
      </c>
      <c r="CC90" s="273">
        <v>6927</v>
      </c>
      <c r="CD90" s="224" t="s">
        <v>247</v>
      </c>
      <c r="CE90" s="25">
        <f t="shared" si="20"/>
        <v>436329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1633</v>
      </c>
      <c r="D92" s="273">
        <v>0</v>
      </c>
      <c r="E92" s="273">
        <v>16104</v>
      </c>
      <c r="F92" s="273">
        <v>0</v>
      </c>
      <c r="G92" s="273">
        <v>0</v>
      </c>
      <c r="H92" s="273">
        <v>3099</v>
      </c>
      <c r="I92" s="273">
        <v>0</v>
      </c>
      <c r="J92" s="273">
        <v>320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6549</v>
      </c>
      <c r="Q92" s="273">
        <v>422</v>
      </c>
      <c r="R92" s="273">
        <v>100</v>
      </c>
      <c r="S92" s="273">
        <v>1172</v>
      </c>
      <c r="T92" s="273">
        <v>0</v>
      </c>
      <c r="U92" s="273">
        <v>1427</v>
      </c>
      <c r="V92" s="273">
        <v>4033</v>
      </c>
      <c r="W92" s="273">
        <v>244</v>
      </c>
      <c r="X92" s="273">
        <v>1558</v>
      </c>
      <c r="Y92" s="273">
        <v>3756</v>
      </c>
      <c r="Z92" s="273">
        <v>0</v>
      </c>
      <c r="AA92" s="273">
        <v>214</v>
      </c>
      <c r="AB92" s="273">
        <v>1050</v>
      </c>
      <c r="AC92" s="273">
        <v>807</v>
      </c>
      <c r="AD92" s="273">
        <v>96</v>
      </c>
      <c r="AE92" s="273">
        <v>1101</v>
      </c>
      <c r="AF92" s="273">
        <v>0</v>
      </c>
      <c r="AG92" s="273">
        <v>7731</v>
      </c>
      <c r="AH92" s="273">
        <v>0</v>
      </c>
      <c r="AI92" s="273">
        <v>0</v>
      </c>
      <c r="AJ92" s="273">
        <v>1425</v>
      </c>
      <c r="AK92" s="273">
        <v>341</v>
      </c>
      <c r="AL92" s="273">
        <v>51</v>
      </c>
      <c r="AM92" s="273">
        <v>0</v>
      </c>
      <c r="AN92" s="273">
        <v>0</v>
      </c>
      <c r="AO92" s="273">
        <v>1678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149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140</v>
      </c>
      <c r="BI92" s="273">
        <v>0</v>
      </c>
      <c r="BJ92" s="24" t="s">
        <v>247</v>
      </c>
      <c r="BK92" s="273">
        <v>0</v>
      </c>
      <c r="BL92" s="273">
        <v>1046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138</v>
      </c>
      <c r="BT92" s="273">
        <v>103</v>
      </c>
      <c r="BU92" s="273">
        <v>0</v>
      </c>
      <c r="BV92" s="273">
        <v>339</v>
      </c>
      <c r="BW92" s="273">
        <v>0</v>
      </c>
      <c r="BX92" s="273">
        <v>0</v>
      </c>
      <c r="BY92" s="273">
        <v>1157</v>
      </c>
      <c r="BZ92" s="273">
        <v>16</v>
      </c>
      <c r="CA92" s="273">
        <v>52</v>
      </c>
      <c r="CB92" s="273">
        <v>273</v>
      </c>
      <c r="CC92" s="24" t="s">
        <v>247</v>
      </c>
      <c r="CD92" s="24" t="s">
        <v>247</v>
      </c>
      <c r="CE92" s="25">
        <f t="shared" si="20"/>
        <v>58324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30.64</v>
      </c>
      <c r="D94" s="277">
        <v>0</v>
      </c>
      <c r="E94" s="277">
        <v>221.72</v>
      </c>
      <c r="F94" s="277">
        <v>0</v>
      </c>
      <c r="G94" s="277">
        <v>0</v>
      </c>
      <c r="H94" s="277">
        <v>21.41</v>
      </c>
      <c r="I94" s="277">
        <v>0</v>
      </c>
      <c r="J94" s="277">
        <v>9.3800000000000008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26.44</v>
      </c>
      <c r="Q94" s="274">
        <v>7.95</v>
      </c>
      <c r="R94" s="274">
        <v>0</v>
      </c>
      <c r="S94" s="278">
        <v>0</v>
      </c>
      <c r="T94" s="278">
        <v>0</v>
      </c>
      <c r="U94" s="279">
        <v>0</v>
      </c>
      <c r="V94" s="274">
        <v>10.029999999999999</v>
      </c>
      <c r="W94" s="274">
        <v>0.05</v>
      </c>
      <c r="X94" s="274">
        <v>0.25</v>
      </c>
      <c r="Y94" s="274">
        <v>0.36</v>
      </c>
      <c r="Z94" s="274">
        <v>0</v>
      </c>
      <c r="AA94" s="274">
        <v>0.01</v>
      </c>
      <c r="AB94" s="278">
        <v>0</v>
      </c>
      <c r="AC94" s="274">
        <v>0.09</v>
      </c>
      <c r="AD94" s="274">
        <v>0</v>
      </c>
      <c r="AE94" s="274">
        <v>0</v>
      </c>
      <c r="AF94" s="274">
        <v>0</v>
      </c>
      <c r="AG94" s="274">
        <v>54.01</v>
      </c>
      <c r="AH94" s="274">
        <v>0</v>
      </c>
      <c r="AI94" s="274">
        <v>0</v>
      </c>
      <c r="AJ94" s="274">
        <v>7.26</v>
      </c>
      <c r="AK94" s="274">
        <v>0</v>
      </c>
      <c r="AL94" s="274">
        <v>0</v>
      </c>
      <c r="AM94" s="274">
        <v>0</v>
      </c>
      <c r="AN94" s="274">
        <v>0</v>
      </c>
      <c r="AO94" s="274">
        <v>28.15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0.22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417.96999999999997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>
        <v>138</v>
      </c>
      <c r="D97" s="284" t="s">
        <v>297</v>
      </c>
      <c r="E97" s="285" t="s">
        <v>297</v>
      </c>
      <c r="F97" s="12"/>
    </row>
    <row r="98" spans="1:6" x14ac:dyDescent="0.25">
      <c r="A98" s="25" t="s">
        <v>300</v>
      </c>
      <c r="B98" s="32" t="s">
        <v>299</v>
      </c>
      <c r="C98" s="287" t="s">
        <v>301</v>
      </c>
      <c r="D98" s="284" t="s">
        <v>297</v>
      </c>
      <c r="E98" s="285" t="s">
        <v>297</v>
      </c>
      <c r="F98" s="12"/>
    </row>
    <row r="99" spans="1:6" x14ac:dyDescent="0.25">
      <c r="A99" s="25" t="s">
        <v>302</v>
      </c>
      <c r="B99" s="32" t="s">
        <v>299</v>
      </c>
      <c r="C99" s="288" t="s">
        <v>303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98026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1368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41" t="s">
        <v>1369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/>
      <c r="D113" s="16"/>
      <c r="E113" s="16"/>
    </row>
    <row r="114" spans="1:5" x14ac:dyDescent="0.25">
      <c r="A114" s="16" t="s">
        <v>309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9025</v>
      </c>
      <c r="D127" s="295">
        <v>54457</v>
      </c>
      <c r="E127" s="16"/>
    </row>
    <row r="128" spans="1:5" x14ac:dyDescent="0.25">
      <c r="A128" s="16" t="s">
        <v>333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1116</v>
      </c>
      <c r="D130" s="295">
        <v>2890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13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44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6">
        <v>60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13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25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31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186</v>
      </c>
    </row>
    <row r="144" spans="1:5" x14ac:dyDescent="0.25">
      <c r="A144" s="16" t="s">
        <v>347</v>
      </c>
      <c r="B144" s="35" t="s">
        <v>299</v>
      </c>
      <c r="C144" s="294">
        <v>217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4307</v>
      </c>
      <c r="C154" s="295">
        <v>1646</v>
      </c>
      <c r="D154" s="295">
        <v>3072</v>
      </c>
      <c r="E154" s="25">
        <f>SUM(B154:D154)</f>
        <v>9025</v>
      </c>
    </row>
    <row r="155" spans="1:6" x14ac:dyDescent="0.25">
      <c r="A155" s="16" t="s">
        <v>241</v>
      </c>
      <c r="B155" s="295">
        <v>25990</v>
      </c>
      <c r="C155" s="295">
        <v>9933</v>
      </c>
      <c r="D155" s="295">
        <v>18534</v>
      </c>
      <c r="E155" s="25">
        <f>SUM(B155:D155)</f>
        <v>54457</v>
      </c>
    </row>
    <row r="156" spans="1:6" x14ac:dyDescent="0.25">
      <c r="A156" s="16" t="s">
        <v>354</v>
      </c>
      <c r="B156" s="295">
        <v>164891</v>
      </c>
      <c r="C156" s="295">
        <v>63017</v>
      </c>
      <c r="D156" s="295">
        <v>117585</v>
      </c>
      <c r="E156" s="25">
        <f>SUM(B156:D156)</f>
        <v>345493</v>
      </c>
    </row>
    <row r="157" spans="1:6" x14ac:dyDescent="0.25">
      <c r="A157" s="16" t="s">
        <v>286</v>
      </c>
      <c r="B157" s="295">
        <v>370252198</v>
      </c>
      <c r="C157" s="295">
        <v>124126191</v>
      </c>
      <c r="D157" s="295">
        <v>169640004</v>
      </c>
      <c r="E157" s="25">
        <f>SUM(B157:D157)</f>
        <v>664018393</v>
      </c>
      <c r="F157" s="14"/>
    </row>
    <row r="158" spans="1:6" x14ac:dyDescent="0.25">
      <c r="A158" s="16" t="s">
        <v>287</v>
      </c>
      <c r="B158" s="295">
        <v>242194723</v>
      </c>
      <c r="C158" s="295">
        <v>109936326</v>
      </c>
      <c r="D158" s="295">
        <v>267101025</v>
      </c>
      <c r="E158" s="25">
        <f>SUM(B158:D158)</f>
        <v>619232074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11180526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1833250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15379689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10703731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1088114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40185310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10823040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571485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11394525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3879789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193582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4073371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2637135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13582128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16219263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-1411967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2172374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760407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>
        <v>0</v>
      </c>
      <c r="C211" s="292">
        <v>0</v>
      </c>
      <c r="D211" s="295">
        <v>0</v>
      </c>
      <c r="E211" s="25">
        <f t="shared" ref="E211:E219" si="22">SUM(B211:C211)-D211</f>
        <v>0</v>
      </c>
    </row>
    <row r="212" spans="1:5" x14ac:dyDescent="0.25">
      <c r="A212" s="16" t="s">
        <v>389</v>
      </c>
      <c r="B212" s="292">
        <v>20715259</v>
      </c>
      <c r="C212" s="292">
        <v>40387</v>
      </c>
      <c r="D212" s="295">
        <v>0</v>
      </c>
      <c r="E212" s="25">
        <f t="shared" si="22"/>
        <v>20755646</v>
      </c>
    </row>
    <row r="213" spans="1:5" x14ac:dyDescent="0.25">
      <c r="A213" s="16" t="s">
        <v>390</v>
      </c>
      <c r="B213" s="292">
        <v>62433350</v>
      </c>
      <c r="C213" s="292">
        <v>0</v>
      </c>
      <c r="D213" s="295">
        <v>0</v>
      </c>
      <c r="E213" s="25">
        <f t="shared" si="22"/>
        <v>62433350</v>
      </c>
    </row>
    <row r="214" spans="1:5" x14ac:dyDescent="0.25">
      <c r="A214" s="16" t="s">
        <v>391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392</v>
      </c>
      <c r="B215" s="292">
        <v>3372080</v>
      </c>
      <c r="C215" s="292">
        <v>181859</v>
      </c>
      <c r="D215" s="295">
        <v>0</v>
      </c>
      <c r="E215" s="25">
        <f t="shared" si="22"/>
        <v>3553939</v>
      </c>
    </row>
    <row r="216" spans="1:5" x14ac:dyDescent="0.25">
      <c r="A216" s="16" t="s">
        <v>393</v>
      </c>
      <c r="B216" s="292">
        <v>61394019</v>
      </c>
      <c r="C216" s="292">
        <v>6473187</v>
      </c>
      <c r="D216" s="295">
        <v>-6738</v>
      </c>
      <c r="E216" s="25">
        <f t="shared" si="22"/>
        <v>67873944</v>
      </c>
    </row>
    <row r="217" spans="1:5" x14ac:dyDescent="0.25">
      <c r="A217" s="16" t="s">
        <v>394</v>
      </c>
      <c r="B217" s="292">
        <v>0</v>
      </c>
      <c r="C217" s="292">
        <v>23669</v>
      </c>
      <c r="D217" s="295">
        <v>0</v>
      </c>
      <c r="E217" s="25">
        <f t="shared" si="22"/>
        <v>23669</v>
      </c>
    </row>
    <row r="218" spans="1:5" x14ac:dyDescent="0.25">
      <c r="A218" s="16" t="s">
        <v>395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396</v>
      </c>
      <c r="B219" s="292">
        <v>6596316</v>
      </c>
      <c r="C219" s="292">
        <v>-1182059</v>
      </c>
      <c r="D219" s="295">
        <v>0</v>
      </c>
      <c r="E219" s="25">
        <f t="shared" si="22"/>
        <v>5414257</v>
      </c>
    </row>
    <row r="220" spans="1:5" x14ac:dyDescent="0.25">
      <c r="A220" s="16" t="s">
        <v>229</v>
      </c>
      <c r="B220" s="25">
        <f>SUM(B211:B219)</f>
        <v>154511024</v>
      </c>
      <c r="C220" s="225">
        <f>SUM(C211:C219)</f>
        <v>5537043</v>
      </c>
      <c r="D220" s="25">
        <f>SUM(D211:D219)</f>
        <v>-6738</v>
      </c>
      <c r="E220" s="25">
        <f>SUM(E211:E219)</f>
        <v>160054805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>
        <v>7557371</v>
      </c>
      <c r="C225" s="292">
        <v>1296253</v>
      </c>
      <c r="D225" s="295">
        <v>0</v>
      </c>
      <c r="E225" s="25">
        <f t="shared" ref="E225:E232" si="23">SUM(B225:C225)-D225</f>
        <v>8853624</v>
      </c>
    </row>
    <row r="226" spans="1:6" x14ac:dyDescent="0.25">
      <c r="A226" s="16" t="s">
        <v>390</v>
      </c>
      <c r="B226" s="292">
        <v>23977609</v>
      </c>
      <c r="C226" s="292">
        <v>3036666</v>
      </c>
      <c r="D226" s="295">
        <v>0</v>
      </c>
      <c r="E226" s="25">
        <f t="shared" si="23"/>
        <v>27014275</v>
      </c>
    </row>
    <row r="227" spans="1:6" x14ac:dyDescent="0.25">
      <c r="A227" s="16" t="s">
        <v>391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392</v>
      </c>
      <c r="B228" s="292">
        <v>2172056</v>
      </c>
      <c r="C228" s="292">
        <v>331271</v>
      </c>
      <c r="D228" s="295">
        <v>0</v>
      </c>
      <c r="E228" s="25">
        <f t="shared" si="23"/>
        <v>2503327</v>
      </c>
    </row>
    <row r="229" spans="1:6" x14ac:dyDescent="0.25">
      <c r="A229" s="16" t="s">
        <v>393</v>
      </c>
      <c r="B229" s="292">
        <v>55602579</v>
      </c>
      <c r="C229" s="292">
        <v>2089441.3</v>
      </c>
      <c r="D229" s="295">
        <v>-5502.7000000000007</v>
      </c>
      <c r="E229" s="25">
        <f t="shared" si="23"/>
        <v>57697523</v>
      </c>
    </row>
    <row r="230" spans="1:6" x14ac:dyDescent="0.25">
      <c r="A230" s="16" t="s">
        <v>394</v>
      </c>
      <c r="B230" s="292">
        <v>-160070</v>
      </c>
      <c r="C230" s="292">
        <v>326319</v>
      </c>
      <c r="D230" s="295">
        <v>0</v>
      </c>
      <c r="E230" s="25">
        <f t="shared" si="23"/>
        <v>166249</v>
      </c>
    </row>
    <row r="231" spans="1:6" x14ac:dyDescent="0.25">
      <c r="A231" s="16" t="s">
        <v>395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396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89149545</v>
      </c>
      <c r="C233" s="225">
        <f>SUM(C224:C232)</f>
        <v>7079950.2999999998</v>
      </c>
      <c r="D233" s="25">
        <f>SUM(D224:D232)</f>
        <v>-5502.7000000000007</v>
      </c>
      <c r="E233" s="25">
        <f>SUM(E224:E232)</f>
        <v>96234998</v>
      </c>
    </row>
    <row r="234" spans="1:6" x14ac:dyDescent="0.25">
      <c r="A234" s="16"/>
      <c r="B234" s="16"/>
      <c r="C234" s="22"/>
      <c r="D234" s="16"/>
      <c r="E234" s="16"/>
      <c r="F234" s="11">
        <f>E220-E233</f>
        <v>63819807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38" t="s">
        <v>399</v>
      </c>
      <c r="C236" s="338"/>
      <c r="D236" s="30"/>
      <c r="E236" s="30"/>
    </row>
    <row r="237" spans="1:6" x14ac:dyDescent="0.25">
      <c r="A237" s="43" t="s">
        <v>399</v>
      </c>
      <c r="B237" s="30"/>
      <c r="C237" s="292">
        <v>24224159</v>
      </c>
      <c r="D237" s="32">
        <f>C237</f>
        <v>24224159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501103403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173911735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3992001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28627474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206572791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-5575690.3199999966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908631713.67999995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>
        <v>2632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13799215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21019316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34818531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967674403.67999995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60344339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131244550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83974866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597198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3105333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111316554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0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20755646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62433350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23669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3553939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67873944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5414257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160054805</v>
      </c>
      <c r="E291" s="16"/>
    </row>
    <row r="292" spans="1:5" x14ac:dyDescent="0.25">
      <c r="A292" s="16" t="s">
        <v>438</v>
      </c>
      <c r="B292" s="35" t="s">
        <v>299</v>
      </c>
      <c r="C292" s="292">
        <v>96234996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63819809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104943092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104943092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280079455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280079455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8351007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6509971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10280511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25141489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47467388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124654345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172121733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172121733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82816232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280079454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280079455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664018393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619232074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1283250467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24224159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908631713.67999995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34818531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967674403.67999995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315576063.32000005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443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6073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67024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80374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4892268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644036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354822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240822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6285862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6285862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321861925.32000005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149013458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40185310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14118486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34112096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11840291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6760149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11394525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760406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1130667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3909666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139220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4073370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1030430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372306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7371032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87120487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62338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115835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16080043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1811046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549838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123766278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391950999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-70089073.679999948</v>
      </c>
      <c r="E417" s="25"/>
    </row>
    <row r="418" spans="1:13" x14ac:dyDescent="0.25">
      <c r="A418" s="25" t="s">
        <v>530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0</v>
      </c>
      <c r="E420" s="25"/>
      <c r="F420" s="11">
        <f>D420-C399</f>
        <v>-760406</v>
      </c>
    </row>
    <row r="421" spans="1:13" x14ac:dyDescent="0.25">
      <c r="A421" s="25" t="s">
        <v>533</v>
      </c>
      <c r="B421" s="16"/>
      <c r="C421" s="22"/>
      <c r="D421" s="25">
        <f>D417+D420</f>
        <v>-70089073.679999948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-70089073.679999948</v>
      </c>
      <c r="E424" s="16"/>
    </row>
    <row r="426" spans="1:13" ht="29.1" customHeight="1" x14ac:dyDescent="0.25">
      <c r="A426" s="339" t="s">
        <v>537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259673</v>
      </c>
      <c r="E612" s="219">
        <f>SUM(C624:D647)+SUM(C668:D713)</f>
        <v>339204477.50026327</v>
      </c>
      <c r="F612" s="219">
        <f>CE64-(AX64+BD64+BE64+BG64+BJ64+BN64+BP64+BQ64+CB64+CC64+CD64)</f>
        <v>32724637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1056.8599999999997</v>
      </c>
      <c r="I612" s="217">
        <f>CE92-(AX92+AY92+AZ92+BD92+BE92+BF92+BG92+BJ92+BN92+BO92+BP92+BQ92+BR92+CB92+CC92+CD92)</f>
        <v>58051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1283250466</v>
      </c>
      <c r="L612" s="223">
        <f>CE94-(AW94+AX94+AY94+AZ94+BA94+BB94+BC94+BD94+BE94+BF94+BG94+BH94+BI94+BJ94+BK94+BL94+BM94+BN94+BO94+BP94+BQ94+BR94+BS94+BT94+BU94+BV94+BW94+BX94+BY94+BZ94+CA94+CB94+CC94+CD94)</f>
        <v>417.96999999999997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19544408.449999999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19544408.449999999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58330.733456115959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8572</v>
      </c>
      <c r="D618" s="217">
        <f>(D615/D612)*BG90</f>
        <v>8806.0591153104087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13833728.73</v>
      </c>
      <c r="D619" s="217">
        <f>(D615/D612)*BN90</f>
        <v>503525.94428569777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31379020.5</v>
      </c>
      <c r="D620" s="217">
        <f>(D615/D612)*CC90</f>
        <v>521363.85890389065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24096</v>
      </c>
      <c r="D622" s="217">
        <f>(D615/D612)*CB90</f>
        <v>80383.513975653987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46417827.33973667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28041</v>
      </c>
      <c r="D624" s="217">
        <f>(D615/D612)*BD90</f>
        <v>313029.05863740161</v>
      </c>
      <c r="E624" s="219">
        <f>(E623/E612)*SUM(C624:D624)</f>
        <v>46673.119438915666</v>
      </c>
      <c r="F624" s="219">
        <f>SUM(C624:E624)</f>
        <v>387743.1780763173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4693605</v>
      </c>
      <c r="D625" s="217">
        <f>(D615/D612)*AY90</f>
        <v>878724.27496794041</v>
      </c>
      <c r="E625" s="219">
        <f>(E623/E612)*SUM(C625:D625)</f>
        <v>762535.38889509835</v>
      </c>
      <c r="F625" s="219">
        <f>(F624/F612)*AY64</f>
        <v>5225.0942654356368</v>
      </c>
      <c r="G625" s="217">
        <f>SUM(C625:F625)</f>
        <v>6340089.7581284745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18684769</v>
      </c>
      <c r="D627" s="217">
        <f>(D615/D612)*BO90</f>
        <v>16934.729067904635</v>
      </c>
      <c r="E627" s="219">
        <f>(E623/E612)*SUM(C627:D627)</f>
        <v>2559201.049031287</v>
      </c>
      <c r="F627" s="219">
        <f>(F624/F612)*BO64</f>
        <v>59.456588245332107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887275</v>
      </c>
      <c r="D628" s="217">
        <f>(D615/D612)*AZ90</f>
        <v>81964.088688658419</v>
      </c>
      <c r="E628" s="219">
        <f>(E623/E612)*SUM(C628:D628)</f>
        <v>132633.78184516725</v>
      </c>
      <c r="F628" s="219">
        <f>(F624/F612)*AZ64</f>
        <v>11923.285340394821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3660838</v>
      </c>
      <c r="D632" s="217">
        <f>(D615/D612)*BB90</f>
        <v>43729.233726455961</v>
      </c>
      <c r="E632" s="219">
        <f>(E623/E612)*SUM(C632:D632)</f>
        <v>506944.84781211964</v>
      </c>
      <c r="F632" s="219">
        <f>(F624/F612)*BB64</f>
        <v>292.5908708908392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41170.208000639264</v>
      </c>
      <c r="E636" s="219">
        <f>(E623/E612)*SUM(C636:D636)</f>
        <v>5633.8631512116035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5057405</v>
      </c>
      <c r="D637" s="217">
        <f>(D615/D612)*BL90</f>
        <v>307685.2107981962</v>
      </c>
      <c r="E637" s="219">
        <f>(E623/E612)*SUM(C637:D637)</f>
        <v>734176.13146556658</v>
      </c>
      <c r="F637" s="219">
        <f>(F624/F612)*BL64</f>
        <v>2546.6448720919639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213361</v>
      </c>
      <c r="D639" s="217">
        <f>(D615/D612)*BS90</f>
        <v>40718.615225495138</v>
      </c>
      <c r="E639" s="219">
        <f>(E623/E612)*SUM(C639:D639)</f>
        <v>34769.068489299665</v>
      </c>
      <c r="F639" s="219">
        <f>(F624/F612)*BS64</f>
        <v>99.125910175458031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612726</v>
      </c>
      <c r="D640" s="217">
        <f>(D615/D612)*BT90</f>
        <v>30181.450472132256</v>
      </c>
      <c r="E640" s="219">
        <f>(E623/E612)*SUM(C640:D640)</f>
        <v>87977.515071046131</v>
      </c>
      <c r="F640" s="219">
        <f>(F624/F612)*BT64</f>
        <v>15.379563878525524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358</v>
      </c>
      <c r="D642" s="217">
        <f>(D615/D612)*BV90</f>
        <v>99877.268769375325</v>
      </c>
      <c r="E642" s="219">
        <f>(E623/E612)*SUM(C642:D642)</f>
        <v>13716.515281215154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5014252.12</v>
      </c>
      <c r="D643" s="217">
        <f>(D615/D612)*BW90</f>
        <v>0</v>
      </c>
      <c r="E643" s="219">
        <f>(E623/E612)*SUM(C643:D643)</f>
        <v>686166.32321396144</v>
      </c>
      <c r="F643" s="219">
        <f>(F624/F612)*BW64</f>
        <v>24.135725439565864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6215526.0600000005</v>
      </c>
      <c r="D645" s="217">
        <f>(D615/D612)*BY90</f>
        <v>340425.68699614512</v>
      </c>
      <c r="E645" s="219">
        <f>(E623/E612)*SUM(C645:D645)</f>
        <v>897137.43899349286</v>
      </c>
      <c r="F645" s="219">
        <f>(F624/F612)*BY64</f>
        <v>342.71071311438538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10886864</v>
      </c>
      <c r="D646" s="217">
        <f>(D615/D612)*BZ90</f>
        <v>4741.7241390132976</v>
      </c>
      <c r="E646" s="219">
        <f>(E623/E612)*SUM(C646:D646)</f>
        <v>1490442.2184556213</v>
      </c>
      <c r="F646" s="219">
        <f>(F624/F612)*BZ64</f>
        <v>1324.4079442603602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2125163</v>
      </c>
      <c r="D647" s="217">
        <f>(D615/D612)*CA90</f>
        <v>15203.623429852159</v>
      </c>
      <c r="E647" s="219">
        <f>(E623/E612)*SUM(C647:D647)</f>
        <v>292894.62539604871</v>
      </c>
      <c r="F647" s="219">
        <f>(F624/F612)*CA64</f>
        <v>14.704190118066391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122870008.86000001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11164806</v>
      </c>
      <c r="D668" s="217">
        <f>(D615/D612)*C90</f>
        <v>480569.9782158715</v>
      </c>
      <c r="E668" s="219">
        <f>(E623/E612)*SUM(C668:D668)</f>
        <v>1593590.5547199675</v>
      </c>
      <c r="F668" s="219">
        <f>(F624/F612)*C64</f>
        <v>7244.4736578709089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73648394.979999989</v>
      </c>
      <c r="D670" s="217">
        <f>(D615/D612)*E90</f>
        <v>4738788.7859748602</v>
      </c>
      <c r="E670" s="219">
        <f>(E623/E612)*SUM(C670:D670)</f>
        <v>10726753.339199085</v>
      </c>
      <c r="F670" s="219">
        <f>(F624/F612)*E64</f>
        <v>25875.654127783091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13544634</v>
      </c>
      <c r="D673" s="217">
        <f>(D615/D612)*H90</f>
        <v>911916.34394103347</v>
      </c>
      <c r="E673" s="219">
        <f>(E623/E612)*SUM(C673:D673)</f>
        <v>1978280.6604984887</v>
      </c>
      <c r="F673" s="219">
        <f>(F624/F612)*H64</f>
        <v>579.42329182407946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3472747.5</v>
      </c>
      <c r="D675" s="217">
        <f>(D615/D612)*J90</f>
        <v>94157.093617549763</v>
      </c>
      <c r="E675" s="219">
        <f>(E623/E612)*SUM(C675:D675)</f>
        <v>488106.65113854373</v>
      </c>
      <c r="F675" s="219">
        <f>(F624/F612)*J64</f>
        <v>977.46725864625705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23959017.5</v>
      </c>
      <c r="D681" s="217">
        <f>(D615/D612)*P90</f>
        <v>1927172.1679275474</v>
      </c>
      <c r="E681" s="219">
        <f>(E623/E612)*SUM(C681:D681)</f>
        <v>3542349.1203432111</v>
      </c>
      <c r="F681" s="219">
        <f>(F624/F612)*P64</f>
        <v>88550.635314952247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2895353</v>
      </c>
      <c r="D682" s="217">
        <f>(D615/D612)*Q90</f>
        <v>124037.48223958594</v>
      </c>
      <c r="E682" s="219">
        <f>(E623/E612)*SUM(C682:D682)</f>
        <v>413183.06618087774</v>
      </c>
      <c r="F682" s="219">
        <f>(F624/F612)*Q64</f>
        <v>724.24949312393881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5779028.3799999999</v>
      </c>
      <c r="D683" s="217">
        <f>(D615/D612)*R90</f>
        <v>29353.53038436803</v>
      </c>
      <c r="E683" s="219">
        <f>(E623/E612)*SUM(C683:D683)</f>
        <v>794837.58771805174</v>
      </c>
      <c r="F683" s="219">
        <f>(F624/F612)*R64</f>
        <v>7176.0594808026453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369572</v>
      </c>
      <c r="D684" s="217">
        <f>(D615/D612)*S90</f>
        <v>344866.34928506234</v>
      </c>
      <c r="E684" s="219">
        <f>(E623/E612)*SUM(C684:D684)</f>
        <v>97766.032413221212</v>
      </c>
      <c r="F684" s="219">
        <f>(F624/F612)*S64</f>
        <v>1563.3717688382512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12798767</v>
      </c>
      <c r="D686" s="217">
        <f>(D615/D612)*U90</f>
        <v>419981.28088403487</v>
      </c>
      <c r="E686" s="219">
        <f>(E623/E612)*SUM(C686:D686)</f>
        <v>1808895.8609015997</v>
      </c>
      <c r="F686" s="219">
        <f>(F624/F612)*U64</f>
        <v>50595.411988871609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15981974.960000001</v>
      </c>
      <c r="D687" s="217">
        <f>(D615/D612)*V90</f>
        <v>1186635.2821537086</v>
      </c>
      <c r="E687" s="219">
        <f>(E623/E612)*SUM(C687:D687)</f>
        <v>2349407.6250302647</v>
      </c>
      <c r="F687" s="219">
        <f>(F624/F612)*V64</f>
        <v>37117.191127313039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1986186</v>
      </c>
      <c r="D688" s="217">
        <f>(D615/D612)*W90</f>
        <v>71803.251247915643</v>
      </c>
      <c r="E688" s="219">
        <f>(E623/E612)*SUM(C688:D688)</f>
        <v>281621.84189147549</v>
      </c>
      <c r="F688" s="219">
        <f>(F624/F612)*W64</f>
        <v>1683.8845147615818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3686100</v>
      </c>
      <c r="D689" s="217">
        <f>(D615/D612)*X90</f>
        <v>458366.66677128541</v>
      </c>
      <c r="E689" s="219">
        <f>(E623/E612)*SUM(C689:D689)</f>
        <v>567142.09544399113</v>
      </c>
      <c r="F689" s="219">
        <f>(F624/F612)*X64</f>
        <v>7467.7853993335984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9372111</v>
      </c>
      <c r="D690" s="217">
        <f>(D615/D612)*Y90</f>
        <v>1105198.0517027185</v>
      </c>
      <c r="E690" s="219">
        <f>(E623/E612)*SUM(C690:D690)</f>
        <v>1433748.5346036432</v>
      </c>
      <c r="F690" s="219">
        <f>(F624/F612)*Y64</f>
        <v>3582.7748585984523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1714</v>
      </c>
      <c r="D691" s="217">
        <f>(D615/D612)*Z90</f>
        <v>0</v>
      </c>
      <c r="E691" s="219">
        <f>(E623/E612)*SUM(C691:D691)</f>
        <v>234.54925078412887</v>
      </c>
      <c r="F691" s="219">
        <f>(F624/F612)*Z64</f>
        <v>-21.03137587394669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1846617</v>
      </c>
      <c r="D692" s="217">
        <f>(D615/D612)*AA90</f>
        <v>62846.661207557197</v>
      </c>
      <c r="E692" s="219">
        <f>(E623/E612)*SUM(C692:D692)</f>
        <v>261297.12434991379</v>
      </c>
      <c r="F692" s="219">
        <f>(F624/F612)*AA64</f>
        <v>14333.575804848826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17825270.509999998</v>
      </c>
      <c r="D693" s="217">
        <f>(D615/D612)*AB90</f>
        <v>308889.45819858048</v>
      </c>
      <c r="E693" s="219">
        <f>(E623/E612)*SUM(C693:D693)</f>
        <v>2481536.5426724148</v>
      </c>
      <c r="F693" s="219">
        <f>(F624/F612)*AB64</f>
        <v>82384.532125272686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5581287</v>
      </c>
      <c r="D694" s="217">
        <f>(D615/D612)*AC90</f>
        <v>237462.53426328496</v>
      </c>
      <c r="E694" s="219">
        <f>(E623/E612)*SUM(C694:D694)</f>
        <v>796256.32658223587</v>
      </c>
      <c r="F694" s="219">
        <f>(F624/F612)*AC64</f>
        <v>3861.4080051064693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184089</v>
      </c>
      <c r="D695" s="217">
        <f>(D615/D612)*AD90</f>
        <v>28299.813909031742</v>
      </c>
      <c r="E695" s="219">
        <f>(E623/E612)*SUM(C695:D695)</f>
        <v>29063.965681034519</v>
      </c>
      <c r="F695" s="219">
        <f>(F624/F612)*AD64</f>
        <v>-1.3744448458466569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4095750.04</v>
      </c>
      <c r="D696" s="217">
        <f>(D615/D612)*AE90</f>
        <v>323942.55070338462</v>
      </c>
      <c r="E696" s="219">
        <f>(E623/E612)*SUM(C696:D696)</f>
        <v>604804.89255871903</v>
      </c>
      <c r="F696" s="219">
        <f>(F624/F612)*AE64</f>
        <v>249.37879888391888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30219213</v>
      </c>
      <c r="D698" s="217">
        <f>(D615/D612)*AG90</f>
        <v>2274823.3393259984</v>
      </c>
      <c r="E698" s="219">
        <f>(E623/E612)*SUM(C698:D698)</f>
        <v>4446588.0270368559</v>
      </c>
      <c r="F698" s="219">
        <f>(F624/F612)*AG64</f>
        <v>24661.261014502783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13417817.109999999</v>
      </c>
      <c r="D701" s="217">
        <f>(D615/D612)*AJ90</f>
        <v>419379.15718384273</v>
      </c>
      <c r="E701" s="219">
        <f>(E623/E612)*SUM(C701:D701)</f>
        <v>1893526.2645396236</v>
      </c>
      <c r="F701" s="219">
        <f>(F624/F612)*AJ64</f>
        <v>6154.4915004646537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943487</v>
      </c>
      <c r="D702" s="217">
        <f>(D615/D612)*AK90</f>
        <v>100404.12700704347</v>
      </c>
      <c r="E702" s="219">
        <f>(E623/E612)*SUM(C702:D702)</f>
        <v>142849.40591581212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626387</v>
      </c>
      <c r="D703" s="217">
        <f>(D615/D612)*AL90</f>
        <v>14902.561579756077</v>
      </c>
      <c r="E703" s="219">
        <f>(E623/E612)*SUM(C703:D703)</f>
        <v>87756.117972120337</v>
      </c>
      <c r="F703" s="219">
        <f>(F624/F612)*AL64</f>
        <v>11.564294565054631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8111390</v>
      </c>
      <c r="D706" s="217">
        <f>(D615/D612)*AO90</f>
        <v>493816.6996200991</v>
      </c>
      <c r="E706" s="219">
        <f>(E623/E612)*SUM(C706:D706)</f>
        <v>1177564.0514810155</v>
      </c>
      <c r="F706" s="219">
        <f>(F624/F612)*AO64</f>
        <v>1096.8543816354891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1240582</v>
      </c>
      <c r="D713" s="217">
        <f>(D615/D612)*AV90</f>
        <v>0</v>
      </c>
      <c r="E713" s="219">
        <f>(E623/E612)*SUM(C713:D713)</f>
        <v>169765.21507367337</v>
      </c>
      <c r="F713" s="219">
        <f>(F624/F612)*AV64</f>
        <v>6.5997049925567923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385622304.83999997</v>
      </c>
      <c r="D715" s="202">
        <f>SUM(D616:D647)+SUM(D668:D713)</f>
        <v>19544408.449999999</v>
      </c>
      <c r="E715" s="202">
        <f>SUM(E624:E647)+SUM(E668:E713)</f>
        <v>46417827.339736678</v>
      </c>
      <c r="F715" s="202">
        <f>SUM(F625:F648)+SUM(F668:F713)</f>
        <v>387743.17807631742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385622304.83999997</v>
      </c>
      <c r="D716" s="202">
        <f>D615</f>
        <v>19544408.449999999</v>
      </c>
      <c r="E716" s="202">
        <f>E623</f>
        <v>46417827.33973667</v>
      </c>
      <c r="F716" s="202">
        <f>F624</f>
        <v>387743.1780763173</v>
      </c>
      <c r="G716" s="202">
        <f>G625</f>
        <v>6340089.7581284745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122870008.86000001</v>
      </c>
      <c r="N716" s="211" t="s">
        <v>693</v>
      </c>
    </row>
  </sheetData>
  <sheetProtection algorithmName="SHA-512" hashValue="p1g1AkRhK0lnRmMjYUkLuOtoNZ0TPbPDHtRe2qLbyaKM+/MNWo+YTXyvJuZ/b14f//kNVwsk9tEF0QrKzxc+RQ==" saltValue="13PH5KcqeDHKtwSU4VOH+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8A47EFE1-AC95-4B30-8AC6-54B9A1E7F722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Swedish Edmonds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H-138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>21601 76th Avenue West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>21601 76th Avenue West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Edmonds,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52" zoomScale="85" zoomScaleNormal="85" workbookViewId="0">
      <selection activeCell="I31" sqref="I31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>
        <f>data!C97</f>
        <v>138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359</v>
      </c>
      <c r="C14" s="228" t="s">
        <v>359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10838988</v>
      </c>
      <c r="C15" s="228">
        <f>data!C85</f>
        <v>11164806</v>
      </c>
      <c r="D15" s="228">
        <f>ROUND(N('Prior Year'!C59), 0)</f>
        <v>3412</v>
      </c>
      <c r="E15" s="1">
        <f>data!C59</f>
        <v>3679</v>
      </c>
      <c r="F15" s="205">
        <f t="shared" ref="F15:F59" si="0">IF(B15=0,"",IF(D15=0,"",B15/D15))</f>
        <v>3176.7256740914418</v>
      </c>
      <c r="G15" s="205">
        <f t="shared" ref="G15:G29" si="1">IF(C15=0,"",IF(E15=0,"",C15/E15))</f>
        <v>3034.739331340038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73068783</v>
      </c>
      <c r="C17" s="228">
        <f>data!E85</f>
        <v>73648394.979999989</v>
      </c>
      <c r="D17" s="228">
        <f>ROUND(N('Prior Year'!E59), 0)</f>
        <v>36056</v>
      </c>
      <c r="E17" s="1">
        <f>data!E59</f>
        <v>36672</v>
      </c>
      <c r="F17" s="205">
        <f t="shared" si="0"/>
        <v>2026.5360272908808</v>
      </c>
      <c r="G17" s="205">
        <f t="shared" si="1"/>
        <v>2008.3004739310643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12942697</v>
      </c>
      <c r="C20" s="228">
        <f>data!H85</f>
        <v>13544634</v>
      </c>
      <c r="D20" s="228">
        <f>ROUND(N('Prior Year'!H59), 0)</f>
        <v>7978</v>
      </c>
      <c r="E20" s="1">
        <f>data!H59</f>
        <v>7664</v>
      </c>
      <c r="F20" s="205">
        <f t="shared" si="0"/>
        <v>1622.2984457257458</v>
      </c>
      <c r="G20" s="205">
        <f t="shared" si="1"/>
        <v>1767.3061064718163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3482622</v>
      </c>
      <c r="C22" s="228">
        <f>data!J85</f>
        <v>3472747.5</v>
      </c>
      <c r="D22" s="228">
        <f>ROUND(N('Prior Year'!J59), 0)</f>
        <v>2410</v>
      </c>
      <c r="E22" s="1">
        <f>data!J59</f>
        <v>2890</v>
      </c>
      <c r="F22" s="205">
        <f t="shared" si="0"/>
        <v>1445.0713692946058</v>
      </c>
      <c r="G22" s="205">
        <f t="shared" si="1"/>
        <v>1201.642733564014</v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0</v>
      </c>
      <c r="C27" s="228">
        <f>data!O85</f>
        <v>0</v>
      </c>
      <c r="D27" s="228">
        <f>ROUND(N('Prior Year'!O59), 0)</f>
        <v>1063</v>
      </c>
      <c r="E27" s="1">
        <f>data!O59</f>
        <v>1116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25816175</v>
      </c>
      <c r="C28" s="228">
        <f>data!P85</f>
        <v>23959017.5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3007072</v>
      </c>
      <c r="C29" s="228">
        <f>data!Q85</f>
        <v>2895353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2219728</v>
      </c>
      <c r="C30" s="228">
        <f>data!R85</f>
        <v>5779028.3799999999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210880</v>
      </c>
      <c r="C31" s="228">
        <f>data!S85</f>
        <v>369572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0</v>
      </c>
      <c r="C32" s="228">
        <f>data!T85</f>
        <v>0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12985664</v>
      </c>
      <c r="C33" s="228">
        <f>data!U85</f>
        <v>12798767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13939616</v>
      </c>
      <c r="C34" s="228">
        <f>data!V85</f>
        <v>15981974.960000001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1567097</v>
      </c>
      <c r="C35" s="228">
        <f>data!W85</f>
        <v>1986186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3051543</v>
      </c>
      <c r="C36" s="228">
        <f>data!X85</f>
        <v>3686100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9637150</v>
      </c>
      <c r="C37" s="228">
        <f>data!Y85</f>
        <v>9372111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10499</v>
      </c>
      <c r="C38" s="228">
        <f>data!Z85</f>
        <v>1714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639978</v>
      </c>
      <c r="C39" s="228">
        <f>data!AA85</f>
        <v>1846617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18062753</v>
      </c>
      <c r="C40" s="228">
        <f>data!AB85</f>
        <v>17825270.509999998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5747987</v>
      </c>
      <c r="C41" s="228">
        <f>data!AC85</f>
        <v>5581287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1419317</v>
      </c>
      <c r="C42" s="228">
        <f>data!AD85</f>
        <v>184089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3604168</v>
      </c>
      <c r="C43" s="228">
        <f>data!AE85</f>
        <v>4095750.04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28291545</v>
      </c>
      <c r="C45" s="228">
        <f>data!AG85</f>
        <v>30219213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14230317</v>
      </c>
      <c r="C48" s="228">
        <f>data!AJ85</f>
        <v>13417817.109999999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975395</v>
      </c>
      <c r="C49" s="228">
        <f>data!AK85</f>
        <v>943487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551161</v>
      </c>
      <c r="C50" s="228">
        <f>data!AL85</f>
        <v>626387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5274849</v>
      </c>
      <c r="C53" s="228">
        <f>data!AO85</f>
        <v>8111390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1380183</v>
      </c>
      <c r="C60" s="228">
        <f>data!AV85</f>
        <v>1240582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0</v>
      </c>
      <c r="C61" s="228">
        <f>data!AW85</f>
        <v>0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0</v>
      </c>
      <c r="C62" s="228">
        <f>data!AX85</f>
        <v>0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5285391</v>
      </c>
      <c r="C63" s="228">
        <f>data!AY85</f>
        <v>4693605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221778</v>
      </c>
      <c r="C64" s="228">
        <f>data!AZ85</f>
        <v>887275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3467001</v>
      </c>
      <c r="C66" s="228">
        <f>data!BB85</f>
        <v>3660838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38914</v>
      </c>
      <c r="C68" s="228">
        <f>data!BD85</f>
        <v>28041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18510555</v>
      </c>
      <c r="C69" s="228">
        <f>data!BE85</f>
        <v>19544408.449999999</v>
      </c>
      <c r="D69" s="228">
        <f>ROUND(N('Prior Year'!BE59), 0)</f>
        <v>436329</v>
      </c>
      <c r="E69" s="1">
        <f>data!BE59</f>
        <v>436329</v>
      </c>
      <c r="F69" s="205">
        <f>IF(B69=0,"",IF(D69=0,"",B69/D69))</f>
        <v>42.423389231520254</v>
      </c>
      <c r="G69" s="205">
        <f t="shared" si="4"/>
        <v>44.792824795051438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0</v>
      </c>
      <c r="C70" s="228">
        <f>data!BF85</f>
        <v>0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11763</v>
      </c>
      <c r="C71" s="228">
        <f>data!BG85</f>
        <v>8572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0</v>
      </c>
      <c r="C72" s="228">
        <f>data!BH85</f>
        <v>0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246</v>
      </c>
      <c r="C73" s="228">
        <f>data!BI85</f>
        <v>0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80</v>
      </c>
      <c r="C74" s="228">
        <f>data!BJ85</f>
        <v>0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0</v>
      </c>
      <c r="C75" s="228">
        <f>data!BK85</f>
        <v>0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4918034</v>
      </c>
      <c r="C76" s="228">
        <f>data!BL85</f>
        <v>5057405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0</v>
      </c>
      <c r="C77" s="228">
        <f>data!BM85</f>
        <v>0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14741292</v>
      </c>
      <c r="C78" s="228">
        <f>data!BN85</f>
        <v>13833728.73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368608</v>
      </c>
      <c r="C79" s="228">
        <f>data!BO85</f>
        <v>18684769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0</v>
      </c>
      <c r="C80" s="228">
        <f>data!BP85</f>
        <v>0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0</v>
      </c>
      <c r="C81" s="228">
        <f>data!BQ85</f>
        <v>0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0</v>
      </c>
      <c r="C82" s="228">
        <f>data!BR85</f>
        <v>0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264875</v>
      </c>
      <c r="C83" s="228">
        <f>data!BS85</f>
        <v>213361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502333</v>
      </c>
      <c r="C84" s="228">
        <f>data!BT85</f>
        <v>612726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3906</v>
      </c>
      <c r="C86" s="228">
        <f>data!BV85</f>
        <v>358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5192500</v>
      </c>
      <c r="C87" s="228">
        <f>data!BW85</f>
        <v>5014252.12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6305158</v>
      </c>
      <c r="C89" s="228">
        <f>data!BY85</f>
        <v>6215526.0600000005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6575917</v>
      </c>
      <c r="C90" s="228">
        <f>data!BZ85</f>
        <v>10886864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865116</v>
      </c>
      <c r="C91" s="228">
        <f>data!CA85</f>
        <v>2125163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4028</v>
      </c>
      <c r="C92" s="228">
        <f>data!CB85</f>
        <v>24096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21781556</v>
      </c>
      <c r="C93" s="228">
        <f>data!CC85</f>
        <v>31379020.5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12" workbookViewId="0">
      <selection activeCell="G7" sqref="G7"/>
    </sheetView>
  </sheetViews>
  <sheetFormatPr defaultRowHeight="15" x14ac:dyDescent="0.2"/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240822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267" t="s">
        <v>822</v>
      </c>
      <c r="B15" s="267"/>
      <c r="C15" s="267"/>
      <c r="D15" s="267"/>
    </row>
    <row r="16" spans="1:4" ht="15.75" x14ac:dyDescent="0.25">
      <c r="A16" s="267" t="s">
        <v>822</v>
      </c>
      <c r="B16" s="267"/>
      <c r="C16" s="267"/>
      <c r="D16" s="267"/>
    </row>
    <row r="17" spans="1:4" ht="15.75" x14ac:dyDescent="0.25">
      <c r="A17" s="267" t="s">
        <v>822</v>
      </c>
      <c r="B17" s="267"/>
      <c r="C17" s="267"/>
      <c r="D17" s="267"/>
    </row>
    <row r="18" spans="1:4" ht="15.75" x14ac:dyDescent="0.25">
      <c r="A18" s="267" t="s">
        <v>822</v>
      </c>
      <c r="B18" s="267"/>
      <c r="C18" s="267"/>
      <c r="D18" s="267"/>
    </row>
    <row r="19" spans="1:4" ht="15.75" x14ac:dyDescent="0.25">
      <c r="A19" s="267" t="s">
        <v>822</v>
      </c>
      <c r="B19" s="267"/>
      <c r="C19" s="267"/>
      <c r="D19" s="267"/>
    </row>
    <row r="20" spans="1:4" ht="15.75" x14ac:dyDescent="0.25">
      <c r="A20" s="267" t="s">
        <v>822</v>
      </c>
      <c r="B20" s="267"/>
      <c r="C20" s="267"/>
      <c r="D20" s="267"/>
    </row>
    <row r="21" spans="1:4" ht="15.75" x14ac:dyDescent="0.25">
      <c r="A21" s="267" t="s">
        <v>822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549838</v>
      </c>
    </row>
    <row r="26" spans="1:4" ht="15.75" x14ac:dyDescent="0.25">
      <c r="A26" s="269" t="s">
        <v>819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820</v>
      </c>
      <c r="B28" s="267"/>
      <c r="C28" s="267"/>
      <c r="D28" s="269" t="s">
        <v>821</v>
      </c>
    </row>
    <row r="29" spans="1:4" ht="15.75" x14ac:dyDescent="0.25">
      <c r="A29" s="267" t="s">
        <v>824</v>
      </c>
      <c r="B29" s="267"/>
      <c r="C29" s="267"/>
      <c r="D29" s="267"/>
    </row>
    <row r="30" spans="1:4" ht="15.75" x14ac:dyDescent="0.25">
      <c r="A30" s="267" t="s">
        <v>824</v>
      </c>
      <c r="B30" s="267"/>
      <c r="C30" s="267"/>
      <c r="D30" s="267"/>
    </row>
    <row r="31" spans="1:4" ht="15.75" x14ac:dyDescent="0.25">
      <c r="A31" s="267" t="s">
        <v>824</v>
      </c>
      <c r="B31" s="267"/>
      <c r="C31" s="267"/>
      <c r="D31" s="267"/>
    </row>
    <row r="32" spans="1:4" ht="15.75" x14ac:dyDescent="0.25">
      <c r="A32" s="267" t="s">
        <v>824</v>
      </c>
      <c r="B32" s="267"/>
      <c r="C32" s="267"/>
      <c r="D32" s="267"/>
    </row>
    <row r="33" spans="1:4" ht="15.75" x14ac:dyDescent="0.25">
      <c r="A33" s="267" t="s">
        <v>824</v>
      </c>
      <c r="B33" s="267"/>
      <c r="C33" s="267"/>
      <c r="D33" s="267"/>
    </row>
    <row r="34" spans="1:4" ht="15.75" x14ac:dyDescent="0.25">
      <c r="A34" s="267" t="s">
        <v>824</v>
      </c>
      <c r="B34" s="267"/>
      <c r="C34" s="267"/>
      <c r="D34" s="267"/>
    </row>
    <row r="35" spans="1:4" ht="15.75" x14ac:dyDescent="0.25">
      <c r="A35" s="267" t="s">
        <v>824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825</v>
      </c>
    </row>
    <row r="2" spans="1:7" ht="20.100000000000001" customHeight="1" x14ac:dyDescent="0.25">
      <c r="A2" s="62" t="s">
        <v>826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H-138</v>
      </c>
      <c r="G4" s="67"/>
    </row>
    <row r="5" spans="1:7" ht="20.100000000000001" customHeight="1" x14ac:dyDescent="0.25">
      <c r="A5" s="63">
        <v>2</v>
      </c>
      <c r="B5" s="64" t="s">
        <v>300</v>
      </c>
      <c r="C5" s="67"/>
      <c r="D5" s="64" t="str">
        <f>"  "&amp;data!C98</f>
        <v xml:space="preserve">  Swedish Edmonds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"&amp;data!C103</f>
        <v xml:space="preserve">  Snohomish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827</v>
      </c>
      <c r="C7" s="67"/>
      <c r="D7" s="64" t="str">
        <f>"  "&amp;data!C104</f>
        <v xml:space="preserve">  Elizabeth Wako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828</v>
      </c>
      <c r="C8" s="67"/>
      <c r="D8" s="64" t="str">
        <f>"  "&amp;data!C105</f>
        <v xml:space="preserve">  Mary Beth Formby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829</v>
      </c>
      <c r="C9" s="67"/>
      <c r="D9" s="64" t="str">
        <f>"  "&amp;data!C106</f>
        <v xml:space="preserve">  R. Omar Riojas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830</v>
      </c>
      <c r="C10" s="67"/>
      <c r="D10" s="64" t="str">
        <f>"  "&amp;data!C107</f>
        <v xml:space="preserve">  (425) 640-4000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831</v>
      </c>
      <c r="C11" s="67"/>
      <c r="D11" s="64" t="str">
        <f>"  "&amp;data!C108</f>
        <v xml:space="preserve">  (425) 640-4010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833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 xml:space="preserve"> X</v>
      </c>
      <c r="D17" s="80" t="s">
        <v>406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834</v>
      </c>
      <c r="C18" s="67"/>
      <c r="D18" s="67"/>
      <c r="E18" s="229" t="str">
        <f>IF(data!C122&gt;0," X","")</f>
        <v/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835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836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837</v>
      </c>
      <c r="C23" s="64"/>
      <c r="D23" s="64"/>
      <c r="E23" s="64"/>
      <c r="F23" s="63">
        <f>data!C127</f>
        <v>9025</v>
      </c>
      <c r="G23" s="67">
        <f>data!D127</f>
        <v>54457</v>
      </c>
    </row>
    <row r="24" spans="1:7" ht="20.100000000000001" customHeight="1" x14ac:dyDescent="0.2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839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1116</v>
      </c>
      <c r="G26" s="67">
        <f>data!D130</f>
        <v>2890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840</v>
      </c>
      <c r="C29" s="67"/>
      <c r="D29" s="79" t="s">
        <v>193</v>
      </c>
      <c r="E29" s="83" t="s">
        <v>840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13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841</v>
      </c>
      <c r="C31" s="67"/>
      <c r="D31" s="67">
        <f>data!C133</f>
        <v>44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842</v>
      </c>
      <c r="C32" s="67"/>
      <c r="D32" s="67">
        <f>data!C134</f>
        <v>60</v>
      </c>
      <c r="E32" s="64" t="s">
        <v>843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844</v>
      </c>
      <c r="C33" s="67"/>
      <c r="D33" s="67">
        <f>data!C135</f>
        <v>0</v>
      </c>
      <c r="E33" s="64" t="s">
        <v>845</v>
      </c>
      <c r="F33" s="67"/>
      <c r="G33" s="67">
        <f>data!C142</f>
        <v>31</v>
      </c>
    </row>
    <row r="34" spans="1:7" ht="20.100000000000001" customHeight="1" x14ac:dyDescent="0.25">
      <c r="A34" s="63"/>
      <c r="B34" s="83" t="s">
        <v>846</v>
      </c>
      <c r="C34" s="67"/>
      <c r="D34" s="67">
        <f>data!C136</f>
        <v>13</v>
      </c>
      <c r="E34" s="64" t="s">
        <v>346</v>
      </c>
      <c r="F34" s="67"/>
      <c r="G34" s="67">
        <f>data!E143</f>
        <v>186</v>
      </c>
    </row>
    <row r="35" spans="1:7" ht="20.100000000000001" customHeight="1" x14ac:dyDescent="0.25">
      <c r="A35" s="63"/>
      <c r="B35" s="83" t="s">
        <v>847</v>
      </c>
      <c r="C35" s="67"/>
      <c r="D35" s="67">
        <f>data!C137</f>
        <v>0</v>
      </c>
      <c r="E35" s="64" t="s">
        <v>848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25</v>
      </c>
      <c r="E36" s="64" t="s">
        <v>347</v>
      </c>
      <c r="F36" s="67"/>
      <c r="G36" s="67">
        <f>data!C144</f>
        <v>217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850</v>
      </c>
      <c r="G1" s="61" t="s">
        <v>851</v>
      </c>
    </row>
    <row r="2" spans="1:7" ht="20.100000000000001" customHeight="1" x14ac:dyDescent="0.25">
      <c r="A2" s="1" t="str">
        <f>"Hospital: "&amp;data!C98</f>
        <v>Hospital: Swedish Edmonds</v>
      </c>
      <c r="G2" s="4" t="s">
        <v>852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853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854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855</v>
      </c>
      <c r="B6" s="79" t="s">
        <v>331</v>
      </c>
      <c r="C6" s="79" t="s">
        <v>856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4307</v>
      </c>
      <c r="C7" s="127">
        <f>data!B155</f>
        <v>25990</v>
      </c>
      <c r="D7" s="127">
        <f>data!B156</f>
        <v>164891</v>
      </c>
      <c r="E7" s="127">
        <f>data!B157</f>
        <v>370252198</v>
      </c>
      <c r="F7" s="127">
        <f>data!B158</f>
        <v>242194723</v>
      </c>
      <c r="G7" s="127">
        <f>data!B157+data!B158</f>
        <v>612446921</v>
      </c>
    </row>
    <row r="8" spans="1:7" ht="20.100000000000001" customHeight="1" x14ac:dyDescent="0.25">
      <c r="A8" s="63" t="s">
        <v>353</v>
      </c>
      <c r="B8" s="127">
        <f>data!C154</f>
        <v>1646</v>
      </c>
      <c r="C8" s="127">
        <f>data!C155</f>
        <v>9933</v>
      </c>
      <c r="D8" s="127">
        <f>data!C156</f>
        <v>63017</v>
      </c>
      <c r="E8" s="127">
        <f>data!C157</f>
        <v>124126191</v>
      </c>
      <c r="F8" s="127">
        <f>data!C158</f>
        <v>109936326</v>
      </c>
      <c r="G8" s="127">
        <f>data!C157+data!C158</f>
        <v>234062517</v>
      </c>
    </row>
    <row r="9" spans="1:7" ht="20.100000000000001" customHeight="1" x14ac:dyDescent="0.25">
      <c r="A9" s="63" t="s">
        <v>857</v>
      </c>
      <c r="B9" s="127">
        <f>data!D154</f>
        <v>3072</v>
      </c>
      <c r="C9" s="127">
        <f>data!D155</f>
        <v>18534</v>
      </c>
      <c r="D9" s="127">
        <f>data!D156</f>
        <v>117585</v>
      </c>
      <c r="E9" s="127">
        <f>data!D157</f>
        <v>169640004</v>
      </c>
      <c r="F9" s="127">
        <f>data!D158</f>
        <v>267101025</v>
      </c>
      <c r="G9" s="127">
        <f>data!D157+data!D158</f>
        <v>436741029</v>
      </c>
    </row>
    <row r="10" spans="1:7" ht="20.100000000000001" customHeight="1" x14ac:dyDescent="0.25">
      <c r="A10" s="78" t="s">
        <v>229</v>
      </c>
      <c r="B10" s="127">
        <f>data!E154</f>
        <v>9025</v>
      </c>
      <c r="C10" s="127">
        <f>data!E155</f>
        <v>54457</v>
      </c>
      <c r="D10" s="127">
        <f>data!E156</f>
        <v>345493</v>
      </c>
      <c r="E10" s="127">
        <f>data!E157</f>
        <v>664018393</v>
      </c>
      <c r="F10" s="127">
        <f>data!E158</f>
        <v>619232074</v>
      </c>
      <c r="G10" s="127">
        <f>E10+F10</f>
        <v>1283250467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858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854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855</v>
      </c>
      <c r="B15" s="79" t="s">
        <v>331</v>
      </c>
      <c r="C15" s="79" t="s">
        <v>856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859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854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855</v>
      </c>
      <c r="B24" s="79" t="s">
        <v>331</v>
      </c>
      <c r="C24" s="79" t="s">
        <v>856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860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861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862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863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Swedish Edmonds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864</v>
      </c>
      <c r="C6" s="63">
        <f>data!C181</f>
        <v>11180526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1833250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15379689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10703731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1088114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865</v>
      </c>
      <c r="C14" s="63">
        <f>data!D189</f>
        <v>40185310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866</v>
      </c>
      <c r="C18" s="63">
        <f>data!C191</f>
        <v>10823040</v>
      </c>
    </row>
    <row r="19" spans="1:3" ht="20.100000000000001" customHeight="1" x14ac:dyDescent="0.25">
      <c r="A19" s="63">
        <v>13</v>
      </c>
      <c r="B19" s="64" t="s">
        <v>867</v>
      </c>
      <c r="C19" s="63">
        <f>data!C192</f>
        <v>571485</v>
      </c>
    </row>
    <row r="20" spans="1:3" ht="20.100000000000001" customHeight="1" x14ac:dyDescent="0.25">
      <c r="A20" s="63">
        <v>14</v>
      </c>
      <c r="B20" s="64" t="s">
        <v>868</v>
      </c>
      <c r="C20" s="63">
        <f>data!D193</f>
        <v>11394525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869</v>
      </c>
      <c r="C24" s="148"/>
    </row>
    <row r="25" spans="1:3" ht="20.100000000000001" customHeight="1" x14ac:dyDescent="0.25">
      <c r="A25" s="63">
        <v>17</v>
      </c>
      <c r="B25" s="64" t="s">
        <v>870</v>
      </c>
      <c r="C25" s="63">
        <f>data!C195</f>
        <v>3879789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193582</v>
      </c>
    </row>
    <row r="27" spans="1:3" ht="20.100000000000001" customHeight="1" x14ac:dyDescent="0.25">
      <c r="A27" s="63">
        <v>19</v>
      </c>
      <c r="B27" s="64" t="s">
        <v>871</v>
      </c>
      <c r="C27" s="63">
        <f>data!D197</f>
        <v>4073371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872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873</v>
      </c>
      <c r="C32" s="63">
        <f>data!C200</f>
        <v>2637135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13582128</v>
      </c>
    </row>
    <row r="34" spans="1:3" ht="20.100000000000001" customHeight="1" x14ac:dyDescent="0.25">
      <c r="A34" s="63">
        <v>24</v>
      </c>
      <c r="B34" s="64" t="s">
        <v>874</v>
      </c>
      <c r="C34" s="63">
        <f>data!D202</f>
        <v>16219263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875</v>
      </c>
      <c r="C38" s="63">
        <f>data!C204</f>
        <v>-1411967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2172374</v>
      </c>
    </row>
    <row r="40" spans="1:3" ht="20.100000000000001" customHeight="1" x14ac:dyDescent="0.25">
      <c r="A40" s="63">
        <v>28</v>
      </c>
      <c r="B40" s="64" t="s">
        <v>876</v>
      </c>
      <c r="C40" s="63">
        <f>data!D206</f>
        <v>760407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877</v>
      </c>
    </row>
    <row r="3" spans="1:6" ht="20.100000000000001" customHeight="1" x14ac:dyDescent="0.25">
      <c r="A3" s="120" t="str">
        <f>"Hospital: "&amp;data!C98</f>
        <v>Hospital: Swedish Edmonds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878</v>
      </c>
      <c r="D5" s="151"/>
      <c r="E5" s="151"/>
      <c r="F5" s="151" t="s">
        <v>879</v>
      </c>
    </row>
    <row r="6" spans="1:6" ht="20.100000000000001" customHeight="1" x14ac:dyDescent="0.25">
      <c r="A6" s="152"/>
      <c r="B6" s="70"/>
      <c r="C6" s="153" t="s">
        <v>880</v>
      </c>
      <c r="D6" s="153" t="s">
        <v>385</v>
      </c>
      <c r="E6" s="153" t="s">
        <v>881</v>
      </c>
      <c r="F6" s="153" t="s">
        <v>880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0</v>
      </c>
      <c r="D7" s="67">
        <f>data!C211</f>
        <v>0</v>
      </c>
      <c r="E7" s="67">
        <f>data!D211</f>
        <v>0</v>
      </c>
      <c r="F7" s="67">
        <f>data!E211</f>
        <v>0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20715259</v>
      </c>
      <c r="D8" s="67">
        <f>data!C212</f>
        <v>40387</v>
      </c>
      <c r="E8" s="67">
        <f>data!D212</f>
        <v>0</v>
      </c>
      <c r="F8" s="67">
        <f>data!E212</f>
        <v>20755646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62433350</v>
      </c>
      <c r="D9" s="67">
        <f>data!C213</f>
        <v>0</v>
      </c>
      <c r="E9" s="67">
        <f>data!D213</f>
        <v>0</v>
      </c>
      <c r="F9" s="67">
        <f>data!E213</f>
        <v>62433350</v>
      </c>
    </row>
    <row r="10" spans="1:6" ht="20.100000000000001" customHeight="1" x14ac:dyDescent="0.25">
      <c r="A10" s="63">
        <v>4</v>
      </c>
      <c r="B10" s="67" t="s">
        <v>882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883</v>
      </c>
      <c r="C11" s="67">
        <f>data!B215</f>
        <v>3372080</v>
      </c>
      <c r="D11" s="67">
        <f>data!C215</f>
        <v>181859</v>
      </c>
      <c r="E11" s="67">
        <f>data!D215</f>
        <v>0</v>
      </c>
      <c r="F11" s="67">
        <f>data!E215</f>
        <v>3553939</v>
      </c>
    </row>
    <row r="12" spans="1:6" ht="20.100000000000001" customHeight="1" x14ac:dyDescent="0.25">
      <c r="A12" s="63">
        <v>6</v>
      </c>
      <c r="B12" s="67" t="s">
        <v>884</v>
      </c>
      <c r="C12" s="67">
        <f>data!B216</f>
        <v>61394019</v>
      </c>
      <c r="D12" s="67">
        <f>data!C216</f>
        <v>6473187</v>
      </c>
      <c r="E12" s="67">
        <f>data!D216</f>
        <v>-6738</v>
      </c>
      <c r="F12" s="67">
        <f>data!E216</f>
        <v>67873944</v>
      </c>
    </row>
    <row r="13" spans="1:6" ht="20.100000000000001" customHeight="1" x14ac:dyDescent="0.25">
      <c r="A13" s="63">
        <v>7</v>
      </c>
      <c r="B13" s="67" t="s">
        <v>885</v>
      </c>
      <c r="C13" s="67">
        <f>data!B217</f>
        <v>0</v>
      </c>
      <c r="D13" s="67">
        <f>data!C217</f>
        <v>23669</v>
      </c>
      <c r="E13" s="67">
        <f>data!D217</f>
        <v>0</v>
      </c>
      <c r="F13" s="67">
        <f>data!E217</f>
        <v>23669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886</v>
      </c>
      <c r="C15" s="67">
        <f>data!B219</f>
        <v>6596316</v>
      </c>
      <c r="D15" s="67">
        <f>data!C219</f>
        <v>-1182059</v>
      </c>
      <c r="E15" s="67">
        <f>data!D219</f>
        <v>0</v>
      </c>
      <c r="F15" s="67">
        <f>data!E219</f>
        <v>5414257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154511024</v>
      </c>
      <c r="D16" s="67">
        <f>data!C220</f>
        <v>5537043</v>
      </c>
      <c r="E16" s="67">
        <f>data!D220</f>
        <v>-6738</v>
      </c>
      <c r="F16" s="67">
        <f>data!E220</f>
        <v>160054805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878</v>
      </c>
      <c r="D21" s="4" t="s">
        <v>229</v>
      </c>
      <c r="E21" s="153"/>
      <c r="F21" s="153" t="s">
        <v>879</v>
      </c>
    </row>
    <row r="22" spans="1:6" ht="20.100000000000001" customHeight="1" x14ac:dyDescent="0.2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7557371</v>
      </c>
      <c r="D24" s="67">
        <f>data!C225</f>
        <v>1296253</v>
      </c>
      <c r="E24" s="67">
        <f>data!D225</f>
        <v>0</v>
      </c>
      <c r="F24" s="67">
        <f>data!E225</f>
        <v>8853624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23977609</v>
      </c>
      <c r="D25" s="67">
        <f>data!C226</f>
        <v>3036666</v>
      </c>
      <c r="E25" s="67">
        <f>data!D226</f>
        <v>0</v>
      </c>
      <c r="F25" s="67">
        <f>data!E226</f>
        <v>27014275</v>
      </c>
    </row>
    <row r="26" spans="1:6" ht="20.100000000000001" customHeight="1" x14ac:dyDescent="0.25">
      <c r="A26" s="63">
        <v>14</v>
      </c>
      <c r="B26" s="67" t="s">
        <v>882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883</v>
      </c>
      <c r="C27" s="67">
        <f>data!B228</f>
        <v>2172056</v>
      </c>
      <c r="D27" s="67">
        <f>data!C228</f>
        <v>331271</v>
      </c>
      <c r="E27" s="67">
        <f>data!D228</f>
        <v>0</v>
      </c>
      <c r="F27" s="67">
        <f>data!E228</f>
        <v>2503327</v>
      </c>
    </row>
    <row r="28" spans="1:6" ht="20.100000000000001" customHeight="1" x14ac:dyDescent="0.25">
      <c r="A28" s="63">
        <v>16</v>
      </c>
      <c r="B28" s="67" t="s">
        <v>884</v>
      </c>
      <c r="C28" s="67">
        <f>data!B229</f>
        <v>55602579</v>
      </c>
      <c r="D28" s="67">
        <f>data!C229</f>
        <v>2089441.3</v>
      </c>
      <c r="E28" s="67">
        <f>data!D229</f>
        <v>-5502.7000000000007</v>
      </c>
      <c r="F28" s="67">
        <f>data!E229</f>
        <v>57697523</v>
      </c>
    </row>
    <row r="29" spans="1:6" ht="20.100000000000001" customHeight="1" x14ac:dyDescent="0.25">
      <c r="A29" s="63">
        <v>17</v>
      </c>
      <c r="B29" s="67" t="s">
        <v>885</v>
      </c>
      <c r="C29" s="67">
        <f>data!B230</f>
        <v>-160070</v>
      </c>
      <c r="D29" s="67">
        <f>data!C230</f>
        <v>326319</v>
      </c>
      <c r="E29" s="67">
        <f>data!D230</f>
        <v>0</v>
      </c>
      <c r="F29" s="67">
        <f>data!E230</f>
        <v>166249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89149545</v>
      </c>
      <c r="D32" s="67">
        <f>data!C233</f>
        <v>7079950.2999999998</v>
      </c>
      <c r="E32" s="67">
        <f>data!D233</f>
        <v>-5502.7000000000007</v>
      </c>
      <c r="F32" s="67">
        <f>data!E233</f>
        <v>96234998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888</v>
      </c>
      <c r="B1" s="62"/>
      <c r="C1" s="62"/>
      <c r="D1" s="61" t="s">
        <v>889</v>
      </c>
    </row>
    <row r="2" spans="1:4" ht="20.100000000000001" customHeight="1" x14ac:dyDescent="0.25">
      <c r="A2" s="120" t="str">
        <f>"Hospital: "&amp;data!C98</f>
        <v>Hospital: Swedish Edmonds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890</v>
      </c>
      <c r="C4" s="156" t="s">
        <v>891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24224159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501103403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173911735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3992001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28627474</v>
      </c>
    </row>
    <row r="11" spans="1:4" ht="20.100000000000001" customHeight="1" x14ac:dyDescent="0.25">
      <c r="A11" s="63">
        <v>7</v>
      </c>
      <c r="B11" s="158">
        <v>5850</v>
      </c>
      <c r="C11" s="67" t="s">
        <v>892</v>
      </c>
      <c r="D11" s="67">
        <f>data!C243</f>
        <v>206572791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-5575690.3199999966</v>
      </c>
    </row>
    <row r="13" spans="1:4" ht="20.100000000000001" customHeight="1" x14ac:dyDescent="0.25">
      <c r="A13" s="63">
        <v>9</v>
      </c>
      <c r="B13" s="67"/>
      <c r="C13" s="67" t="s">
        <v>893</v>
      </c>
      <c r="D13" s="67">
        <f>data!D245</f>
        <v>908631713.67999995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894</v>
      </c>
      <c r="D16" s="63">
        <f>data!C247</f>
        <v>2632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13799215</v>
      </c>
    </row>
    <row r="19" spans="1:4" ht="20.100000000000001" customHeight="1" x14ac:dyDescent="0.25">
      <c r="A19" s="161">
        <v>15</v>
      </c>
      <c r="B19" s="158">
        <v>5910</v>
      </c>
      <c r="C19" s="80" t="s">
        <v>895</v>
      </c>
      <c r="D19" s="67">
        <f>data!C250</f>
        <v>21019316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896</v>
      </c>
      <c r="D22" s="67">
        <f>data!D252</f>
        <v>34818531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897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898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899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900</v>
      </c>
      <c r="B1" s="169"/>
      <c r="C1" s="169"/>
    </row>
    <row r="2" spans="1:3" ht="20.100000000000001" customHeight="1" x14ac:dyDescent="0.25">
      <c r="A2" s="168"/>
      <c r="B2" s="169"/>
      <c r="C2" s="94" t="s">
        <v>901</v>
      </c>
    </row>
    <row r="3" spans="1:3" ht="20.100000000000001" customHeight="1" x14ac:dyDescent="0.25">
      <c r="A3" s="120" t="str">
        <f>"Hospital: "&amp;data!C98</f>
        <v>Hospital: Swedish Edmonds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902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60344339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131244550</v>
      </c>
    </row>
    <row r="9" spans="1:3" ht="20.100000000000001" customHeight="1" x14ac:dyDescent="0.25">
      <c r="A9" s="174">
        <v>5</v>
      </c>
      <c r="B9" s="176" t="s">
        <v>903</v>
      </c>
      <c r="C9" s="176">
        <f>data!C269</f>
        <v>83974866</v>
      </c>
    </row>
    <row r="10" spans="1:3" ht="20.100000000000001" customHeight="1" x14ac:dyDescent="0.25">
      <c r="A10" s="174">
        <v>6</v>
      </c>
      <c r="B10" s="176" t="s">
        <v>904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905</v>
      </c>
      <c r="C11" s="176">
        <f>data!C271</f>
        <v>597198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3105333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906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907</v>
      </c>
      <c r="C16" s="176">
        <f>data!D276</f>
        <v>111316554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908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909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910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0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20755646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62433350</v>
      </c>
    </row>
    <row r="28" spans="1:3" ht="20.100000000000001" customHeight="1" x14ac:dyDescent="0.25">
      <c r="A28" s="174">
        <v>24</v>
      </c>
      <c r="B28" s="176" t="s">
        <v>911</v>
      </c>
      <c r="C28" s="176">
        <f>data!C286</f>
        <v>23669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3553939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67873944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5414257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912</v>
      </c>
      <c r="C34" s="176">
        <f>data!C292</f>
        <v>96234996</v>
      </c>
    </row>
    <row r="35" spans="1:3" ht="20.100000000000001" customHeight="1" x14ac:dyDescent="0.25">
      <c r="A35" s="174">
        <v>31</v>
      </c>
      <c r="B35" s="176" t="s">
        <v>913</v>
      </c>
      <c r="C35" s="176">
        <f>data!D293</f>
        <v>63819809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914</v>
      </c>
      <c r="C37" s="175"/>
    </row>
    <row r="38" spans="1:3" ht="20.100000000000001" customHeight="1" x14ac:dyDescent="0.25">
      <c r="A38" s="174">
        <v>34</v>
      </c>
      <c r="B38" s="176" t="s">
        <v>915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916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104943092</v>
      </c>
    </row>
    <row r="42" spans="1:3" ht="20.100000000000001" customHeight="1" x14ac:dyDescent="0.25">
      <c r="A42" s="174">
        <v>38</v>
      </c>
      <c r="B42" s="176" t="s">
        <v>917</v>
      </c>
      <c r="C42" s="176">
        <f>data!D299</f>
        <v>104943092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918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919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920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921</v>
      </c>
      <c r="C50" s="176">
        <f>data!D308</f>
        <v>280079455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922</v>
      </c>
      <c r="B53" s="169"/>
      <c r="C53" s="169"/>
    </row>
    <row r="54" spans="1:3" ht="20.100000000000001" customHeight="1" x14ac:dyDescent="0.25">
      <c r="A54" s="168"/>
      <c r="B54" s="169"/>
      <c r="C54" s="94" t="s">
        <v>923</v>
      </c>
    </row>
    <row r="55" spans="1:3" ht="20.100000000000001" customHeight="1" x14ac:dyDescent="0.25">
      <c r="A55" s="120" t="str">
        <f>"Hospital: "&amp;data!C98</f>
        <v>Hospital: Swedish Edmonds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924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925</v>
      </c>
      <c r="C59" s="176">
        <f>data!C315</f>
        <v>8351007</v>
      </c>
    </row>
    <row r="60" spans="1:3" ht="20.100000000000001" customHeight="1" x14ac:dyDescent="0.25">
      <c r="A60" s="174">
        <v>4</v>
      </c>
      <c r="B60" s="176" t="s">
        <v>926</v>
      </c>
      <c r="C60" s="176">
        <f>data!C316</f>
        <v>6509971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927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928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10280511</v>
      </c>
    </row>
    <row r="67" spans="1:3" ht="20.100000000000001" customHeight="1" x14ac:dyDescent="0.25">
      <c r="A67" s="174">
        <v>11</v>
      </c>
      <c r="B67" s="176" t="s">
        <v>929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930</v>
      </c>
      <c r="C68" s="176">
        <f>data!D324</f>
        <v>25141489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931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932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933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934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935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475</v>
      </c>
      <c r="C81" s="176">
        <f>data!C335</f>
        <v>47467388</v>
      </c>
    </row>
    <row r="82" spans="1:3" ht="20.100000000000001" customHeight="1" x14ac:dyDescent="0.25">
      <c r="A82" s="174">
        <v>26</v>
      </c>
      <c r="B82" s="176" t="s">
        <v>936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>
        <f>data!C338</f>
        <v>124654345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172121733</v>
      </c>
    </row>
    <row r="86" spans="1:3" ht="20.100000000000001" customHeight="1" x14ac:dyDescent="0.25">
      <c r="A86" s="174">
        <v>30</v>
      </c>
      <c r="B86" s="176" t="s">
        <v>937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938</v>
      </c>
      <c r="C87" s="176">
        <f>data!D341</f>
        <v>172121733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939</v>
      </c>
      <c r="C89" s="176">
        <f>data!C343</f>
        <v>82816232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940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941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942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943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944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945</v>
      </c>
      <c r="C102" s="176">
        <f>data!C343+data!C345+data!C346+data!C347+data!C348-data!C349</f>
        <v>82816232</v>
      </c>
    </row>
    <row r="103" spans="1:3" ht="20.100000000000001" customHeight="1" x14ac:dyDescent="0.25">
      <c r="A103" s="174">
        <v>47</v>
      </c>
      <c r="B103" s="176" t="s">
        <v>946</v>
      </c>
      <c r="C103" s="176">
        <f>data!D352</f>
        <v>280079455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947</v>
      </c>
      <c r="B106" s="169"/>
      <c r="C106" s="169"/>
    </row>
    <row r="107" spans="1:3" ht="20.100000000000001" customHeight="1" x14ac:dyDescent="0.25">
      <c r="A107" s="170"/>
      <c r="C107" s="94" t="s">
        <v>948</v>
      </c>
    </row>
    <row r="108" spans="1:3" ht="20.100000000000001" customHeight="1" x14ac:dyDescent="0.25">
      <c r="A108" s="120" t="str">
        <f>"Hospital: "&amp;data!C98</f>
        <v>Hospital: Swedish Edmonds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949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664018393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619232074</v>
      </c>
    </row>
    <row r="113" spans="1:3" ht="20.100000000000001" customHeight="1" x14ac:dyDescent="0.25">
      <c r="A113" s="174">
        <v>4</v>
      </c>
      <c r="B113" s="176" t="s">
        <v>950</v>
      </c>
      <c r="C113" s="176">
        <f>data!D360</f>
        <v>1283250467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951</v>
      </c>
      <c r="C115" s="175"/>
    </row>
    <row r="116" spans="1:3" ht="20.100000000000001" customHeight="1" x14ac:dyDescent="0.25">
      <c r="A116" s="174">
        <v>7</v>
      </c>
      <c r="B116" s="188" t="s">
        <v>952</v>
      </c>
      <c r="C116" s="189">
        <f>data!C362</f>
        <v>24224159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908631713.67999995</v>
      </c>
    </row>
    <row r="118" spans="1:3" ht="20.100000000000001" customHeight="1" x14ac:dyDescent="0.25">
      <c r="A118" s="174">
        <v>9</v>
      </c>
      <c r="B118" s="176" t="s">
        <v>953</v>
      </c>
      <c r="C118" s="189">
        <f>data!C364</f>
        <v>34818531</v>
      </c>
    </row>
    <row r="119" spans="1:3" ht="20.100000000000001" customHeight="1" x14ac:dyDescent="0.25">
      <c r="A119" s="174">
        <v>10</v>
      </c>
      <c r="B119" s="176" t="s">
        <v>954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898</v>
      </c>
      <c r="C120" s="189">
        <f>data!D366</f>
        <v>967674403.67999995</v>
      </c>
    </row>
    <row r="121" spans="1:3" ht="20.100000000000001" customHeight="1" x14ac:dyDescent="0.25">
      <c r="A121" s="174">
        <v>12</v>
      </c>
      <c r="B121" s="176" t="s">
        <v>955</v>
      </c>
      <c r="C121" s="189">
        <f>data!D367</f>
        <v>315576063.32000005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956</v>
      </c>
      <c r="B125" s="192" t="s">
        <v>501</v>
      </c>
      <c r="C125" s="191">
        <f>data!C370</f>
        <v>443</v>
      </c>
    </row>
    <row r="126" spans="1:3" ht="20.100000000000001" customHeight="1" x14ac:dyDescent="0.25">
      <c r="A126" s="195" t="s">
        <v>957</v>
      </c>
      <c r="B126" s="192" t="s">
        <v>502</v>
      </c>
      <c r="C126" s="191">
        <f>data!C371</f>
        <v>6073</v>
      </c>
    </row>
    <row r="127" spans="1:3" ht="20.100000000000001" customHeight="1" x14ac:dyDescent="0.25">
      <c r="A127" s="195" t="s">
        <v>958</v>
      </c>
      <c r="B127" s="192" t="s">
        <v>503</v>
      </c>
      <c r="C127" s="191">
        <f>data!C372</f>
        <v>67024</v>
      </c>
    </row>
    <row r="128" spans="1:3" ht="20.100000000000001" customHeight="1" x14ac:dyDescent="0.25">
      <c r="A128" s="195" t="s">
        <v>959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960</v>
      </c>
      <c r="B129" s="192" t="s">
        <v>505</v>
      </c>
      <c r="C129" s="191">
        <f>data!C374</f>
        <v>0</v>
      </c>
    </row>
    <row r="130" spans="1:3" ht="20.100000000000001" customHeight="1" x14ac:dyDescent="0.25">
      <c r="A130" s="195" t="s">
        <v>961</v>
      </c>
      <c r="B130" s="192" t="s">
        <v>506</v>
      </c>
      <c r="C130" s="191">
        <f>data!C375</f>
        <v>80374</v>
      </c>
    </row>
    <row r="131" spans="1:3" ht="20.100000000000001" customHeight="1" x14ac:dyDescent="0.25">
      <c r="A131" s="195" t="s">
        <v>962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963</v>
      </c>
      <c r="B132" s="192" t="s">
        <v>508</v>
      </c>
      <c r="C132" s="191">
        <f>data!C377</f>
        <v>4892268</v>
      </c>
    </row>
    <row r="133" spans="1:3" ht="20.100000000000001" customHeight="1" x14ac:dyDescent="0.25">
      <c r="A133" s="195" t="s">
        <v>964</v>
      </c>
      <c r="B133" s="192" t="s">
        <v>509</v>
      </c>
      <c r="C133" s="191">
        <f>data!C378</f>
        <v>644036</v>
      </c>
    </row>
    <row r="134" spans="1:3" ht="20.100000000000001" customHeight="1" x14ac:dyDescent="0.25">
      <c r="A134" s="195" t="s">
        <v>965</v>
      </c>
      <c r="B134" s="192" t="s">
        <v>510</v>
      </c>
      <c r="C134" s="191">
        <f>data!C379</f>
        <v>354822</v>
      </c>
    </row>
    <row r="135" spans="1:3" ht="20.100000000000001" customHeight="1" x14ac:dyDescent="0.25">
      <c r="A135" s="195" t="s">
        <v>966</v>
      </c>
      <c r="B135" s="192" t="s">
        <v>511</v>
      </c>
      <c r="C135" s="191">
        <f>data!C380</f>
        <v>240822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967</v>
      </c>
      <c r="C137" s="189">
        <f>data!D383</f>
        <v>6285862</v>
      </c>
    </row>
    <row r="138" spans="1:3" ht="20.100000000000001" customHeight="1" x14ac:dyDescent="0.25">
      <c r="A138" s="174">
        <v>18</v>
      </c>
      <c r="B138" s="176" t="s">
        <v>968</v>
      </c>
      <c r="C138" s="189">
        <f>data!D384</f>
        <v>321861925.32000005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969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149013458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40185310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14118486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34112096</v>
      </c>
    </row>
    <row r="145" spans="1:3" ht="20.100000000000001" customHeight="1" x14ac:dyDescent="0.25">
      <c r="A145" s="174">
        <v>25</v>
      </c>
      <c r="B145" s="176" t="s">
        <v>970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971</v>
      </c>
      <c r="C146" s="189">
        <f>data!C394</f>
        <v>11840291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6760149</v>
      </c>
    </row>
    <row r="148" spans="1:3" ht="20.100000000000001" customHeight="1" x14ac:dyDescent="0.25">
      <c r="A148" s="174">
        <v>28</v>
      </c>
      <c r="B148" s="176" t="s">
        <v>972</v>
      </c>
      <c r="C148" s="189">
        <f>data!C396</f>
        <v>11394525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973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760406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974</v>
      </c>
      <c r="B153" s="193" t="s">
        <v>269</v>
      </c>
      <c r="C153" s="189">
        <f>data!C401</f>
        <v>1130667</v>
      </c>
    </row>
    <row r="154" spans="1:3" ht="20.100000000000001" customHeight="1" x14ac:dyDescent="0.25">
      <c r="A154" s="195" t="s">
        <v>975</v>
      </c>
      <c r="B154" s="193" t="s">
        <v>270</v>
      </c>
      <c r="C154" s="189">
        <f>data!C402</f>
        <v>3909666</v>
      </c>
    </row>
    <row r="155" spans="1:3" ht="20.100000000000001" customHeight="1" x14ac:dyDescent="0.25">
      <c r="A155" s="195" t="s">
        <v>976</v>
      </c>
      <c r="B155" s="193" t="s">
        <v>977</v>
      </c>
      <c r="C155" s="189">
        <f>data!C403</f>
        <v>139220</v>
      </c>
    </row>
    <row r="156" spans="1:3" ht="20.100000000000001" customHeight="1" x14ac:dyDescent="0.25">
      <c r="A156" s="195" t="s">
        <v>978</v>
      </c>
      <c r="B156" s="193" t="s">
        <v>272</v>
      </c>
      <c r="C156" s="189">
        <f>data!C404</f>
        <v>4073370</v>
      </c>
    </row>
    <row r="157" spans="1:3" ht="20.100000000000001" customHeight="1" x14ac:dyDescent="0.25">
      <c r="A157" s="195" t="s">
        <v>979</v>
      </c>
      <c r="B157" s="193" t="s">
        <v>273</v>
      </c>
      <c r="C157" s="189">
        <f>data!C405</f>
        <v>1030430</v>
      </c>
    </row>
    <row r="158" spans="1:3" ht="20.100000000000001" customHeight="1" x14ac:dyDescent="0.25">
      <c r="A158" s="195" t="s">
        <v>980</v>
      </c>
      <c r="B158" s="193" t="s">
        <v>274</v>
      </c>
      <c r="C158" s="189">
        <f>data!C406</f>
        <v>372306</v>
      </c>
    </row>
    <row r="159" spans="1:3" ht="20.100000000000001" customHeight="1" x14ac:dyDescent="0.25">
      <c r="A159" s="195" t="s">
        <v>981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982</v>
      </c>
      <c r="B160" s="193" t="s">
        <v>276</v>
      </c>
      <c r="C160" s="189">
        <f>data!C408</f>
        <v>7371032</v>
      </c>
    </row>
    <row r="161" spans="1:3" ht="20.100000000000001" customHeight="1" x14ac:dyDescent="0.25">
      <c r="A161" s="195" t="s">
        <v>983</v>
      </c>
      <c r="B161" s="193" t="s">
        <v>277</v>
      </c>
      <c r="C161" s="189">
        <f>data!C409</f>
        <v>87120487</v>
      </c>
    </row>
    <row r="162" spans="1:3" ht="20.100000000000001" customHeight="1" x14ac:dyDescent="0.25">
      <c r="A162" s="195" t="s">
        <v>984</v>
      </c>
      <c r="B162" s="193" t="s">
        <v>278</v>
      </c>
      <c r="C162" s="189">
        <f>data!C410</f>
        <v>62338</v>
      </c>
    </row>
    <row r="163" spans="1:3" ht="20.100000000000001" customHeight="1" x14ac:dyDescent="0.25">
      <c r="A163" s="195" t="s">
        <v>985</v>
      </c>
      <c r="B163" s="193" t="s">
        <v>279</v>
      </c>
      <c r="C163" s="189">
        <f>data!C411</f>
        <v>115835</v>
      </c>
    </row>
    <row r="164" spans="1:3" ht="20.100000000000001" customHeight="1" x14ac:dyDescent="0.25">
      <c r="A164" s="195" t="s">
        <v>986</v>
      </c>
      <c r="B164" s="193" t="s">
        <v>280</v>
      </c>
      <c r="C164" s="189">
        <f>data!C412</f>
        <v>16080043</v>
      </c>
    </row>
    <row r="165" spans="1:3" ht="20.100000000000001" customHeight="1" x14ac:dyDescent="0.25">
      <c r="A165" s="195" t="s">
        <v>987</v>
      </c>
      <c r="B165" s="193" t="s">
        <v>281</v>
      </c>
      <c r="C165" s="189">
        <f>data!C413</f>
        <v>1811046</v>
      </c>
    </row>
    <row r="166" spans="1:3" ht="20.100000000000001" customHeight="1" x14ac:dyDescent="0.25">
      <c r="A166" s="195" t="s">
        <v>988</v>
      </c>
      <c r="B166" s="193" t="s">
        <v>989</v>
      </c>
      <c r="C166" s="189">
        <f>data!C414</f>
        <v>549838</v>
      </c>
    </row>
    <row r="167" spans="1:3" ht="20.100000000000001" customHeight="1" x14ac:dyDescent="0.25">
      <c r="A167" s="174">
        <v>34</v>
      </c>
      <c r="B167" s="176" t="s">
        <v>990</v>
      </c>
      <c r="C167" s="189">
        <f>data!D416</f>
        <v>391950999</v>
      </c>
    </row>
    <row r="168" spans="1:3" ht="20.100000000000001" customHeight="1" x14ac:dyDescent="0.25">
      <c r="A168" s="174">
        <v>35</v>
      </c>
      <c r="B168" s="176" t="s">
        <v>991</v>
      </c>
      <c r="C168" s="189">
        <f>data!D417</f>
        <v>-70089073.679999948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992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993</v>
      </c>
      <c r="C172" s="176">
        <f>data!D421</f>
        <v>-70089073.679999948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994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995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996</v>
      </c>
      <c r="C177" s="189">
        <f>data!D424</f>
        <v>-70089073.679999948</v>
      </c>
    </row>
    <row r="178" spans="1:3" ht="20.100000000000001" customHeight="1" x14ac:dyDescent="0.25">
      <c r="A178" s="179">
        <v>45</v>
      </c>
      <c r="B178" s="178" t="s">
        <v>997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998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999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Swedish Edmonds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1000</v>
      </c>
      <c r="C6" s="243" t="s">
        <v>117</v>
      </c>
      <c r="D6" s="244" t="s">
        <v>1001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1002</v>
      </c>
      <c r="E7" s="244" t="s">
        <v>189</v>
      </c>
      <c r="F7" s="244" t="s">
        <v>1003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1004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3679</v>
      </c>
      <c r="D9" s="238">
        <f>data!D59</f>
        <v>0</v>
      </c>
      <c r="E9" s="238">
        <f>data!E59</f>
        <v>36672</v>
      </c>
      <c r="F9" s="238">
        <f>data!F59</f>
        <v>0</v>
      </c>
      <c r="G9" s="238">
        <f>data!G59</f>
        <v>0</v>
      </c>
      <c r="H9" s="238">
        <f>data!H59</f>
        <v>7664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43.66</v>
      </c>
      <c r="D10" s="245">
        <f>data!D60</f>
        <v>0</v>
      </c>
      <c r="E10" s="245">
        <f>data!E60</f>
        <v>314.39</v>
      </c>
      <c r="F10" s="245">
        <f>data!F60</f>
        <v>0</v>
      </c>
      <c r="G10" s="245">
        <f>data!G60</f>
        <v>0</v>
      </c>
      <c r="H10" s="245">
        <f>data!H60</f>
        <v>59.51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5813589</v>
      </c>
      <c r="D11" s="238">
        <f>data!D61</f>
        <v>0</v>
      </c>
      <c r="E11" s="238">
        <f>data!E61</f>
        <v>39936239</v>
      </c>
      <c r="F11" s="238">
        <f>data!F61</f>
        <v>0</v>
      </c>
      <c r="G11" s="238">
        <f>data!G61</f>
        <v>0</v>
      </c>
      <c r="H11" s="238">
        <f>data!H61</f>
        <v>6989912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981120</v>
      </c>
      <c r="D12" s="238">
        <f>data!D62</f>
        <v>0</v>
      </c>
      <c r="E12" s="238">
        <f>data!E62</f>
        <v>5287648</v>
      </c>
      <c r="F12" s="238">
        <f>data!F62</f>
        <v>0</v>
      </c>
      <c r="G12" s="238">
        <f>data!G62</f>
        <v>0</v>
      </c>
      <c r="H12" s="238">
        <f>data!H62</f>
        <v>1001753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-1917</v>
      </c>
      <c r="D13" s="238">
        <f>data!D63</f>
        <v>0</v>
      </c>
      <c r="E13" s="238">
        <f>data!E63</f>
        <v>54069.98</v>
      </c>
      <c r="F13" s="238">
        <f>data!F63</f>
        <v>0</v>
      </c>
      <c r="G13" s="238">
        <f>data!G63</f>
        <v>0</v>
      </c>
      <c r="H13" s="238">
        <f>data!H63</f>
        <v>1119600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611417</v>
      </c>
      <c r="D14" s="238">
        <f>data!D64</f>
        <v>0</v>
      </c>
      <c r="E14" s="238">
        <f>data!E64</f>
        <v>2183846</v>
      </c>
      <c r="F14" s="238">
        <f>data!F64</f>
        <v>0</v>
      </c>
      <c r="G14" s="238">
        <f>data!G64</f>
        <v>0</v>
      </c>
      <c r="H14" s="238">
        <f>data!H64</f>
        <v>48902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4516</v>
      </c>
      <c r="D16" s="238">
        <f>data!D66</f>
        <v>0</v>
      </c>
      <c r="E16" s="238">
        <f>data!E66</f>
        <v>1293197</v>
      </c>
      <c r="F16" s="238">
        <f>data!F66</f>
        <v>0</v>
      </c>
      <c r="G16" s="238">
        <f>data!G66</f>
        <v>0</v>
      </c>
      <c r="H16" s="238">
        <f>data!H66</f>
        <v>15339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35960</v>
      </c>
      <c r="D17" s="238">
        <f>data!D67</f>
        <v>0</v>
      </c>
      <c r="E17" s="238">
        <f>data!E67</f>
        <v>335577</v>
      </c>
      <c r="F17" s="238">
        <f>data!F67</f>
        <v>0</v>
      </c>
      <c r="G17" s="238">
        <f>data!G67</f>
        <v>0</v>
      </c>
      <c r="H17" s="238">
        <f>data!H67</f>
        <v>154117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1005</v>
      </c>
      <c r="C18" s="238">
        <f>data!C68</f>
        <v>9437</v>
      </c>
      <c r="D18" s="238">
        <f>data!D68</f>
        <v>0</v>
      </c>
      <c r="E18" s="238">
        <f>data!E68</f>
        <v>127417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1006</v>
      </c>
      <c r="C19" s="238">
        <f>data!C69</f>
        <v>3710684</v>
      </c>
      <c r="D19" s="238">
        <f>data!D69</f>
        <v>0</v>
      </c>
      <c r="E19" s="238">
        <f>data!E69</f>
        <v>24446501</v>
      </c>
      <c r="F19" s="238">
        <f>data!F69</f>
        <v>0</v>
      </c>
      <c r="G19" s="238">
        <f>data!G69</f>
        <v>0</v>
      </c>
      <c r="H19" s="238">
        <f>data!H69</f>
        <v>4215011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-16100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1007</v>
      </c>
      <c r="C21" s="238">
        <f>data!C85</f>
        <v>11164806</v>
      </c>
      <c r="D21" s="238">
        <f>data!D85</f>
        <v>0</v>
      </c>
      <c r="E21" s="238">
        <f>data!E85</f>
        <v>73648394.979999989</v>
      </c>
      <c r="F21" s="238">
        <f>data!F85</f>
        <v>0</v>
      </c>
      <c r="G21" s="238">
        <f>data!G85</f>
        <v>0</v>
      </c>
      <c r="H21" s="238">
        <f>data!H85</f>
        <v>13544634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1008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1009</v>
      </c>
      <c r="C24" s="238">
        <f>data!C87</f>
        <v>34620886</v>
      </c>
      <c r="D24" s="238">
        <f>data!D87</f>
        <v>0</v>
      </c>
      <c r="E24" s="238">
        <f>data!E87</f>
        <v>228650656</v>
      </c>
      <c r="F24" s="238">
        <f>data!F87</f>
        <v>0</v>
      </c>
      <c r="G24" s="238">
        <f>data!G87</f>
        <v>0</v>
      </c>
      <c r="H24" s="238">
        <f>data!H87</f>
        <v>38010792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1010</v>
      </c>
      <c r="C25" s="238">
        <f>data!C88</f>
        <v>85075</v>
      </c>
      <c r="D25" s="238">
        <f>data!D88</f>
        <v>0</v>
      </c>
      <c r="E25" s="238">
        <f>data!E88</f>
        <v>27834716</v>
      </c>
      <c r="F25" s="238">
        <f>data!F88</f>
        <v>0</v>
      </c>
      <c r="G25" s="238">
        <f>data!G88</f>
        <v>0</v>
      </c>
      <c r="H25" s="238">
        <f>data!H88</f>
        <v>6193992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1011</v>
      </c>
      <c r="C26" s="238">
        <f>data!C89</f>
        <v>34705961</v>
      </c>
      <c r="D26" s="238">
        <f>data!D89</f>
        <v>0</v>
      </c>
      <c r="E26" s="238">
        <f>data!E89</f>
        <v>256485372</v>
      </c>
      <c r="F26" s="238">
        <f>data!F89</f>
        <v>0</v>
      </c>
      <c r="G26" s="238">
        <f>data!G89</f>
        <v>0</v>
      </c>
      <c r="H26" s="238">
        <f>data!H89</f>
        <v>44204784</v>
      </c>
      <c r="I26" s="238">
        <f>data!I89</f>
        <v>0</v>
      </c>
    </row>
    <row r="27" spans="1:9" ht="20.100000000000001" customHeight="1" x14ac:dyDescent="0.2">
      <c r="A27" s="230" t="s">
        <v>1012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1013</v>
      </c>
      <c r="C28" s="238">
        <f>data!C90</f>
        <v>6385</v>
      </c>
      <c r="D28" s="238">
        <f>data!D90</f>
        <v>0</v>
      </c>
      <c r="E28" s="238">
        <f>data!E90</f>
        <v>62961</v>
      </c>
      <c r="F28" s="238">
        <f>data!F90</f>
        <v>0</v>
      </c>
      <c r="G28" s="238">
        <f>data!G90</f>
        <v>0</v>
      </c>
      <c r="H28" s="238">
        <f>data!H90</f>
        <v>12116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1014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1015</v>
      </c>
      <c r="C30" s="238">
        <f>data!C92</f>
        <v>1633</v>
      </c>
      <c r="D30" s="238">
        <f>data!D92</f>
        <v>0</v>
      </c>
      <c r="E30" s="238">
        <f>data!E92</f>
        <v>16104</v>
      </c>
      <c r="F30" s="238">
        <f>data!F92</f>
        <v>0</v>
      </c>
      <c r="G30" s="238">
        <f>data!G92</f>
        <v>0</v>
      </c>
      <c r="H30" s="238">
        <f>data!H92</f>
        <v>3099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1016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30.64</v>
      </c>
      <c r="D32" s="245">
        <f>data!D94</f>
        <v>0</v>
      </c>
      <c r="E32" s="245">
        <f>data!E94</f>
        <v>221.72</v>
      </c>
      <c r="F32" s="245">
        <f>data!F94</f>
        <v>0</v>
      </c>
      <c r="G32" s="245">
        <f>data!G94</f>
        <v>0</v>
      </c>
      <c r="H32" s="245">
        <f>data!H94</f>
        <v>21.41</v>
      </c>
      <c r="I32" s="245">
        <f>data!I94</f>
        <v>0</v>
      </c>
    </row>
    <row r="33" spans="1:9" ht="20.100000000000001" customHeight="1" x14ac:dyDescent="0.2">
      <c r="A33" s="231" t="s">
        <v>998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1017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Swedish Edmonds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1000</v>
      </c>
      <c r="C38" s="244"/>
      <c r="D38" s="244" t="s">
        <v>125</v>
      </c>
      <c r="E38" s="244" t="s">
        <v>126</v>
      </c>
      <c r="F38" s="244" t="s">
        <v>1018</v>
      </c>
      <c r="G38" s="244" t="s">
        <v>128</v>
      </c>
      <c r="H38" s="244" t="s">
        <v>1019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1004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2890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1116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12.26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75.959999999999994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1723430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8625945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255399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1233891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179567.5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74185.5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82496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7473471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1521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174728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14516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502520</v>
      </c>
    </row>
    <row r="50" spans="1:11" ht="20.100000000000001" customHeight="1" x14ac:dyDescent="0.2">
      <c r="A50" s="230">
        <v>13</v>
      </c>
      <c r="B50" s="238" t="s">
        <v>1005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101737</v>
      </c>
    </row>
    <row r="51" spans="1:11" ht="20.100000000000001" customHeight="1" x14ac:dyDescent="0.2">
      <c r="A51" s="230">
        <v>14</v>
      </c>
      <c r="B51" s="238" t="s">
        <v>1006</v>
      </c>
      <c r="C51" s="238">
        <f>data!J69</f>
        <v>1215818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5772540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1007</v>
      </c>
      <c r="C53" s="238">
        <f>data!J85</f>
        <v>3472747.5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23959017.5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1008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1009</v>
      </c>
      <c r="C56" s="238">
        <f>data!J87</f>
        <v>13846376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54036643</v>
      </c>
    </row>
    <row r="57" spans="1:11" ht="20.100000000000001" customHeight="1" x14ac:dyDescent="0.2">
      <c r="A57" s="230">
        <v>20</v>
      </c>
      <c r="B57" s="246" t="s">
        <v>1010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153541446</v>
      </c>
    </row>
    <row r="58" spans="1:11" ht="20.100000000000001" customHeight="1" x14ac:dyDescent="0.2">
      <c r="A58" s="230">
        <v>21</v>
      </c>
      <c r="B58" s="246" t="s">
        <v>1011</v>
      </c>
      <c r="C58" s="238">
        <f>data!J89</f>
        <v>13846376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207578089</v>
      </c>
    </row>
    <row r="59" spans="1:11" ht="20.100000000000001" customHeight="1" x14ac:dyDescent="0.2">
      <c r="A59" s="230" t="s">
        <v>1012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1013</v>
      </c>
      <c r="C60" s="238">
        <f>data!J90</f>
        <v>1251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25605</v>
      </c>
      <c r="K60" s="249"/>
    </row>
    <row r="61" spans="1:11" ht="20.100000000000001" customHeight="1" x14ac:dyDescent="0.2">
      <c r="A61" s="230">
        <v>23</v>
      </c>
      <c r="B61" s="238" t="s">
        <v>1014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1015</v>
      </c>
      <c r="C62" s="238">
        <f>data!J92</f>
        <v>320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6549</v>
      </c>
    </row>
    <row r="63" spans="1:11" ht="20.100000000000001" customHeight="1" x14ac:dyDescent="0.2">
      <c r="A63" s="230">
        <v>25</v>
      </c>
      <c r="B63" s="238" t="s">
        <v>1016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9.3800000000000008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26.44</v>
      </c>
    </row>
    <row r="65" spans="1:9" ht="20.100000000000001" customHeight="1" x14ac:dyDescent="0.2">
      <c r="A65" s="231" t="s">
        <v>998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1020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Swedish Edmonds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1000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1021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1004</v>
      </c>
      <c r="C72" s="240" t="s">
        <v>1022</v>
      </c>
      <c r="D72" s="239" t="s">
        <v>1023</v>
      </c>
      <c r="E72" s="250"/>
      <c r="F72" s="250"/>
      <c r="G72" s="239" t="s">
        <v>1024</v>
      </c>
      <c r="H72" s="239" t="s">
        <v>1024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9.41</v>
      </c>
      <c r="D74" s="245">
        <f>data!R60</f>
        <v>1.85</v>
      </c>
      <c r="E74" s="245">
        <f>data!S60</f>
        <v>0</v>
      </c>
      <c r="F74" s="245">
        <f>data!T60</f>
        <v>0</v>
      </c>
      <c r="G74" s="245">
        <f>data!U60</f>
        <v>49.97</v>
      </c>
      <c r="H74" s="245">
        <f>data!V60</f>
        <v>41.34</v>
      </c>
      <c r="I74" s="245">
        <f>data!W60</f>
        <v>5.23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1622411</v>
      </c>
      <c r="D75" s="238">
        <f>data!R61</f>
        <v>254604</v>
      </c>
      <c r="E75" s="238">
        <f>data!S61</f>
        <v>0</v>
      </c>
      <c r="F75" s="238">
        <f>data!T61</f>
        <v>0</v>
      </c>
      <c r="G75" s="238">
        <f>data!U61</f>
        <v>6295863</v>
      </c>
      <c r="H75" s="238">
        <f>data!V61</f>
        <v>6091287</v>
      </c>
      <c r="I75" s="238">
        <f>data!W61</f>
        <v>1063373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256856</v>
      </c>
      <c r="D76" s="238">
        <f>data!R62</f>
        <v>36511</v>
      </c>
      <c r="E76" s="238">
        <f>data!S62</f>
        <v>0</v>
      </c>
      <c r="F76" s="238">
        <f>data!T62</f>
        <v>0</v>
      </c>
      <c r="G76" s="238">
        <f>data!U62</f>
        <v>916216</v>
      </c>
      <c r="H76" s="238">
        <f>data!V62</f>
        <v>864353</v>
      </c>
      <c r="I76" s="238">
        <f>data!W62</f>
        <v>117295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4713559.38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1586451.96</v>
      </c>
      <c r="I77" s="238">
        <f>data!W63</f>
        <v>6800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61125</v>
      </c>
      <c r="D78" s="238">
        <f>data!R64</f>
        <v>605643</v>
      </c>
      <c r="E78" s="238">
        <f>data!S64</f>
        <v>131945</v>
      </c>
      <c r="F78" s="238">
        <f>data!T64</f>
        <v>0</v>
      </c>
      <c r="G78" s="238">
        <f>data!U64</f>
        <v>4270137</v>
      </c>
      <c r="H78" s="238">
        <f>data!V64</f>
        <v>3132606</v>
      </c>
      <c r="I78" s="238">
        <f>data!W64</f>
        <v>142116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518</v>
      </c>
      <c r="D80" s="238">
        <f>data!R66</f>
        <v>4183</v>
      </c>
      <c r="E80" s="238">
        <f>data!S66</f>
        <v>147949</v>
      </c>
      <c r="F80" s="238">
        <f>data!T66</f>
        <v>0</v>
      </c>
      <c r="G80" s="238">
        <f>data!U66</f>
        <v>1146337</v>
      </c>
      <c r="H80" s="238">
        <f>data!V66</f>
        <v>41704</v>
      </c>
      <c r="I80" s="238">
        <f>data!W66</f>
        <v>10401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5390</v>
      </c>
      <c r="D81" s="238">
        <f>data!R67</f>
        <v>15092</v>
      </c>
      <c r="E81" s="238">
        <f>data!S67</f>
        <v>0</v>
      </c>
      <c r="F81" s="238">
        <f>data!T67</f>
        <v>0</v>
      </c>
      <c r="G81" s="238">
        <f>data!U67</f>
        <v>134366</v>
      </c>
      <c r="H81" s="238">
        <f>data!V67</f>
        <v>365519</v>
      </c>
      <c r="I81" s="238">
        <f>data!W67</f>
        <v>17103</v>
      </c>
    </row>
    <row r="82" spans="1:9" ht="20.100000000000001" customHeight="1" x14ac:dyDescent="0.2">
      <c r="A82" s="230">
        <v>13</v>
      </c>
      <c r="B82" s="238" t="s">
        <v>1005</v>
      </c>
      <c r="C82" s="238">
        <f>data!Q68</f>
        <v>0</v>
      </c>
      <c r="D82" s="238">
        <f>data!R68</f>
        <v>0</v>
      </c>
      <c r="E82" s="238">
        <f>data!S68</f>
        <v>50661</v>
      </c>
      <c r="F82" s="238">
        <f>data!T68</f>
        <v>0</v>
      </c>
      <c r="G82" s="238">
        <f>data!U68</f>
        <v>0</v>
      </c>
      <c r="H82" s="238">
        <f>data!V68</f>
        <v>403317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1006</v>
      </c>
      <c r="C83" s="238">
        <f>data!Q69</f>
        <v>949053</v>
      </c>
      <c r="D83" s="238">
        <f>data!R69</f>
        <v>149436</v>
      </c>
      <c r="E83" s="238">
        <f>data!S69</f>
        <v>39017</v>
      </c>
      <c r="F83" s="238">
        <f>data!T69</f>
        <v>0</v>
      </c>
      <c r="G83" s="238">
        <f>data!U69</f>
        <v>4928116</v>
      </c>
      <c r="H83" s="238">
        <f>data!V69</f>
        <v>3496737</v>
      </c>
      <c r="I83" s="238">
        <f>data!W69</f>
        <v>629098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-4892268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1007</v>
      </c>
      <c r="C85" s="238">
        <f>data!Q85</f>
        <v>2895353</v>
      </c>
      <c r="D85" s="238">
        <f>data!R85</f>
        <v>5779028.3799999999</v>
      </c>
      <c r="E85" s="238">
        <f>data!S85</f>
        <v>369572</v>
      </c>
      <c r="F85" s="238">
        <f>data!T85</f>
        <v>0</v>
      </c>
      <c r="G85" s="238">
        <f>data!U85</f>
        <v>12798767</v>
      </c>
      <c r="H85" s="238">
        <f>data!V85</f>
        <v>15981974.960000001</v>
      </c>
      <c r="I85" s="238">
        <f>data!W85</f>
        <v>1986186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1008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1009</v>
      </c>
      <c r="C88" s="238">
        <f>data!Q87</f>
        <v>6232938</v>
      </c>
      <c r="D88" s="238">
        <f>data!R87</f>
        <v>1660722</v>
      </c>
      <c r="E88" s="238">
        <f>data!S87</f>
        <v>0</v>
      </c>
      <c r="F88" s="238">
        <f>data!T87</f>
        <v>0</v>
      </c>
      <c r="G88" s="238">
        <f>data!U87</f>
        <v>41202792</v>
      </c>
      <c r="H88" s="238">
        <f>data!V87</f>
        <v>63439095</v>
      </c>
      <c r="I88" s="238">
        <f>data!W87</f>
        <v>4022246</v>
      </c>
    </row>
    <row r="89" spans="1:9" ht="20.100000000000001" customHeight="1" x14ac:dyDescent="0.2">
      <c r="A89" s="230">
        <v>20</v>
      </c>
      <c r="B89" s="246" t="s">
        <v>1010</v>
      </c>
      <c r="C89" s="238">
        <f>data!Q88</f>
        <v>10627428</v>
      </c>
      <c r="D89" s="238">
        <f>data!R88</f>
        <v>7965</v>
      </c>
      <c r="E89" s="238">
        <f>data!S88</f>
        <v>0</v>
      </c>
      <c r="F89" s="238">
        <f>data!T88</f>
        <v>0</v>
      </c>
      <c r="G89" s="238">
        <f>data!U88</f>
        <v>80717271</v>
      </c>
      <c r="H89" s="238">
        <f>data!V88</f>
        <v>53904648</v>
      </c>
      <c r="I89" s="238">
        <f>data!W88</f>
        <v>9961010</v>
      </c>
    </row>
    <row r="90" spans="1:9" ht="20.100000000000001" customHeight="1" x14ac:dyDescent="0.2">
      <c r="A90" s="230">
        <v>21</v>
      </c>
      <c r="B90" s="246" t="s">
        <v>1011</v>
      </c>
      <c r="C90" s="238">
        <f>data!Q89</f>
        <v>16860366</v>
      </c>
      <c r="D90" s="238">
        <f>data!R89</f>
        <v>1668687</v>
      </c>
      <c r="E90" s="238">
        <f>data!S89</f>
        <v>0</v>
      </c>
      <c r="F90" s="238">
        <f>data!T89</f>
        <v>0</v>
      </c>
      <c r="G90" s="238">
        <f>data!U89</f>
        <v>121920063</v>
      </c>
      <c r="H90" s="238">
        <f>data!V89</f>
        <v>117343743</v>
      </c>
      <c r="I90" s="238">
        <f>data!W89</f>
        <v>13983256</v>
      </c>
    </row>
    <row r="91" spans="1:9" ht="20.100000000000001" customHeight="1" x14ac:dyDescent="0.2">
      <c r="A91" s="230" t="s">
        <v>1012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1013</v>
      </c>
      <c r="C92" s="238">
        <f>data!Q90</f>
        <v>1648</v>
      </c>
      <c r="D92" s="238">
        <f>data!R90</f>
        <v>390</v>
      </c>
      <c r="E92" s="238">
        <f>data!S90</f>
        <v>4582</v>
      </c>
      <c r="F92" s="238">
        <f>data!T90</f>
        <v>0</v>
      </c>
      <c r="G92" s="238">
        <f>data!U90</f>
        <v>5580</v>
      </c>
      <c r="H92" s="238">
        <f>data!V90</f>
        <v>15766</v>
      </c>
      <c r="I92" s="238">
        <f>data!W90</f>
        <v>954</v>
      </c>
    </row>
    <row r="93" spans="1:9" ht="20.100000000000001" customHeight="1" x14ac:dyDescent="0.2">
      <c r="A93" s="230">
        <v>23</v>
      </c>
      <c r="B93" s="238" t="s">
        <v>1014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1015</v>
      </c>
      <c r="C94" s="238">
        <f>data!Q92</f>
        <v>422</v>
      </c>
      <c r="D94" s="238">
        <f>data!R92</f>
        <v>100</v>
      </c>
      <c r="E94" s="238">
        <f>data!S92</f>
        <v>1172</v>
      </c>
      <c r="F94" s="238">
        <f>data!T92</f>
        <v>0</v>
      </c>
      <c r="G94" s="238">
        <f>data!U92</f>
        <v>1427</v>
      </c>
      <c r="H94" s="238">
        <f>data!V92</f>
        <v>4033</v>
      </c>
      <c r="I94" s="238">
        <f>data!W92</f>
        <v>244</v>
      </c>
    </row>
    <row r="95" spans="1:9" ht="20.100000000000001" customHeight="1" x14ac:dyDescent="0.2">
      <c r="A95" s="230">
        <v>25</v>
      </c>
      <c r="B95" s="238" t="s">
        <v>1016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7.95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10.029999999999999</v>
      </c>
      <c r="I96" s="245">
        <f>data!W94</f>
        <v>0.05</v>
      </c>
    </row>
    <row r="97" spans="1:9" ht="20.100000000000001" customHeight="1" x14ac:dyDescent="0.2">
      <c r="A97" s="231" t="s">
        <v>998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1025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Swedish Edmonds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1000</v>
      </c>
      <c r="C102" s="244" t="s">
        <v>1026</v>
      </c>
      <c r="D102" s="244" t="s">
        <v>1027</v>
      </c>
      <c r="E102" s="244" t="s">
        <v>1027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1004</v>
      </c>
      <c r="C104" s="239" t="s">
        <v>250</v>
      </c>
      <c r="D104" s="240" t="s">
        <v>1028</v>
      </c>
      <c r="E104" s="240" t="s">
        <v>1028</v>
      </c>
      <c r="F104" s="240" t="s">
        <v>1028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11.12</v>
      </c>
      <c r="D106" s="245">
        <f>data!Y60</f>
        <v>35.24</v>
      </c>
      <c r="E106" s="245">
        <f>data!Z60</f>
        <v>0</v>
      </c>
      <c r="F106" s="245">
        <f>data!AA60</f>
        <v>1.86</v>
      </c>
      <c r="G106" s="245">
        <f>data!AB60</f>
        <v>38.67</v>
      </c>
      <c r="H106" s="245">
        <f>data!AC60</f>
        <v>19.440000000000001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1655211</v>
      </c>
      <c r="D107" s="238">
        <f>data!Y61</f>
        <v>4573099</v>
      </c>
      <c r="E107" s="238">
        <f>data!Z61</f>
        <v>0</v>
      </c>
      <c r="F107" s="238">
        <f>data!AA61</f>
        <v>321283</v>
      </c>
      <c r="G107" s="238">
        <f>data!AB61</f>
        <v>5834051</v>
      </c>
      <c r="H107" s="238">
        <f>data!AC61</f>
        <v>2619037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188162</v>
      </c>
      <c r="D108" s="238">
        <f>data!Y62</f>
        <v>680511</v>
      </c>
      <c r="E108" s="238">
        <f>data!Z62</f>
        <v>0</v>
      </c>
      <c r="F108" s="238">
        <f>data!AA62</f>
        <v>68430</v>
      </c>
      <c r="G108" s="238">
        <f>data!AB62</f>
        <v>814294</v>
      </c>
      <c r="H108" s="238">
        <f>data!AC62</f>
        <v>393452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500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-26203.49</v>
      </c>
      <c r="H109" s="238">
        <f>data!AC63</f>
        <v>280</v>
      </c>
      <c r="I109" s="238">
        <f>data!AD63</f>
        <v>-642117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630264</v>
      </c>
      <c r="D110" s="238">
        <f>data!Y64</f>
        <v>302378</v>
      </c>
      <c r="E110" s="238">
        <f>data!Z64</f>
        <v>-1775</v>
      </c>
      <c r="F110" s="238">
        <f>data!AA64</f>
        <v>1209721</v>
      </c>
      <c r="G110" s="238">
        <f>data!AB64</f>
        <v>6953066</v>
      </c>
      <c r="H110" s="238">
        <f>data!AC64</f>
        <v>325894</v>
      </c>
      <c r="I110" s="238">
        <f>data!AD64</f>
        <v>-116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75452</v>
      </c>
      <c r="D112" s="238">
        <f>data!Y66</f>
        <v>12974</v>
      </c>
      <c r="E112" s="238">
        <f>data!Z66</f>
        <v>456</v>
      </c>
      <c r="F112" s="238">
        <f>data!AA66</f>
        <v>740</v>
      </c>
      <c r="G112" s="238">
        <f>data!AB66</f>
        <v>156078</v>
      </c>
      <c r="H112" s="238">
        <f>data!AC66</f>
        <v>498769</v>
      </c>
      <c r="I112" s="238">
        <f>data!AD66</f>
        <v>811275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168794</v>
      </c>
      <c r="D113" s="238">
        <f>data!Y67</f>
        <v>405313</v>
      </c>
      <c r="E113" s="238">
        <f>data!Z67</f>
        <v>1382</v>
      </c>
      <c r="F113" s="238">
        <f>data!AA67</f>
        <v>48943</v>
      </c>
      <c r="G113" s="238">
        <f>data!AB67</f>
        <v>177978</v>
      </c>
      <c r="H113" s="238">
        <f>data!AC67</f>
        <v>74520</v>
      </c>
      <c r="I113" s="238">
        <f>data!AD67</f>
        <v>18414</v>
      </c>
    </row>
    <row r="114" spans="1:9" ht="20.100000000000001" customHeight="1" x14ac:dyDescent="0.2">
      <c r="A114" s="230">
        <v>13</v>
      </c>
      <c r="B114" s="238" t="s">
        <v>1005</v>
      </c>
      <c r="C114" s="238">
        <f>data!X68</f>
        <v>0</v>
      </c>
      <c r="D114" s="238">
        <f>data!Y68</f>
        <v>265371</v>
      </c>
      <c r="E114" s="238">
        <f>data!Z68</f>
        <v>0</v>
      </c>
      <c r="F114" s="238">
        <f>data!AA68</f>
        <v>0</v>
      </c>
      <c r="G114" s="238">
        <f>data!AB68</f>
        <v>399210</v>
      </c>
      <c r="H114" s="238">
        <f>data!AC68</f>
        <v>114078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1006</v>
      </c>
      <c r="C115" s="238">
        <f>data!X69</f>
        <v>967717</v>
      </c>
      <c r="D115" s="238">
        <f>data!Y69</f>
        <v>3138743</v>
      </c>
      <c r="E115" s="238">
        <f>data!Z69</f>
        <v>1651</v>
      </c>
      <c r="F115" s="238">
        <f>data!AA69</f>
        <v>197500</v>
      </c>
      <c r="G115" s="238">
        <f>data!AB69</f>
        <v>3516797</v>
      </c>
      <c r="H115" s="238">
        <f>data!AC69</f>
        <v>1555257</v>
      </c>
      <c r="I115" s="238">
        <f>data!AD69</f>
        <v>-3367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-6278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1007</v>
      </c>
      <c r="C117" s="238">
        <f>data!X85</f>
        <v>3686100</v>
      </c>
      <c r="D117" s="238">
        <f>data!Y85</f>
        <v>9372111</v>
      </c>
      <c r="E117" s="238">
        <f>data!Z85</f>
        <v>1714</v>
      </c>
      <c r="F117" s="238">
        <f>data!AA85</f>
        <v>1846617</v>
      </c>
      <c r="G117" s="238">
        <f>data!AB85</f>
        <v>17825270.509999998</v>
      </c>
      <c r="H117" s="238">
        <f>data!AC85</f>
        <v>5581287</v>
      </c>
      <c r="I117" s="238">
        <f>data!AD85</f>
        <v>184089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1008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1009</v>
      </c>
      <c r="C120" s="238">
        <f>data!X87</f>
        <v>13849810</v>
      </c>
      <c r="D120" s="238">
        <f>data!Y87</f>
        <v>10882722</v>
      </c>
      <c r="E120" s="238">
        <f>data!Z87</f>
        <v>280</v>
      </c>
      <c r="F120" s="238">
        <f>data!AA87</f>
        <v>368419</v>
      </c>
      <c r="G120" s="238">
        <f>data!AB87</f>
        <v>41599461</v>
      </c>
      <c r="H120" s="238">
        <f>data!AC87</f>
        <v>42592560</v>
      </c>
      <c r="I120" s="238">
        <f>data!AD87</f>
        <v>7419841</v>
      </c>
    </row>
    <row r="121" spans="1:9" ht="20.100000000000001" customHeight="1" x14ac:dyDescent="0.2">
      <c r="A121" s="230">
        <v>20</v>
      </c>
      <c r="B121" s="246" t="s">
        <v>1010</v>
      </c>
      <c r="C121" s="238">
        <f>data!X88</f>
        <v>43997127</v>
      </c>
      <c r="D121" s="238">
        <f>data!Y88</f>
        <v>34540128</v>
      </c>
      <c r="E121" s="238">
        <f>data!Z88</f>
        <v>400</v>
      </c>
      <c r="F121" s="238">
        <f>data!AA88</f>
        <v>6411482</v>
      </c>
      <c r="G121" s="238">
        <f>data!AB88</f>
        <v>29830901</v>
      </c>
      <c r="H121" s="238">
        <f>data!AC88</f>
        <v>7776897</v>
      </c>
      <c r="I121" s="238">
        <f>data!AD88</f>
        <v>157636</v>
      </c>
    </row>
    <row r="122" spans="1:9" ht="20.100000000000001" customHeight="1" x14ac:dyDescent="0.2">
      <c r="A122" s="230">
        <v>21</v>
      </c>
      <c r="B122" s="246" t="s">
        <v>1011</v>
      </c>
      <c r="C122" s="238">
        <f>data!X89</f>
        <v>57846937</v>
      </c>
      <c r="D122" s="238">
        <f>data!Y89</f>
        <v>45422850</v>
      </c>
      <c r="E122" s="238">
        <f>data!Z89</f>
        <v>680</v>
      </c>
      <c r="F122" s="238">
        <f>data!AA89</f>
        <v>6779901</v>
      </c>
      <c r="G122" s="238">
        <f>data!AB89</f>
        <v>71430362</v>
      </c>
      <c r="H122" s="238">
        <f>data!AC89</f>
        <v>50369457</v>
      </c>
      <c r="I122" s="238">
        <f>data!AD89</f>
        <v>7577477</v>
      </c>
    </row>
    <row r="123" spans="1:9" ht="20.100000000000001" customHeight="1" x14ac:dyDescent="0.2">
      <c r="A123" s="230" t="s">
        <v>1012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1013</v>
      </c>
      <c r="C124" s="238">
        <f>data!X90</f>
        <v>6090</v>
      </c>
      <c r="D124" s="238">
        <f>data!Y90</f>
        <v>14684</v>
      </c>
      <c r="E124" s="238">
        <f>data!Z90</f>
        <v>0</v>
      </c>
      <c r="F124" s="238">
        <f>data!AA90</f>
        <v>835</v>
      </c>
      <c r="G124" s="238">
        <f>data!AB90</f>
        <v>4104</v>
      </c>
      <c r="H124" s="238">
        <f>data!AC90</f>
        <v>3155</v>
      </c>
      <c r="I124" s="238">
        <f>data!AD90</f>
        <v>376</v>
      </c>
    </row>
    <row r="125" spans="1:9" ht="20.100000000000001" customHeight="1" x14ac:dyDescent="0.2">
      <c r="A125" s="230">
        <v>23</v>
      </c>
      <c r="B125" s="238" t="s">
        <v>1014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1015</v>
      </c>
      <c r="C126" s="238">
        <f>data!X92</f>
        <v>1558</v>
      </c>
      <c r="D126" s="238">
        <f>data!Y92</f>
        <v>3756</v>
      </c>
      <c r="E126" s="238">
        <f>data!Z92</f>
        <v>0</v>
      </c>
      <c r="F126" s="238">
        <f>data!AA92</f>
        <v>214</v>
      </c>
      <c r="G126" s="238">
        <f>data!AB92</f>
        <v>1050</v>
      </c>
      <c r="H126" s="238">
        <f>data!AC92</f>
        <v>807</v>
      </c>
      <c r="I126" s="238">
        <f>data!AD92</f>
        <v>96</v>
      </c>
    </row>
    <row r="127" spans="1:9" ht="20.100000000000001" customHeight="1" x14ac:dyDescent="0.2">
      <c r="A127" s="230">
        <v>25</v>
      </c>
      <c r="B127" s="238" t="s">
        <v>1016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0.25</v>
      </c>
      <c r="D128" s="245">
        <f>data!Y94</f>
        <v>0.36</v>
      </c>
      <c r="E128" s="245">
        <f>data!Z94</f>
        <v>0</v>
      </c>
      <c r="F128" s="245">
        <f>data!AA94</f>
        <v>0.01</v>
      </c>
      <c r="G128" s="245">
        <f>data!AB94</f>
        <v>0</v>
      </c>
      <c r="H128" s="245">
        <f>data!AC94</f>
        <v>0.09</v>
      </c>
      <c r="I128" s="245">
        <f>data!AD94</f>
        <v>0</v>
      </c>
    </row>
    <row r="129" spans="1:14" ht="20.100000000000001" customHeight="1" x14ac:dyDescent="0.2">
      <c r="A129" s="231" t="s">
        <v>998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1029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Swedish Edmonds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1000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1030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1004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1031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17.18</v>
      </c>
      <c r="D138" s="245">
        <f>data!AF60</f>
        <v>0</v>
      </c>
      <c r="E138" s="245">
        <f>data!AG60</f>
        <v>119</v>
      </c>
      <c r="F138" s="245">
        <f>data!AH60</f>
        <v>0</v>
      </c>
      <c r="G138" s="245">
        <f>data!AI60</f>
        <v>0</v>
      </c>
      <c r="H138" s="245">
        <f>data!AJ60</f>
        <v>27.68</v>
      </c>
      <c r="I138" s="245">
        <f>data!AK60</f>
        <v>4.04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2279973</v>
      </c>
      <c r="D139" s="238">
        <f>data!AF61</f>
        <v>0</v>
      </c>
      <c r="E139" s="238">
        <f>data!AG61</f>
        <v>13782865</v>
      </c>
      <c r="F139" s="238">
        <f>data!AH61</f>
        <v>0</v>
      </c>
      <c r="G139" s="238">
        <f>data!AI61</f>
        <v>0</v>
      </c>
      <c r="H139" s="238">
        <f>data!AJ61</f>
        <v>3257933</v>
      </c>
      <c r="I139" s="238">
        <f>data!AK61</f>
        <v>543903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352830</v>
      </c>
      <c r="D140" s="238">
        <f>data!AF62</f>
        <v>0</v>
      </c>
      <c r="E140" s="238">
        <f>data!AG62</f>
        <v>2134734</v>
      </c>
      <c r="F140" s="238">
        <f>data!AH62</f>
        <v>0</v>
      </c>
      <c r="G140" s="238">
        <f>data!AI62</f>
        <v>0</v>
      </c>
      <c r="H140" s="238">
        <f>data!AJ62</f>
        <v>434499</v>
      </c>
      <c r="I140" s="238">
        <f>data!AK62</f>
        <v>79691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59000.04</v>
      </c>
      <c r="D141" s="238">
        <f>data!AF63</f>
        <v>0</v>
      </c>
      <c r="E141" s="238">
        <f>data!AG63</f>
        <v>1726757</v>
      </c>
      <c r="F141" s="238">
        <f>data!AH63</f>
        <v>0</v>
      </c>
      <c r="G141" s="238">
        <f>data!AI63</f>
        <v>0</v>
      </c>
      <c r="H141" s="238">
        <f>data!AJ63</f>
        <v>2567536.1100000003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21047</v>
      </c>
      <c r="D142" s="238">
        <f>data!AF64</f>
        <v>0</v>
      </c>
      <c r="E142" s="238">
        <f>data!AG64</f>
        <v>2081354</v>
      </c>
      <c r="F142" s="238">
        <f>data!AH64</f>
        <v>0</v>
      </c>
      <c r="G142" s="238">
        <f>data!AI64</f>
        <v>0</v>
      </c>
      <c r="H142" s="238">
        <f>data!AJ64</f>
        <v>519425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3339</v>
      </c>
      <c r="D144" s="238">
        <f>data!AF66</f>
        <v>0</v>
      </c>
      <c r="E144" s="238">
        <f>data!AG66</f>
        <v>27095</v>
      </c>
      <c r="F144" s="238">
        <f>data!AH66</f>
        <v>0</v>
      </c>
      <c r="G144" s="238">
        <f>data!AI66</f>
        <v>0</v>
      </c>
      <c r="H144" s="238">
        <f>data!AJ66</f>
        <v>833549</v>
      </c>
      <c r="I144" s="238">
        <f>data!AK66</f>
        <v>112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12004</v>
      </c>
      <c r="D145" s="238">
        <f>data!AF67</f>
        <v>0</v>
      </c>
      <c r="E145" s="238">
        <f>data!AG67</f>
        <v>698501</v>
      </c>
      <c r="F145" s="238">
        <f>data!AH67</f>
        <v>0</v>
      </c>
      <c r="G145" s="238">
        <f>data!AI67</f>
        <v>0</v>
      </c>
      <c r="H145" s="238">
        <f>data!AJ67</f>
        <v>194909</v>
      </c>
      <c r="I145" s="238">
        <f>data!AK67</f>
        <v>266</v>
      </c>
    </row>
    <row r="146" spans="1:9" ht="20.100000000000001" customHeight="1" x14ac:dyDescent="0.2">
      <c r="A146" s="230">
        <v>13</v>
      </c>
      <c r="B146" s="238" t="s">
        <v>1005</v>
      </c>
      <c r="C146" s="238">
        <f>data!AE68</f>
        <v>0</v>
      </c>
      <c r="D146" s="238">
        <f>data!AF68</f>
        <v>0</v>
      </c>
      <c r="E146" s="238">
        <f>data!AG68</f>
        <v>5068</v>
      </c>
      <c r="F146" s="238">
        <f>data!AH68</f>
        <v>0</v>
      </c>
      <c r="G146" s="238">
        <f>data!AI68</f>
        <v>0</v>
      </c>
      <c r="H146" s="238">
        <f>data!AJ68</f>
        <v>602297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1006</v>
      </c>
      <c r="C147" s="238">
        <f>data!AE69</f>
        <v>1367557</v>
      </c>
      <c r="D147" s="238">
        <f>data!AF69</f>
        <v>0</v>
      </c>
      <c r="E147" s="238">
        <f>data!AG69</f>
        <v>9762839</v>
      </c>
      <c r="F147" s="238">
        <f>data!AH69</f>
        <v>0</v>
      </c>
      <c r="G147" s="238">
        <f>data!AI69</f>
        <v>0</v>
      </c>
      <c r="H147" s="238">
        <f>data!AJ69</f>
        <v>5014339</v>
      </c>
      <c r="I147" s="238">
        <f>data!AK69</f>
        <v>319515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-6670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1007</v>
      </c>
      <c r="C149" s="238">
        <f>data!AE85</f>
        <v>4095750.04</v>
      </c>
      <c r="D149" s="238">
        <f>data!AF85</f>
        <v>0</v>
      </c>
      <c r="E149" s="238">
        <f>data!AG85</f>
        <v>30219213</v>
      </c>
      <c r="F149" s="238">
        <f>data!AH85</f>
        <v>0</v>
      </c>
      <c r="G149" s="238">
        <f>data!AI85</f>
        <v>0</v>
      </c>
      <c r="H149" s="238">
        <f>data!AJ85</f>
        <v>13417817.109999999</v>
      </c>
      <c r="I149" s="238">
        <f>data!AK85</f>
        <v>943487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1008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1009</v>
      </c>
      <c r="C152" s="238">
        <f>data!AE87</f>
        <v>3015073</v>
      </c>
      <c r="D152" s="238">
        <f>data!AF87</f>
        <v>0</v>
      </c>
      <c r="E152" s="238">
        <f>data!AG87</f>
        <v>32856290</v>
      </c>
      <c r="F152" s="238">
        <f>data!AH87</f>
        <v>0</v>
      </c>
      <c r="G152" s="238">
        <f>data!AI87</f>
        <v>0</v>
      </c>
      <c r="H152" s="238">
        <f>data!AJ87</f>
        <v>71559</v>
      </c>
      <c r="I152" s="238">
        <f>data!AK87</f>
        <v>2139447</v>
      </c>
    </row>
    <row r="153" spans="1:9" ht="20.100000000000001" customHeight="1" x14ac:dyDescent="0.2">
      <c r="A153" s="230">
        <v>20</v>
      </c>
      <c r="B153" s="246" t="s">
        <v>1010</v>
      </c>
      <c r="C153" s="238">
        <f>data!AE88</f>
        <v>3164918</v>
      </c>
      <c r="D153" s="238">
        <f>data!AF88</f>
        <v>0</v>
      </c>
      <c r="E153" s="238">
        <f>data!AG88</f>
        <v>131788409</v>
      </c>
      <c r="F153" s="238">
        <f>data!AH88</f>
        <v>0</v>
      </c>
      <c r="G153" s="238">
        <f>data!AI88</f>
        <v>0</v>
      </c>
      <c r="H153" s="238">
        <f>data!AJ88</f>
        <v>15057229</v>
      </c>
      <c r="I153" s="238">
        <f>data!AK88</f>
        <v>277217</v>
      </c>
    </row>
    <row r="154" spans="1:9" ht="20.100000000000001" customHeight="1" x14ac:dyDescent="0.2">
      <c r="A154" s="230">
        <v>21</v>
      </c>
      <c r="B154" s="246" t="s">
        <v>1011</v>
      </c>
      <c r="C154" s="238">
        <f>data!AE89</f>
        <v>6179991</v>
      </c>
      <c r="D154" s="238">
        <f>data!AF89</f>
        <v>0</v>
      </c>
      <c r="E154" s="238">
        <f>data!AG89</f>
        <v>164644699</v>
      </c>
      <c r="F154" s="238">
        <f>data!AH89</f>
        <v>0</v>
      </c>
      <c r="G154" s="238">
        <f>data!AI89</f>
        <v>0</v>
      </c>
      <c r="H154" s="238">
        <f>data!AJ89</f>
        <v>15128788</v>
      </c>
      <c r="I154" s="238">
        <f>data!AK89</f>
        <v>2416664</v>
      </c>
    </row>
    <row r="155" spans="1:9" ht="20.100000000000001" customHeight="1" x14ac:dyDescent="0.2">
      <c r="A155" s="230" t="s">
        <v>1012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1013</v>
      </c>
      <c r="C156" s="238">
        <f>data!AE90</f>
        <v>4304</v>
      </c>
      <c r="D156" s="238">
        <f>data!AF90</f>
        <v>0</v>
      </c>
      <c r="E156" s="238">
        <f>data!AG90</f>
        <v>30224</v>
      </c>
      <c r="F156" s="238">
        <f>data!AH90</f>
        <v>0</v>
      </c>
      <c r="G156" s="238">
        <f>data!AI90</f>
        <v>0</v>
      </c>
      <c r="H156" s="238">
        <f>data!AJ90</f>
        <v>5572</v>
      </c>
      <c r="I156" s="238">
        <f>data!AK90</f>
        <v>1334</v>
      </c>
    </row>
    <row r="157" spans="1:9" ht="20.100000000000001" customHeight="1" x14ac:dyDescent="0.2">
      <c r="A157" s="230">
        <v>23</v>
      </c>
      <c r="B157" s="238" t="s">
        <v>1014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1015</v>
      </c>
      <c r="C158" s="238">
        <f>data!AE92</f>
        <v>1101</v>
      </c>
      <c r="D158" s="238">
        <f>data!AF92</f>
        <v>0</v>
      </c>
      <c r="E158" s="238">
        <f>data!AG92</f>
        <v>7731</v>
      </c>
      <c r="F158" s="238">
        <f>data!AH92</f>
        <v>0</v>
      </c>
      <c r="G158" s="238">
        <f>data!AI92</f>
        <v>0</v>
      </c>
      <c r="H158" s="238">
        <f>data!AJ92</f>
        <v>1425</v>
      </c>
      <c r="I158" s="238">
        <f>data!AK92</f>
        <v>341</v>
      </c>
    </row>
    <row r="159" spans="1:9" ht="20.100000000000001" customHeight="1" x14ac:dyDescent="0.2">
      <c r="A159" s="230">
        <v>25</v>
      </c>
      <c r="B159" s="238" t="s">
        <v>1016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54.01</v>
      </c>
      <c r="F160" s="245">
        <f>data!AH94</f>
        <v>0</v>
      </c>
      <c r="G160" s="245">
        <f>data!AI94</f>
        <v>0</v>
      </c>
      <c r="H160" s="245">
        <f>data!AJ94</f>
        <v>7.26</v>
      </c>
      <c r="I160" s="245">
        <f>data!AK94</f>
        <v>0</v>
      </c>
    </row>
    <row r="161" spans="1:9" ht="20.100000000000001" customHeight="1" x14ac:dyDescent="0.2">
      <c r="A161" s="231" t="s">
        <v>998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1032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Swedish Edmonds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1000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1033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1034</v>
      </c>
      <c r="F167" s="244" t="s">
        <v>208</v>
      </c>
      <c r="G167" s="244" t="s">
        <v>147</v>
      </c>
      <c r="H167" s="243" t="s">
        <v>1035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1004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2.35</v>
      </c>
      <c r="D170" s="245">
        <f>data!AM60</f>
        <v>0</v>
      </c>
      <c r="E170" s="245">
        <f>data!AN60</f>
        <v>0</v>
      </c>
      <c r="F170" s="245">
        <f>data!AO60</f>
        <v>33.950000000000003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331379</v>
      </c>
      <c r="D171" s="238">
        <f>data!AM61</f>
        <v>0</v>
      </c>
      <c r="E171" s="238">
        <f>data!AN61</f>
        <v>0</v>
      </c>
      <c r="F171" s="238">
        <f>data!AO61</f>
        <v>4722474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42914</v>
      </c>
      <c r="D172" s="238">
        <f>data!AM62</f>
        <v>0</v>
      </c>
      <c r="E172" s="238">
        <f>data!AN62</f>
        <v>0</v>
      </c>
      <c r="F172" s="238">
        <f>data!AO62</f>
        <v>291028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976</v>
      </c>
      <c r="D174" s="238">
        <f>data!AM64</f>
        <v>0</v>
      </c>
      <c r="E174" s="238">
        <f>data!AN64</f>
        <v>0</v>
      </c>
      <c r="F174" s="238">
        <f>data!AO64</f>
        <v>92572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113</v>
      </c>
      <c r="D176" s="238">
        <f>data!AM66</f>
        <v>0</v>
      </c>
      <c r="E176" s="238">
        <f>data!AN66</f>
        <v>0</v>
      </c>
      <c r="F176" s="238">
        <f>data!AO66</f>
        <v>244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1005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2539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1006</v>
      </c>
      <c r="C179" s="238">
        <f>data!AL69</f>
        <v>251005</v>
      </c>
      <c r="D179" s="238">
        <f>data!AM69</f>
        <v>0</v>
      </c>
      <c r="E179" s="238">
        <f>data!AN69</f>
        <v>0</v>
      </c>
      <c r="F179" s="238">
        <f>data!AO69</f>
        <v>3002533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1007</v>
      </c>
      <c r="C181" s="238">
        <f>data!AL85</f>
        <v>626387</v>
      </c>
      <c r="D181" s="238">
        <f>data!AM85</f>
        <v>0</v>
      </c>
      <c r="E181" s="238">
        <f>data!AN85</f>
        <v>0</v>
      </c>
      <c r="F181" s="238">
        <f>data!AO85</f>
        <v>8111390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1008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1009</v>
      </c>
      <c r="C184" s="238">
        <f>data!AL87</f>
        <v>1231667</v>
      </c>
      <c r="D184" s="238">
        <f>data!AM87</f>
        <v>0</v>
      </c>
      <c r="E184" s="238">
        <f>data!AN87</f>
        <v>0</v>
      </c>
      <c r="F184" s="238">
        <f>data!AO87</f>
        <v>22268117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1010</v>
      </c>
      <c r="C185" s="238">
        <f>data!AL88</f>
        <v>122690</v>
      </c>
      <c r="D185" s="238">
        <f>data!AM88</f>
        <v>0</v>
      </c>
      <c r="E185" s="238">
        <f>data!AN88</f>
        <v>0</v>
      </c>
      <c r="F185" s="238">
        <f>data!AO88</f>
        <v>3233489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1011</v>
      </c>
      <c r="C186" s="238">
        <f>data!AL89</f>
        <v>1354357</v>
      </c>
      <c r="D186" s="238">
        <f>data!AM89</f>
        <v>0</v>
      </c>
      <c r="E186" s="238">
        <f>data!AN89</f>
        <v>0</v>
      </c>
      <c r="F186" s="238">
        <f>data!AO89</f>
        <v>25501606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1012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1013</v>
      </c>
      <c r="C188" s="238">
        <f>data!AL90</f>
        <v>198</v>
      </c>
      <c r="D188" s="238">
        <f>data!AM90</f>
        <v>0</v>
      </c>
      <c r="E188" s="238">
        <f>data!AN90</f>
        <v>0</v>
      </c>
      <c r="F188" s="238">
        <f>data!AO90</f>
        <v>6561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1014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1015</v>
      </c>
      <c r="C190" s="238">
        <f>data!AL92</f>
        <v>51</v>
      </c>
      <c r="D190" s="238">
        <f>data!AM92</f>
        <v>0</v>
      </c>
      <c r="E190" s="238">
        <f>data!AN92</f>
        <v>0</v>
      </c>
      <c r="F190" s="238">
        <f>data!AO92</f>
        <v>1678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1016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28.15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998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1036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Swedish Edmonds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1000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1037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1038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1004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7.68</v>
      </c>
      <c r="G202" s="245">
        <f>data!AW60</f>
        <v>0</v>
      </c>
      <c r="H202" s="245">
        <f>data!AX60</f>
        <v>0</v>
      </c>
      <c r="I202" s="245">
        <f>data!AY60</f>
        <v>35.770000000000003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694461</v>
      </c>
      <c r="G203" s="238">
        <f>data!AW61</f>
        <v>0</v>
      </c>
      <c r="H203" s="238">
        <f>data!AX61</f>
        <v>0</v>
      </c>
      <c r="I203" s="238">
        <f>data!AY61</f>
        <v>2711759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56377</v>
      </c>
      <c r="G204" s="238">
        <f>data!AW62</f>
        <v>0</v>
      </c>
      <c r="H204" s="238">
        <f>data!AX62</f>
        <v>0</v>
      </c>
      <c r="I204" s="238">
        <f>data!AY62</f>
        <v>396950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557</v>
      </c>
      <c r="G206" s="238">
        <f>data!AW64</f>
        <v>0</v>
      </c>
      <c r="H206" s="238">
        <f>data!AX64</f>
        <v>0</v>
      </c>
      <c r="I206" s="238">
        <f>data!AY64</f>
        <v>440986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80274</v>
      </c>
      <c r="G208" s="238">
        <f>data!AW66</f>
        <v>0</v>
      </c>
      <c r="H208" s="238">
        <f>data!AX66</f>
        <v>0</v>
      </c>
      <c r="I208" s="238">
        <f>data!AY66</f>
        <v>18502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6675</v>
      </c>
    </row>
    <row r="210" spans="1:9" ht="20.100000000000001" customHeight="1" x14ac:dyDescent="0.2">
      <c r="A210" s="230">
        <v>13</v>
      </c>
      <c r="B210" s="238" t="s">
        <v>1005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15121</v>
      </c>
    </row>
    <row r="211" spans="1:9" ht="20.100000000000001" customHeight="1" x14ac:dyDescent="0.2">
      <c r="A211" s="230">
        <v>14</v>
      </c>
      <c r="B211" s="238" t="s">
        <v>1006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408913</v>
      </c>
      <c r="G211" s="238">
        <f>data!AW69</f>
        <v>0</v>
      </c>
      <c r="H211" s="238">
        <f>data!AX69</f>
        <v>0</v>
      </c>
      <c r="I211" s="238">
        <f>data!AY69</f>
        <v>1103612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1007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1240582</v>
      </c>
      <c r="G213" s="238">
        <f>data!AW85</f>
        <v>0</v>
      </c>
      <c r="H213" s="238">
        <f>data!AX85</f>
        <v>0</v>
      </c>
      <c r="I213" s="238">
        <f>data!AY85</f>
        <v>4693605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1008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1009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1010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1011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1012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1013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11675</v>
      </c>
    </row>
    <row r="221" spans="1:9" ht="20.100000000000001" customHeight="1" x14ac:dyDescent="0.2">
      <c r="A221" s="230">
        <v>23</v>
      </c>
      <c r="B221" s="238" t="s">
        <v>1014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1015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1016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0.22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998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1039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Swedish Edmonds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1000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1040</v>
      </c>
      <c r="F231" s="244" t="s">
        <v>1041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1004</v>
      </c>
      <c r="C232" s="240" t="s">
        <v>1042</v>
      </c>
      <c r="D232" s="240" t="s">
        <v>1043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436329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3.14</v>
      </c>
      <c r="D234" s="245">
        <f>data!BA60</f>
        <v>0</v>
      </c>
      <c r="E234" s="245">
        <f>data!BB60</f>
        <v>14.4</v>
      </c>
      <c r="F234" s="245">
        <f>data!BC60</f>
        <v>0</v>
      </c>
      <c r="G234" s="245">
        <f>data!BD60</f>
        <v>0.18</v>
      </c>
      <c r="H234" s="245">
        <f>data!BE60</f>
        <v>87.02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196636</v>
      </c>
      <c r="D235" s="238">
        <f>data!BA61</f>
        <v>0</v>
      </c>
      <c r="E235" s="238">
        <f>data!BB61</f>
        <v>1848332</v>
      </c>
      <c r="F235" s="238">
        <f>data!BC61</f>
        <v>0</v>
      </c>
      <c r="G235" s="238">
        <f>data!BD61</f>
        <v>14238</v>
      </c>
      <c r="H235" s="238">
        <f>data!BE61</f>
        <v>6458926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36576</v>
      </c>
      <c r="D236" s="238">
        <f>data!BA62</f>
        <v>0</v>
      </c>
      <c r="E236" s="238">
        <f>data!BB62</f>
        <v>269011</v>
      </c>
      <c r="F236" s="238">
        <f>data!BC62</f>
        <v>0</v>
      </c>
      <c r="G236" s="238">
        <f>data!BD62</f>
        <v>1673</v>
      </c>
      <c r="H236" s="238">
        <f>data!BE62</f>
        <v>995149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-4771.5500000000029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1006298</v>
      </c>
      <c r="D238" s="238">
        <f>data!BA64</f>
        <v>0</v>
      </c>
      <c r="E238" s="238">
        <f>data!BB64</f>
        <v>24694</v>
      </c>
      <c r="F238" s="238">
        <f>data!BC64</f>
        <v>0</v>
      </c>
      <c r="G238" s="238">
        <f>data!BD64</f>
        <v>-11566</v>
      </c>
      <c r="H238" s="238">
        <f>data!BE64</f>
        <v>1101603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98446</v>
      </c>
      <c r="D240" s="238">
        <f>data!BA66</f>
        <v>0</v>
      </c>
      <c r="E240" s="238">
        <f>data!BB66</f>
        <v>9</v>
      </c>
      <c r="F240" s="238">
        <f>data!BC66</f>
        <v>0</v>
      </c>
      <c r="G240" s="238">
        <f>data!BD66</f>
        <v>8664</v>
      </c>
      <c r="H240" s="238">
        <f>data!BE66</f>
        <v>364767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15372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205</v>
      </c>
      <c r="H241" s="238">
        <f>data!BE67</f>
        <v>600098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1005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6464</v>
      </c>
      <c r="H242" s="238">
        <f>data!BE68</f>
        <v>6910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1006</v>
      </c>
      <c r="C243" s="238">
        <f>data!AZ69</f>
        <v>-111231</v>
      </c>
      <c r="D243" s="238">
        <f>data!BA69</f>
        <v>0</v>
      </c>
      <c r="E243" s="238">
        <f>data!BB69</f>
        <v>1518792</v>
      </c>
      <c r="F243" s="238">
        <f>data!BC69</f>
        <v>0</v>
      </c>
      <c r="G243" s="238">
        <f>data!BD69</f>
        <v>8363</v>
      </c>
      <c r="H243" s="238">
        <f>data!BE69</f>
        <v>10102101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-354822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-80374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1007</v>
      </c>
      <c r="C245" s="238">
        <f>data!AZ85</f>
        <v>887275</v>
      </c>
      <c r="D245" s="238">
        <f>data!BA85</f>
        <v>0</v>
      </c>
      <c r="E245" s="238">
        <f>data!BB85</f>
        <v>3660838</v>
      </c>
      <c r="F245" s="238">
        <f>data!BC85</f>
        <v>0</v>
      </c>
      <c r="G245" s="238">
        <f>data!BD85</f>
        <v>28041</v>
      </c>
      <c r="H245" s="238">
        <f>data!BE85</f>
        <v>19544408.449999999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1008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1009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1010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1011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1012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1013</v>
      </c>
      <c r="C252" s="254">
        <f>data!AZ90</f>
        <v>1089</v>
      </c>
      <c r="D252" s="254">
        <f>data!BA90</f>
        <v>0</v>
      </c>
      <c r="E252" s="254">
        <f>data!BB90</f>
        <v>581</v>
      </c>
      <c r="F252" s="254">
        <f>data!BC90</f>
        <v>0</v>
      </c>
      <c r="G252" s="254">
        <f>data!BD90</f>
        <v>4159</v>
      </c>
      <c r="H252" s="254">
        <f>data!BE90</f>
        <v>176656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1014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1015</v>
      </c>
      <c r="C254" s="253" t="str">
        <f>IF(data!AZ92&gt;0,data!AZ92,"")</f>
        <v>x</v>
      </c>
      <c r="D254" s="254">
        <f>data!BA92</f>
        <v>0</v>
      </c>
      <c r="E254" s="254">
        <f>data!BB92</f>
        <v>149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1016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998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1044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Swedish Edmonds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1000</v>
      </c>
      <c r="C262" s="244" t="s">
        <v>1045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1046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1047</v>
      </c>
    </row>
    <row r="264" spans="1:9" ht="20.100000000000001" customHeight="1" x14ac:dyDescent="0.2">
      <c r="A264" s="230">
        <v>3</v>
      </c>
      <c r="B264" s="238" t="s">
        <v>1004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19.57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2784980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385311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214931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7785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8572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12044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1005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1006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1652354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1007</v>
      </c>
      <c r="C277" s="238">
        <f>data!BG85</f>
        <v>8572</v>
      </c>
      <c r="D277" s="238">
        <f>data!BH85</f>
        <v>0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5057405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1008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1009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1010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1011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1012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1013</v>
      </c>
      <c r="C284" s="254">
        <f>data!BG90</f>
        <v>117</v>
      </c>
      <c r="D284" s="254">
        <f>data!BH90</f>
        <v>547</v>
      </c>
      <c r="E284" s="254">
        <f>data!BI90</f>
        <v>0</v>
      </c>
      <c r="F284" s="254">
        <f>data!BJ90</f>
        <v>775</v>
      </c>
      <c r="G284" s="254">
        <f>data!BK90</f>
        <v>0</v>
      </c>
      <c r="H284" s="254">
        <f>data!BL90</f>
        <v>4088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1014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1015</v>
      </c>
      <c r="C286" s="253" t="str">
        <f>IF(data!BG92&gt;0,data!BG92,"")</f>
        <v>x</v>
      </c>
      <c r="D286" s="254">
        <f>data!BH92</f>
        <v>140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1046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1016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998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1048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Swedish Edmonds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1000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1049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1004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61.29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0.59</v>
      </c>
      <c r="I298" s="245">
        <f>data!BT60</f>
        <v>2.84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4934600</v>
      </c>
      <c r="D299" s="238">
        <f>data!BO61</f>
        <v>129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64100</v>
      </c>
      <c r="I299" s="238">
        <f>data!BT61</f>
        <v>354568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848440</v>
      </c>
      <c r="D300" s="238">
        <f>data!BO62</f>
        <v>18679392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19690</v>
      </c>
      <c r="I300" s="238">
        <f>data!BT62</f>
        <v>48242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481733.73000000004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256867</v>
      </c>
      <c r="D302" s="238">
        <f>data!BO64</f>
        <v>5018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8366</v>
      </c>
      <c r="I302" s="238">
        <f>data!BT64</f>
        <v>1298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1929923</v>
      </c>
      <c r="D304" s="238">
        <f>data!BO66</f>
        <v>155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903</v>
      </c>
      <c r="I304" s="238">
        <f>data!BT66</f>
        <v>346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1357994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8649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1005</v>
      </c>
      <c r="C306" s="238">
        <f>data!BN68</f>
        <v>-26956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53669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1006</v>
      </c>
      <c r="C307" s="238">
        <f>data!BN69</f>
        <v>4132704</v>
      </c>
      <c r="D307" s="238">
        <f>data!BO69</f>
        <v>75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57984</v>
      </c>
      <c r="I307" s="238">
        <f>data!BT69</f>
        <v>208272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-81577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1007</v>
      </c>
      <c r="C309" s="238">
        <f>data!BN85</f>
        <v>13833728.73</v>
      </c>
      <c r="D309" s="238">
        <f>data!BO85</f>
        <v>18684769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213361</v>
      </c>
      <c r="I309" s="238">
        <f>data!BT85</f>
        <v>612726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1008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1009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1010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1011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1012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1013</v>
      </c>
      <c r="C316" s="254">
        <f>data!BN90</f>
        <v>6690</v>
      </c>
      <c r="D316" s="254">
        <f>data!BO90</f>
        <v>225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541</v>
      </c>
      <c r="I316" s="254">
        <f>data!BT90</f>
        <v>401</v>
      </c>
    </row>
    <row r="317" spans="1:9" ht="20.100000000000001" customHeight="1" x14ac:dyDescent="0.2">
      <c r="A317" s="230">
        <v>23</v>
      </c>
      <c r="B317" s="238" t="s">
        <v>1014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1015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138</v>
      </c>
      <c r="I318" s="254">
        <f>data!BT92</f>
        <v>103</v>
      </c>
    </row>
    <row r="319" spans="1:9" ht="20.100000000000001" customHeight="1" x14ac:dyDescent="0.2">
      <c r="A319" s="230">
        <v>25</v>
      </c>
      <c r="B319" s="238" t="s">
        <v>1016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998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1050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Swedish Edmonds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1000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1049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1004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21.18</v>
      </c>
      <c r="H330" s="245">
        <f>data!BZ60</f>
        <v>53.8</v>
      </c>
      <c r="I330" s="245">
        <f>data!CA60</f>
        <v>12.69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3416447</v>
      </c>
      <c r="H331" s="257">
        <f>data!BZ61</f>
        <v>5497830</v>
      </c>
      <c r="I331" s="257">
        <f>data!CA61</f>
        <v>1297833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327317</v>
      </c>
      <c r="H332" s="257">
        <f>data!BZ62</f>
        <v>1654321</v>
      </c>
      <c r="I332" s="257">
        <f>data!CA62</f>
        <v>50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1121500.1200000001</v>
      </c>
      <c r="F333" s="257">
        <f>data!BX63</f>
        <v>0</v>
      </c>
      <c r="G333" s="257">
        <f>data!BY63</f>
        <v>231269.06</v>
      </c>
      <c r="H333" s="257">
        <f>data!BZ63</f>
        <v>0</v>
      </c>
      <c r="I333" s="257">
        <f>data!CA63</f>
        <v>47030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2037</v>
      </c>
      <c r="F334" s="257">
        <f>data!BX64</f>
        <v>0</v>
      </c>
      <c r="G334" s="257">
        <f>data!BY64</f>
        <v>28924</v>
      </c>
      <c r="H334" s="257">
        <f>data!BZ64</f>
        <v>111777</v>
      </c>
      <c r="I334" s="257">
        <f>data!CA64</f>
        <v>1241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0</v>
      </c>
      <c r="E336" s="257">
        <f>data!BW66</f>
        <v>3890715</v>
      </c>
      <c r="F336" s="257">
        <f>data!BX66</f>
        <v>0</v>
      </c>
      <c r="G336" s="257">
        <f>data!BY66</f>
        <v>10933</v>
      </c>
      <c r="H336" s="257">
        <f>data!BZ66</f>
        <v>167025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358</v>
      </c>
      <c r="E337" s="257">
        <f>data!BW67</f>
        <v>0</v>
      </c>
      <c r="F337" s="257">
        <f>data!BX67</f>
        <v>0</v>
      </c>
      <c r="G337" s="257">
        <f>data!BY67</f>
        <v>14669</v>
      </c>
      <c r="H337" s="257">
        <f>data!BZ67</f>
        <v>219990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1005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-139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1006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2186106</v>
      </c>
      <c r="H339" s="257">
        <f>data!BZ69</f>
        <v>3235921</v>
      </c>
      <c r="I339" s="257">
        <f>data!CA69</f>
        <v>779009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1007</v>
      </c>
      <c r="C341" s="238">
        <f>data!BU85</f>
        <v>0</v>
      </c>
      <c r="D341" s="238">
        <f>data!BV85</f>
        <v>358</v>
      </c>
      <c r="E341" s="238">
        <f>data!BW85</f>
        <v>5014252.12</v>
      </c>
      <c r="F341" s="238">
        <f>data!BX85</f>
        <v>0</v>
      </c>
      <c r="G341" s="238">
        <f>data!BY85</f>
        <v>6215526.0600000005</v>
      </c>
      <c r="H341" s="238">
        <f>data!BZ85</f>
        <v>10886864</v>
      </c>
      <c r="I341" s="238">
        <f>data!CA85</f>
        <v>2125163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1008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1009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1010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1011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1012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1013</v>
      </c>
      <c r="C348" s="254">
        <f>data!BU90</f>
        <v>0</v>
      </c>
      <c r="D348" s="254">
        <f>data!BV90</f>
        <v>1327</v>
      </c>
      <c r="E348" s="254">
        <f>data!BW90</f>
        <v>0</v>
      </c>
      <c r="F348" s="254">
        <f>data!BX90</f>
        <v>0</v>
      </c>
      <c r="G348" s="254">
        <f>data!BY90</f>
        <v>4523</v>
      </c>
      <c r="H348" s="254">
        <f>data!BZ90</f>
        <v>63</v>
      </c>
      <c r="I348" s="254">
        <f>data!CA90</f>
        <v>202</v>
      </c>
    </row>
    <row r="349" spans="1:9" ht="20.100000000000001" customHeight="1" x14ac:dyDescent="0.2">
      <c r="A349" s="230">
        <v>23</v>
      </c>
      <c r="B349" s="238" t="s">
        <v>1014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1015</v>
      </c>
      <c r="C350" s="254">
        <f>data!BU92</f>
        <v>0</v>
      </c>
      <c r="D350" s="254">
        <f>data!BV92</f>
        <v>339</v>
      </c>
      <c r="E350" s="254">
        <f>data!BW92</f>
        <v>0</v>
      </c>
      <c r="F350" s="254">
        <f>data!BX92</f>
        <v>0</v>
      </c>
      <c r="G350" s="254">
        <f>data!BY92</f>
        <v>1157</v>
      </c>
      <c r="H350" s="254">
        <f>data!BZ92</f>
        <v>16</v>
      </c>
      <c r="I350" s="254">
        <f>data!CA92</f>
        <v>52</v>
      </c>
    </row>
    <row r="351" spans="1:9" ht="20.100000000000001" customHeight="1" x14ac:dyDescent="0.2">
      <c r="A351" s="230">
        <v>25</v>
      </c>
      <c r="B351" s="238" t="s">
        <v>1016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998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1051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Swedish Edmonds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1000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1052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1004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0.11</v>
      </c>
      <c r="D362" s="245">
        <f>data!CC60</f>
        <v>1.91</v>
      </c>
      <c r="E362" s="260"/>
      <c r="F362" s="248"/>
      <c r="G362" s="248"/>
      <c r="H362" s="248"/>
      <c r="I362" s="261">
        <f>data!CE60</f>
        <v>1246.2799999999997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15193</v>
      </c>
      <c r="D363" s="257">
        <f>data!CC61</f>
        <v>385565</v>
      </c>
      <c r="E363" s="262"/>
      <c r="F363" s="262"/>
      <c r="G363" s="262"/>
      <c r="H363" s="262"/>
      <c r="I363" s="257">
        <f>data!CE61</f>
        <v>149013458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35227</v>
      </c>
      <c r="E364" s="262"/>
      <c r="F364" s="262"/>
      <c r="G364" s="262"/>
      <c r="H364" s="262"/>
      <c r="I364" s="257">
        <f>data!CE62</f>
        <v>40185313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823654.5</v>
      </c>
      <c r="E365" s="262"/>
      <c r="F365" s="262"/>
      <c r="G365" s="262"/>
      <c r="H365" s="262"/>
      <c r="I365" s="257">
        <f>data!CE63</f>
        <v>14118485.840000002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20</v>
      </c>
      <c r="D366" s="257">
        <f>data!CC64</f>
        <v>40535</v>
      </c>
      <c r="E366" s="262"/>
      <c r="F366" s="262"/>
      <c r="G366" s="262"/>
      <c r="H366" s="262"/>
      <c r="I366" s="257">
        <f>data!CE64</f>
        <v>34112096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0</v>
      </c>
      <c r="D368" s="257">
        <f>data!CC66</f>
        <v>1256</v>
      </c>
      <c r="E368" s="262"/>
      <c r="F368" s="262"/>
      <c r="G368" s="262"/>
      <c r="H368" s="262"/>
      <c r="I368" s="257">
        <f>data!CE66</f>
        <v>11840292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1134335</v>
      </c>
      <c r="E369" s="262"/>
      <c r="F369" s="262"/>
      <c r="G369" s="262"/>
      <c r="H369" s="262"/>
      <c r="I369" s="257">
        <f>data!CE67</f>
        <v>6760145</v>
      </c>
    </row>
    <row r="370" spans="1:9" ht="20.100000000000001" customHeight="1" x14ac:dyDescent="0.2">
      <c r="A370" s="230">
        <v>13</v>
      </c>
      <c r="B370" s="238" t="s">
        <v>1005</v>
      </c>
      <c r="C370" s="257">
        <f>data!CB68</f>
        <v>0</v>
      </c>
      <c r="D370" s="257">
        <f>data!CC68</f>
        <v>9258324</v>
      </c>
      <c r="E370" s="262"/>
      <c r="F370" s="262"/>
      <c r="G370" s="262"/>
      <c r="H370" s="262"/>
      <c r="I370" s="257">
        <f>data!CE68</f>
        <v>11394525</v>
      </c>
    </row>
    <row r="371" spans="1:9" ht="20.100000000000001" customHeight="1" x14ac:dyDescent="0.2">
      <c r="A371" s="230">
        <v>14</v>
      </c>
      <c r="B371" s="238" t="s">
        <v>1006</v>
      </c>
      <c r="C371" s="257">
        <f>data!CB69</f>
        <v>8883</v>
      </c>
      <c r="D371" s="257">
        <f>data!CC69</f>
        <v>19830319</v>
      </c>
      <c r="E371" s="257">
        <f>data!CD69</f>
        <v>0</v>
      </c>
      <c r="F371" s="262"/>
      <c r="G371" s="262"/>
      <c r="H371" s="262"/>
      <c r="I371" s="257">
        <f>data!CE69</f>
        <v>123766274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-130195</v>
      </c>
      <c r="E372" s="238">
        <f>-data!CD84</f>
        <v>0</v>
      </c>
      <c r="F372" s="248"/>
      <c r="G372" s="248"/>
      <c r="H372" s="248"/>
      <c r="I372" s="238">
        <f>-data!CE84</f>
        <v>-5568284</v>
      </c>
    </row>
    <row r="373" spans="1:9" ht="20.100000000000001" customHeight="1" x14ac:dyDescent="0.2">
      <c r="A373" s="230">
        <v>16</v>
      </c>
      <c r="B373" s="246" t="s">
        <v>1007</v>
      </c>
      <c r="C373" s="257">
        <f>data!CB85</f>
        <v>24096</v>
      </c>
      <c r="D373" s="257">
        <f>data!CC85</f>
        <v>31379020.5</v>
      </c>
      <c r="E373" s="257">
        <f>data!CD85</f>
        <v>0</v>
      </c>
      <c r="F373" s="262"/>
      <c r="G373" s="262"/>
      <c r="H373" s="262"/>
      <c r="I373" s="238">
        <f>data!CE85</f>
        <v>385622304.83999997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1008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1009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664018392</v>
      </c>
    </row>
    <row r="377" spans="1:9" ht="20.100000000000001" customHeight="1" x14ac:dyDescent="0.2">
      <c r="A377" s="230">
        <v>20</v>
      </c>
      <c r="B377" s="246" t="s">
        <v>1010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619232074</v>
      </c>
    </row>
    <row r="378" spans="1:9" ht="20.100000000000001" customHeight="1" x14ac:dyDescent="0.2">
      <c r="A378" s="230">
        <v>21</v>
      </c>
      <c r="B378" s="246" t="s">
        <v>1011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1283250466</v>
      </c>
    </row>
    <row r="379" spans="1:9" ht="20.100000000000001" customHeight="1" x14ac:dyDescent="0.2">
      <c r="A379" s="230" t="s">
        <v>1012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1013</v>
      </c>
      <c r="C380" s="254">
        <f>data!CB90</f>
        <v>1068</v>
      </c>
      <c r="D380" s="254">
        <f>data!CC90</f>
        <v>6927</v>
      </c>
      <c r="E380" s="248"/>
      <c r="F380" s="248"/>
      <c r="G380" s="248"/>
      <c r="H380" s="248"/>
      <c r="I380" s="238">
        <f>data!CE90</f>
        <v>436329</v>
      </c>
    </row>
    <row r="381" spans="1:9" ht="20.100000000000001" customHeight="1" x14ac:dyDescent="0.2">
      <c r="A381" s="230">
        <v>23</v>
      </c>
      <c r="B381" s="238" t="s">
        <v>1014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1015</v>
      </c>
      <c r="C382" s="254">
        <f>data!CB92</f>
        <v>273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58324</v>
      </c>
    </row>
    <row r="383" spans="1:9" ht="20.100000000000001" customHeight="1" x14ac:dyDescent="0.2">
      <c r="A383" s="230">
        <v>25</v>
      </c>
      <c r="B383" s="238" t="s">
        <v>1016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417.96999999999997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C132" sqref="C132:C14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1053</v>
      </c>
    </row>
    <row r="6" spans="1:3" x14ac:dyDescent="0.25">
      <c r="A6" s="11" t="s">
        <v>1054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1055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1056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18405721</v>
      </c>
      <c r="C47" s="273">
        <v>749925</v>
      </c>
      <c r="D47" s="273">
        <v>0</v>
      </c>
      <c r="E47" s="273">
        <v>4118273</v>
      </c>
      <c r="F47" s="273">
        <v>0</v>
      </c>
      <c r="G47" s="273">
        <v>0</v>
      </c>
      <c r="H47" s="273">
        <v>893325</v>
      </c>
      <c r="I47" s="273">
        <v>0</v>
      </c>
      <c r="J47" s="273">
        <v>260094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1095645</v>
      </c>
      <c r="Q47" s="273">
        <v>252049</v>
      </c>
      <c r="R47" s="273">
        <v>35370</v>
      </c>
      <c r="S47" s="273">
        <v>0</v>
      </c>
      <c r="T47" s="273">
        <v>0</v>
      </c>
      <c r="U47" s="273">
        <v>887482</v>
      </c>
      <c r="V47" s="273">
        <v>825682</v>
      </c>
      <c r="W47" s="273">
        <v>108292</v>
      </c>
      <c r="X47" s="273">
        <v>201818</v>
      </c>
      <c r="Y47" s="273">
        <v>697688</v>
      </c>
      <c r="Z47" s="273">
        <v>0</v>
      </c>
      <c r="AA47" s="273">
        <v>54855</v>
      </c>
      <c r="AB47" s="273">
        <v>754474</v>
      </c>
      <c r="AC47" s="273">
        <v>355006</v>
      </c>
      <c r="AD47" s="273">
        <v>0</v>
      </c>
      <c r="AE47" s="273">
        <v>302115</v>
      </c>
      <c r="AF47" s="273">
        <v>0</v>
      </c>
      <c r="AG47" s="273">
        <v>1382179</v>
      </c>
      <c r="AH47" s="273">
        <v>0</v>
      </c>
      <c r="AI47" s="273">
        <v>0</v>
      </c>
      <c r="AJ47" s="273">
        <v>455819</v>
      </c>
      <c r="AK47" s="273">
        <v>82745</v>
      </c>
      <c r="AL47" s="273">
        <v>44108</v>
      </c>
      <c r="AM47" s="273">
        <v>0</v>
      </c>
      <c r="AN47" s="273">
        <v>0</v>
      </c>
      <c r="AO47" s="273">
        <v>244780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66791</v>
      </c>
      <c r="AW47" s="273">
        <v>0</v>
      </c>
      <c r="AX47" s="273">
        <v>0</v>
      </c>
      <c r="AY47" s="273">
        <v>393215</v>
      </c>
      <c r="AZ47" s="273">
        <v>36361</v>
      </c>
      <c r="BA47" s="273">
        <v>0</v>
      </c>
      <c r="BB47" s="273">
        <v>231011</v>
      </c>
      <c r="BC47" s="273">
        <v>0</v>
      </c>
      <c r="BD47" s="273">
        <v>741</v>
      </c>
      <c r="BE47" s="273">
        <v>853303</v>
      </c>
      <c r="BF47" s="273">
        <v>0</v>
      </c>
      <c r="BG47" s="273">
        <v>3186</v>
      </c>
      <c r="BH47" s="273">
        <v>0</v>
      </c>
      <c r="BI47" s="273">
        <v>246</v>
      </c>
      <c r="BJ47" s="273">
        <v>80</v>
      </c>
      <c r="BK47" s="273">
        <v>0</v>
      </c>
      <c r="BL47" s="273">
        <v>379687</v>
      </c>
      <c r="BM47" s="273">
        <v>0</v>
      </c>
      <c r="BN47" s="273">
        <v>738968</v>
      </c>
      <c r="BO47" s="273">
        <v>363459</v>
      </c>
      <c r="BP47" s="273">
        <v>0</v>
      </c>
      <c r="BQ47" s="273">
        <v>0</v>
      </c>
      <c r="BR47" s="273">
        <v>0</v>
      </c>
      <c r="BS47" s="273">
        <v>15938</v>
      </c>
      <c r="BT47" s="273">
        <v>41942</v>
      </c>
      <c r="BU47" s="273">
        <v>0</v>
      </c>
      <c r="BV47" s="273">
        <v>1433</v>
      </c>
      <c r="BW47" s="273">
        <v>0</v>
      </c>
      <c r="BX47" s="273">
        <v>0</v>
      </c>
      <c r="BY47" s="273">
        <v>305889</v>
      </c>
      <c r="BZ47" s="273">
        <v>1487713</v>
      </c>
      <c r="CA47" s="273">
        <v>-7940</v>
      </c>
      <c r="CB47" s="273">
        <v>0</v>
      </c>
      <c r="CC47" s="273">
        <v>-308023</v>
      </c>
      <c r="CD47" s="16"/>
      <c r="CE47" s="25">
        <v>18405724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18405721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6781843</v>
      </c>
      <c r="C51" s="273">
        <v>70666</v>
      </c>
      <c r="D51" s="273">
        <v>0</v>
      </c>
      <c r="E51" s="273">
        <v>448865</v>
      </c>
      <c r="F51" s="273">
        <v>0</v>
      </c>
      <c r="G51" s="273">
        <v>0</v>
      </c>
      <c r="H51" s="273">
        <v>154117</v>
      </c>
      <c r="I51" s="273">
        <v>0</v>
      </c>
      <c r="J51" s="273">
        <v>14711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534827</v>
      </c>
      <c r="Q51" s="273">
        <v>2449</v>
      </c>
      <c r="R51" s="273">
        <v>21182</v>
      </c>
      <c r="S51" s="273">
        <v>0</v>
      </c>
      <c r="T51" s="273">
        <v>0</v>
      </c>
      <c r="U51" s="273">
        <v>126019</v>
      </c>
      <c r="V51" s="273">
        <v>326066</v>
      </c>
      <c r="W51" s="273">
        <v>17103</v>
      </c>
      <c r="X51" s="273">
        <v>168794</v>
      </c>
      <c r="Y51" s="273">
        <v>367862</v>
      </c>
      <c r="Z51" s="273">
        <v>1842</v>
      </c>
      <c r="AA51" s="273">
        <v>4875</v>
      </c>
      <c r="AB51" s="273">
        <v>180752</v>
      </c>
      <c r="AC51" s="273">
        <v>85444</v>
      </c>
      <c r="AD51" s="273">
        <v>18414</v>
      </c>
      <c r="AE51" s="273">
        <v>12896</v>
      </c>
      <c r="AF51" s="273">
        <v>0</v>
      </c>
      <c r="AG51" s="273">
        <v>687056</v>
      </c>
      <c r="AH51" s="273">
        <v>0</v>
      </c>
      <c r="AI51" s="273">
        <v>0</v>
      </c>
      <c r="AJ51" s="273">
        <v>89692</v>
      </c>
      <c r="AK51" s="273">
        <v>266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-42</v>
      </c>
      <c r="AW51" s="273">
        <v>0</v>
      </c>
      <c r="AX51" s="273">
        <v>0</v>
      </c>
      <c r="AY51" s="273">
        <v>6675</v>
      </c>
      <c r="AZ51" s="273">
        <v>14954</v>
      </c>
      <c r="BA51" s="273">
        <v>0</v>
      </c>
      <c r="BB51" s="273">
        <v>0</v>
      </c>
      <c r="BC51" s="273">
        <v>0</v>
      </c>
      <c r="BD51" s="273">
        <v>226</v>
      </c>
      <c r="BE51" s="273">
        <v>597030</v>
      </c>
      <c r="BF51" s="273">
        <v>0</v>
      </c>
      <c r="BG51" s="273">
        <v>8572</v>
      </c>
      <c r="BH51" s="273">
        <v>0</v>
      </c>
      <c r="BI51" s="273">
        <v>0</v>
      </c>
      <c r="BJ51" s="273">
        <v>0</v>
      </c>
      <c r="BK51" s="273">
        <v>0</v>
      </c>
      <c r="BL51" s="273">
        <v>17245</v>
      </c>
      <c r="BM51" s="273">
        <v>0</v>
      </c>
      <c r="BN51" s="273">
        <v>1470259</v>
      </c>
      <c r="BO51" s="273">
        <v>0</v>
      </c>
      <c r="BP51" s="273">
        <v>0</v>
      </c>
      <c r="BQ51" s="273">
        <v>0</v>
      </c>
      <c r="BR51" s="273">
        <v>0</v>
      </c>
      <c r="BS51" s="273">
        <v>8649</v>
      </c>
      <c r="BT51" s="273">
        <v>0</v>
      </c>
      <c r="BU51" s="273">
        <v>0</v>
      </c>
      <c r="BV51" s="273">
        <v>358</v>
      </c>
      <c r="BW51" s="273">
        <v>0</v>
      </c>
      <c r="BX51" s="273">
        <v>0</v>
      </c>
      <c r="BY51" s="273">
        <v>18410</v>
      </c>
      <c r="BZ51" s="273">
        <v>170808</v>
      </c>
      <c r="CA51" s="273">
        <v>0</v>
      </c>
      <c r="CB51" s="273">
        <v>0</v>
      </c>
      <c r="CC51" s="273">
        <v>1134800</v>
      </c>
      <c r="CD51" s="16"/>
      <c r="CE51" s="25">
        <v>6781842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6781843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3412</v>
      </c>
      <c r="D59" s="273">
        <v>0</v>
      </c>
      <c r="E59" s="273">
        <v>36056</v>
      </c>
      <c r="F59" s="273">
        <v>0</v>
      </c>
      <c r="G59" s="273">
        <v>0</v>
      </c>
      <c r="H59" s="273">
        <v>7978</v>
      </c>
      <c r="I59" s="273">
        <v>0</v>
      </c>
      <c r="J59" s="273">
        <v>2410</v>
      </c>
      <c r="K59" s="273">
        <v>0</v>
      </c>
      <c r="L59" s="273">
        <v>0</v>
      </c>
      <c r="M59" s="273">
        <v>0</v>
      </c>
      <c r="N59" s="273">
        <v>0</v>
      </c>
      <c r="O59" s="273">
        <v>1063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436329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40.82</v>
      </c>
      <c r="D60" s="277">
        <v>0</v>
      </c>
      <c r="E60" s="277">
        <v>298.64</v>
      </c>
      <c r="F60" s="277">
        <v>0</v>
      </c>
      <c r="G60" s="277">
        <v>0</v>
      </c>
      <c r="H60" s="277">
        <v>57.11</v>
      </c>
      <c r="I60" s="277">
        <v>0</v>
      </c>
      <c r="J60" s="277">
        <v>10.9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2">
        <v>75.349999999999994</v>
      </c>
      <c r="Q60" s="332">
        <v>9.43</v>
      </c>
      <c r="R60" s="332">
        <v>1.82</v>
      </c>
      <c r="S60" s="278">
        <v>0</v>
      </c>
      <c r="T60" s="278">
        <v>0</v>
      </c>
      <c r="U60" s="333">
        <v>47.45</v>
      </c>
      <c r="V60" s="332">
        <v>39.53</v>
      </c>
      <c r="W60" s="332">
        <v>4.2699999999999996</v>
      </c>
      <c r="X60" s="332">
        <v>10.039999999999999</v>
      </c>
      <c r="Y60" s="332">
        <v>34.799999999999997</v>
      </c>
      <c r="Z60" s="332">
        <v>0</v>
      </c>
      <c r="AA60" s="332">
        <v>2.06</v>
      </c>
      <c r="AB60" s="278">
        <v>36.99</v>
      </c>
      <c r="AC60" s="332">
        <v>20.13</v>
      </c>
      <c r="AD60" s="332">
        <v>0</v>
      </c>
      <c r="AE60" s="332">
        <v>15.24</v>
      </c>
      <c r="AF60" s="332">
        <v>0</v>
      </c>
      <c r="AG60" s="332">
        <v>111.94</v>
      </c>
      <c r="AH60" s="332">
        <v>0</v>
      </c>
      <c r="AI60" s="332">
        <v>0</v>
      </c>
      <c r="AJ60" s="332">
        <v>26.1</v>
      </c>
      <c r="AK60" s="332">
        <v>4</v>
      </c>
      <c r="AL60" s="332">
        <v>2.15</v>
      </c>
      <c r="AM60" s="332">
        <v>0</v>
      </c>
      <c r="AN60" s="332">
        <v>0</v>
      </c>
      <c r="AO60" s="332">
        <v>21.16</v>
      </c>
      <c r="AP60" s="332">
        <v>0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8.02</v>
      </c>
      <c r="AW60" s="278">
        <v>0</v>
      </c>
      <c r="AX60" s="278">
        <v>0</v>
      </c>
      <c r="AY60" s="332">
        <v>35.159999999999997</v>
      </c>
      <c r="AZ60" s="332">
        <v>3.68</v>
      </c>
      <c r="BA60" s="278">
        <v>0</v>
      </c>
      <c r="BB60" s="278">
        <v>13.11</v>
      </c>
      <c r="BC60" s="278">
        <v>0</v>
      </c>
      <c r="BD60" s="278">
        <v>0.2</v>
      </c>
      <c r="BE60" s="332">
        <v>82.12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18.329999999999998</v>
      </c>
      <c r="BM60" s="278">
        <v>0</v>
      </c>
      <c r="BN60" s="278">
        <v>64.3</v>
      </c>
      <c r="BO60" s="278">
        <v>0.01</v>
      </c>
      <c r="BP60" s="278">
        <v>0</v>
      </c>
      <c r="BQ60" s="278">
        <v>0</v>
      </c>
      <c r="BR60" s="278">
        <v>0</v>
      </c>
      <c r="BS60" s="278">
        <v>1.0900000000000001</v>
      </c>
      <c r="BT60" s="278">
        <v>2.5299999999999998</v>
      </c>
      <c r="BU60" s="278">
        <v>0</v>
      </c>
      <c r="BV60" s="278">
        <v>0.01</v>
      </c>
      <c r="BW60" s="278">
        <v>0</v>
      </c>
      <c r="BX60" s="278">
        <v>0</v>
      </c>
      <c r="BY60" s="278">
        <v>20.239999999999998</v>
      </c>
      <c r="BZ60" s="278">
        <v>30.03</v>
      </c>
      <c r="CA60" s="278">
        <v>3.64</v>
      </c>
      <c r="CB60" s="278">
        <v>0.02</v>
      </c>
      <c r="CC60" s="278">
        <v>0.56000000000000005</v>
      </c>
      <c r="CD60" s="209" t="s">
        <v>247</v>
      </c>
      <c r="CE60" s="227">
        <v>1152.9799999999996</v>
      </c>
    </row>
    <row r="61" spans="1:83" x14ac:dyDescent="0.25">
      <c r="A61" s="31" t="s">
        <v>262</v>
      </c>
      <c r="B61" s="16"/>
      <c r="C61" s="273">
        <v>4839350</v>
      </c>
      <c r="D61" s="273">
        <v>0</v>
      </c>
      <c r="E61" s="273">
        <v>34084623</v>
      </c>
      <c r="F61" s="273">
        <v>0</v>
      </c>
      <c r="G61" s="273">
        <v>0</v>
      </c>
      <c r="H61" s="273">
        <v>6038029</v>
      </c>
      <c r="I61" s="273">
        <v>0</v>
      </c>
      <c r="J61" s="273">
        <v>1517366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29">
        <v>7383769</v>
      </c>
      <c r="Q61" s="329">
        <v>1538359</v>
      </c>
      <c r="R61" s="329">
        <v>226246</v>
      </c>
      <c r="S61" s="280">
        <v>0</v>
      </c>
      <c r="T61" s="280">
        <v>0</v>
      </c>
      <c r="U61" s="331">
        <v>5629833</v>
      </c>
      <c r="V61" s="329">
        <v>5254141</v>
      </c>
      <c r="W61" s="329">
        <v>812323</v>
      </c>
      <c r="X61" s="329">
        <v>1315479</v>
      </c>
      <c r="Y61" s="329">
        <v>4147507</v>
      </c>
      <c r="Z61" s="329">
        <v>0</v>
      </c>
      <c r="AA61" s="329">
        <v>328338</v>
      </c>
      <c r="AB61" s="281">
        <v>5308744</v>
      </c>
      <c r="AC61" s="329">
        <v>2391239</v>
      </c>
      <c r="AD61" s="329">
        <v>0</v>
      </c>
      <c r="AE61" s="329">
        <v>1877640</v>
      </c>
      <c r="AF61" s="329">
        <v>0</v>
      </c>
      <c r="AG61" s="329">
        <v>10210059</v>
      </c>
      <c r="AH61" s="329">
        <v>0</v>
      </c>
      <c r="AI61" s="329">
        <v>0</v>
      </c>
      <c r="AJ61" s="329">
        <v>3226970</v>
      </c>
      <c r="AK61" s="329">
        <v>519602</v>
      </c>
      <c r="AL61" s="329">
        <v>295326</v>
      </c>
      <c r="AM61" s="329">
        <v>0</v>
      </c>
      <c r="AN61" s="329">
        <v>0</v>
      </c>
      <c r="AO61" s="329">
        <v>2704747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727365</v>
      </c>
      <c r="AW61" s="280">
        <v>0</v>
      </c>
      <c r="AX61" s="280">
        <v>0</v>
      </c>
      <c r="AY61" s="329">
        <v>2485803</v>
      </c>
      <c r="AZ61" s="329">
        <v>178268</v>
      </c>
      <c r="BA61" s="280">
        <v>0</v>
      </c>
      <c r="BB61" s="280">
        <v>1601999</v>
      </c>
      <c r="BC61" s="280">
        <v>0</v>
      </c>
      <c r="BD61" s="280">
        <v>15882</v>
      </c>
      <c r="BE61" s="329">
        <v>5674334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2502152</v>
      </c>
      <c r="BM61" s="280">
        <v>0</v>
      </c>
      <c r="BN61" s="280">
        <v>4671774</v>
      </c>
      <c r="BO61" s="280">
        <v>2401</v>
      </c>
      <c r="BP61" s="280">
        <v>0</v>
      </c>
      <c r="BQ61" s="280">
        <v>0</v>
      </c>
      <c r="BR61" s="280">
        <v>0</v>
      </c>
      <c r="BS61" s="280">
        <v>97774</v>
      </c>
      <c r="BT61" s="280">
        <v>266761</v>
      </c>
      <c r="BU61" s="280">
        <v>0</v>
      </c>
      <c r="BV61" s="280">
        <v>0</v>
      </c>
      <c r="BW61" s="280">
        <v>0</v>
      </c>
      <c r="BX61" s="280">
        <v>0</v>
      </c>
      <c r="BY61" s="280">
        <v>3315351</v>
      </c>
      <c r="BZ61" s="280">
        <v>2735367</v>
      </c>
      <c r="CA61" s="280">
        <v>480834</v>
      </c>
      <c r="CB61" s="280">
        <v>1865</v>
      </c>
      <c r="CC61" s="280">
        <v>958945</v>
      </c>
      <c r="CD61" s="24" t="s">
        <v>247</v>
      </c>
      <c r="CE61" s="25">
        <v>125366565</v>
      </c>
    </row>
    <row r="62" spans="1:83" x14ac:dyDescent="0.25">
      <c r="A62" s="31" t="s">
        <v>10</v>
      </c>
      <c r="B62" s="16"/>
      <c r="C62" s="25">
        <v>749925</v>
      </c>
      <c r="D62" s="25">
        <v>0</v>
      </c>
      <c r="E62" s="25">
        <v>4118273</v>
      </c>
      <c r="F62" s="25">
        <v>0</v>
      </c>
      <c r="G62" s="25">
        <v>0</v>
      </c>
      <c r="H62" s="25">
        <v>893325</v>
      </c>
      <c r="I62" s="25">
        <v>0</v>
      </c>
      <c r="J62" s="25">
        <v>260094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1095645</v>
      </c>
      <c r="Q62" s="25">
        <v>252049</v>
      </c>
      <c r="R62" s="25">
        <v>35370</v>
      </c>
      <c r="S62" s="25">
        <v>0</v>
      </c>
      <c r="T62" s="25">
        <v>0</v>
      </c>
      <c r="U62" s="25">
        <v>887482</v>
      </c>
      <c r="V62" s="25">
        <v>825682</v>
      </c>
      <c r="W62" s="25">
        <v>108292</v>
      </c>
      <c r="X62" s="25">
        <v>201818</v>
      </c>
      <c r="Y62" s="25">
        <v>697688</v>
      </c>
      <c r="Z62" s="25">
        <v>0</v>
      </c>
      <c r="AA62" s="25">
        <v>54855</v>
      </c>
      <c r="AB62" s="25">
        <v>754474</v>
      </c>
      <c r="AC62" s="25">
        <v>355006</v>
      </c>
      <c r="AD62" s="25">
        <v>0</v>
      </c>
      <c r="AE62" s="25">
        <v>302115</v>
      </c>
      <c r="AF62" s="25">
        <v>0</v>
      </c>
      <c r="AG62" s="25">
        <v>1382179</v>
      </c>
      <c r="AH62" s="25">
        <v>0</v>
      </c>
      <c r="AI62" s="25">
        <v>0</v>
      </c>
      <c r="AJ62" s="25">
        <v>455819</v>
      </c>
      <c r="AK62" s="25">
        <v>82745</v>
      </c>
      <c r="AL62" s="25">
        <v>44108</v>
      </c>
      <c r="AM62" s="25">
        <v>0</v>
      </c>
      <c r="AN62" s="25">
        <v>0</v>
      </c>
      <c r="AO62" s="25">
        <v>244780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66791</v>
      </c>
      <c r="AW62" s="25">
        <v>0</v>
      </c>
      <c r="AX62" s="25">
        <v>0</v>
      </c>
      <c r="AY62" s="25">
        <v>393215</v>
      </c>
      <c r="AZ62" s="25">
        <v>36361</v>
      </c>
      <c r="BA62" s="25">
        <v>0</v>
      </c>
      <c r="BB62" s="25">
        <v>231011</v>
      </c>
      <c r="BC62" s="25">
        <v>0</v>
      </c>
      <c r="BD62" s="25">
        <v>741</v>
      </c>
      <c r="BE62" s="25">
        <v>853303</v>
      </c>
      <c r="BF62" s="25">
        <v>0</v>
      </c>
      <c r="BG62" s="25">
        <v>3186</v>
      </c>
      <c r="BH62" s="25">
        <v>0</v>
      </c>
      <c r="BI62" s="25">
        <v>246</v>
      </c>
      <c r="BJ62" s="25">
        <v>80</v>
      </c>
      <c r="BK62" s="25">
        <v>0</v>
      </c>
      <c r="BL62" s="25">
        <v>379687</v>
      </c>
      <c r="BM62" s="25">
        <v>0</v>
      </c>
      <c r="BN62" s="25">
        <v>738968</v>
      </c>
      <c r="BO62" s="25">
        <v>363459</v>
      </c>
      <c r="BP62" s="25">
        <v>0</v>
      </c>
      <c r="BQ62" s="25">
        <v>0</v>
      </c>
      <c r="BR62" s="25">
        <v>0</v>
      </c>
      <c r="BS62" s="25">
        <v>15938</v>
      </c>
      <c r="BT62" s="25">
        <v>41942</v>
      </c>
      <c r="BU62" s="25">
        <v>0</v>
      </c>
      <c r="BV62" s="25">
        <v>1433</v>
      </c>
      <c r="BW62" s="25">
        <v>0</v>
      </c>
      <c r="BX62" s="25">
        <v>0</v>
      </c>
      <c r="BY62" s="25">
        <v>305889</v>
      </c>
      <c r="BZ62" s="25">
        <v>1487713</v>
      </c>
      <c r="CA62" s="25">
        <v>-7940</v>
      </c>
      <c r="CB62" s="25">
        <v>0</v>
      </c>
      <c r="CC62" s="25">
        <v>-308023</v>
      </c>
      <c r="CD62" s="24" t="s">
        <v>247</v>
      </c>
      <c r="CE62" s="25">
        <v>18405724</v>
      </c>
    </row>
    <row r="63" spans="1:83" x14ac:dyDescent="0.25">
      <c r="A63" s="31" t="s">
        <v>263</v>
      </c>
      <c r="B63" s="16"/>
      <c r="C63" s="273">
        <v>-1920</v>
      </c>
      <c r="D63" s="273">
        <v>0</v>
      </c>
      <c r="E63" s="273">
        <v>528770</v>
      </c>
      <c r="F63" s="273">
        <v>0</v>
      </c>
      <c r="G63" s="273">
        <v>0</v>
      </c>
      <c r="H63" s="273">
        <v>1114163.25</v>
      </c>
      <c r="I63" s="273">
        <v>0</v>
      </c>
      <c r="J63" s="273">
        <v>437079.5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1355499.96</v>
      </c>
      <c r="Q63" s="329">
        <v>0</v>
      </c>
      <c r="R63" s="329">
        <v>1537692.02</v>
      </c>
      <c r="S63" s="280">
        <v>0</v>
      </c>
      <c r="T63" s="280">
        <v>0</v>
      </c>
      <c r="U63" s="331">
        <v>0</v>
      </c>
      <c r="V63" s="329">
        <v>193896</v>
      </c>
      <c r="W63" s="329">
        <v>0</v>
      </c>
      <c r="X63" s="329">
        <v>0</v>
      </c>
      <c r="Y63" s="329">
        <v>0</v>
      </c>
      <c r="Z63" s="329">
        <v>0</v>
      </c>
      <c r="AA63" s="329">
        <v>0</v>
      </c>
      <c r="AB63" s="281">
        <v>17964.86</v>
      </c>
      <c r="AC63" s="329">
        <v>87996</v>
      </c>
      <c r="AD63" s="329">
        <v>0</v>
      </c>
      <c r="AE63" s="329">
        <v>58620.959999999999</v>
      </c>
      <c r="AF63" s="329">
        <v>0</v>
      </c>
      <c r="AG63" s="329">
        <v>1420098.44</v>
      </c>
      <c r="AH63" s="329">
        <v>0</v>
      </c>
      <c r="AI63" s="329">
        <v>0</v>
      </c>
      <c r="AJ63" s="329">
        <v>2401979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825</v>
      </c>
      <c r="BC63" s="280">
        <v>0</v>
      </c>
      <c r="BD63" s="280">
        <v>0</v>
      </c>
      <c r="BE63" s="329">
        <v>93065.14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511599.89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1055250.1200000001</v>
      </c>
      <c r="BX63" s="280">
        <v>0</v>
      </c>
      <c r="BY63" s="280">
        <v>56.25</v>
      </c>
      <c r="BZ63" s="280">
        <v>0</v>
      </c>
      <c r="CA63" s="280">
        <v>50000</v>
      </c>
      <c r="CB63" s="280">
        <v>0</v>
      </c>
      <c r="CC63" s="280">
        <v>0</v>
      </c>
      <c r="CD63" s="24" t="s">
        <v>247</v>
      </c>
      <c r="CE63" s="25">
        <v>10862636.390000001</v>
      </c>
    </row>
    <row r="64" spans="1:83" x14ac:dyDescent="0.25">
      <c r="A64" s="31" t="s">
        <v>264</v>
      </c>
      <c r="B64" s="16"/>
      <c r="C64" s="273">
        <v>670569</v>
      </c>
      <c r="D64" s="273">
        <v>0</v>
      </c>
      <c r="E64" s="273">
        <v>1981346</v>
      </c>
      <c r="F64" s="273">
        <v>0</v>
      </c>
      <c r="G64" s="273">
        <v>0</v>
      </c>
      <c r="H64" s="273">
        <v>37993</v>
      </c>
      <c r="I64" s="273">
        <v>0</v>
      </c>
      <c r="J64" s="273">
        <v>73016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29">
        <v>8044301</v>
      </c>
      <c r="Q64" s="329">
        <v>52074</v>
      </c>
      <c r="R64" s="329">
        <v>212503</v>
      </c>
      <c r="S64" s="280">
        <v>122621</v>
      </c>
      <c r="T64" s="280">
        <v>0</v>
      </c>
      <c r="U64" s="331">
        <v>4261343</v>
      </c>
      <c r="V64" s="329">
        <v>2791418</v>
      </c>
      <c r="W64" s="329">
        <v>41699</v>
      </c>
      <c r="X64" s="329">
        <v>313227</v>
      </c>
      <c r="Y64" s="329">
        <v>394703</v>
      </c>
      <c r="Z64" s="329">
        <v>5694</v>
      </c>
      <c r="AA64" s="329">
        <v>11513</v>
      </c>
      <c r="AB64" s="281">
        <v>7513212</v>
      </c>
      <c r="AC64" s="329">
        <v>309146</v>
      </c>
      <c r="AD64" s="329">
        <v>363</v>
      </c>
      <c r="AE64" s="329">
        <v>13376</v>
      </c>
      <c r="AF64" s="329">
        <v>0</v>
      </c>
      <c r="AG64" s="329">
        <v>1923510</v>
      </c>
      <c r="AH64" s="329">
        <v>0</v>
      </c>
      <c r="AI64" s="329">
        <v>0</v>
      </c>
      <c r="AJ64" s="329">
        <v>933360</v>
      </c>
      <c r="AK64" s="329">
        <v>51</v>
      </c>
      <c r="AL64" s="329">
        <v>703</v>
      </c>
      <c r="AM64" s="329">
        <v>0</v>
      </c>
      <c r="AN64" s="329">
        <v>0</v>
      </c>
      <c r="AO64" s="329">
        <v>100109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634</v>
      </c>
      <c r="AW64" s="280">
        <v>0</v>
      </c>
      <c r="AX64" s="280">
        <v>0</v>
      </c>
      <c r="AY64" s="329">
        <v>594726</v>
      </c>
      <c r="AZ64" s="329">
        <v>929802</v>
      </c>
      <c r="BA64" s="280">
        <v>0</v>
      </c>
      <c r="BB64" s="280">
        <v>12643</v>
      </c>
      <c r="BC64" s="280">
        <v>0</v>
      </c>
      <c r="BD64" s="280">
        <v>-8460</v>
      </c>
      <c r="BE64" s="329">
        <v>1257741</v>
      </c>
      <c r="BF64" s="280">
        <v>0</v>
      </c>
      <c r="BG64" s="280">
        <v>5</v>
      </c>
      <c r="BH64" s="280">
        <v>0</v>
      </c>
      <c r="BI64" s="280">
        <v>0</v>
      </c>
      <c r="BJ64" s="280">
        <v>0</v>
      </c>
      <c r="BK64" s="280">
        <v>0</v>
      </c>
      <c r="BL64" s="280">
        <v>214624</v>
      </c>
      <c r="BM64" s="280">
        <v>0</v>
      </c>
      <c r="BN64" s="280">
        <v>1638759</v>
      </c>
      <c r="BO64" s="280">
        <v>703</v>
      </c>
      <c r="BP64" s="280">
        <v>0</v>
      </c>
      <c r="BQ64" s="280">
        <v>0</v>
      </c>
      <c r="BR64" s="280">
        <v>0</v>
      </c>
      <c r="BS64" s="280">
        <v>15913</v>
      </c>
      <c r="BT64" s="280">
        <v>539</v>
      </c>
      <c r="BU64" s="280">
        <v>0</v>
      </c>
      <c r="BV64" s="280">
        <v>0</v>
      </c>
      <c r="BW64" s="280">
        <v>0</v>
      </c>
      <c r="BX64" s="280">
        <v>0</v>
      </c>
      <c r="BY64" s="280">
        <v>74416</v>
      </c>
      <c r="BZ64" s="280">
        <v>122630</v>
      </c>
      <c r="CA64" s="280">
        <v>-1159</v>
      </c>
      <c r="CB64" s="280">
        <v>0</v>
      </c>
      <c r="CC64" s="280">
        <v>39117</v>
      </c>
      <c r="CD64" s="24" t="s">
        <v>247</v>
      </c>
      <c r="CE64" s="25">
        <v>34700483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3472</v>
      </c>
      <c r="D66" s="273">
        <v>0</v>
      </c>
      <c r="E66" s="273">
        <v>1195300</v>
      </c>
      <c r="F66" s="273">
        <v>0</v>
      </c>
      <c r="G66" s="273">
        <v>0</v>
      </c>
      <c r="H66" s="273">
        <v>14146</v>
      </c>
      <c r="I66" s="273">
        <v>0</v>
      </c>
      <c r="J66" s="273">
        <v>2720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29">
        <v>352208</v>
      </c>
      <c r="Q66" s="329">
        <v>762</v>
      </c>
      <c r="R66" s="329">
        <v>15589</v>
      </c>
      <c r="S66" s="280">
        <v>88210</v>
      </c>
      <c r="T66" s="280">
        <v>0</v>
      </c>
      <c r="U66" s="331">
        <v>970588</v>
      </c>
      <c r="V66" s="329">
        <v>72288</v>
      </c>
      <c r="W66" s="329">
        <v>1588</v>
      </c>
      <c r="X66" s="329">
        <v>61713</v>
      </c>
      <c r="Y66" s="329">
        <v>18454</v>
      </c>
      <c r="Z66" s="329">
        <v>799</v>
      </c>
      <c r="AA66" s="329">
        <v>6589</v>
      </c>
      <c r="AB66" s="281">
        <v>123958</v>
      </c>
      <c r="AC66" s="329">
        <v>431773</v>
      </c>
      <c r="AD66" s="329">
        <v>1393536</v>
      </c>
      <c r="AE66" s="329">
        <v>2516</v>
      </c>
      <c r="AF66" s="329">
        <v>0</v>
      </c>
      <c r="AG66" s="329">
        <v>19435</v>
      </c>
      <c r="AH66" s="329">
        <v>0</v>
      </c>
      <c r="AI66" s="329">
        <v>0</v>
      </c>
      <c r="AJ66" s="329">
        <v>1206969</v>
      </c>
      <c r="AK66" s="329">
        <v>239</v>
      </c>
      <c r="AL66" s="329">
        <v>403</v>
      </c>
      <c r="AM66" s="329">
        <v>0</v>
      </c>
      <c r="AN66" s="329">
        <v>0</v>
      </c>
      <c r="AO66" s="329">
        <v>603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51237</v>
      </c>
      <c r="AW66" s="280">
        <v>0</v>
      </c>
      <c r="AX66" s="280">
        <v>0</v>
      </c>
      <c r="AY66" s="329">
        <v>32578</v>
      </c>
      <c r="AZ66" s="329">
        <v>8661</v>
      </c>
      <c r="BA66" s="280">
        <v>0</v>
      </c>
      <c r="BB66" s="280">
        <v>-4860</v>
      </c>
      <c r="BC66" s="280">
        <v>0</v>
      </c>
      <c r="BD66" s="280">
        <v>12216</v>
      </c>
      <c r="BE66" s="329">
        <v>140278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6153</v>
      </c>
      <c r="BM66" s="280">
        <v>0</v>
      </c>
      <c r="BN66" s="280">
        <v>1953123</v>
      </c>
      <c r="BO66" s="280">
        <v>335</v>
      </c>
      <c r="BP66" s="280">
        <v>0</v>
      </c>
      <c r="BQ66" s="280">
        <v>0</v>
      </c>
      <c r="BR66" s="280">
        <v>0</v>
      </c>
      <c r="BS66" s="280">
        <v>1584</v>
      </c>
      <c r="BT66" s="280">
        <v>2445</v>
      </c>
      <c r="BU66" s="280">
        <v>0</v>
      </c>
      <c r="BV66" s="280">
        <v>-35</v>
      </c>
      <c r="BW66" s="280">
        <v>4137250</v>
      </c>
      <c r="BX66" s="280">
        <v>0</v>
      </c>
      <c r="BY66" s="280">
        <v>19002</v>
      </c>
      <c r="BZ66" s="280">
        <v>15278</v>
      </c>
      <c r="CA66" s="280">
        <v>55</v>
      </c>
      <c r="CB66" s="280">
        <v>0</v>
      </c>
      <c r="CC66" s="280">
        <v>22934</v>
      </c>
      <c r="CD66" s="24" t="s">
        <v>247</v>
      </c>
      <c r="CE66" s="25">
        <v>12382092</v>
      </c>
    </row>
    <row r="67" spans="1:83" x14ac:dyDescent="0.25">
      <c r="A67" s="31" t="s">
        <v>15</v>
      </c>
      <c r="B67" s="16"/>
      <c r="C67" s="25">
        <v>70666</v>
      </c>
      <c r="D67" s="25">
        <v>0</v>
      </c>
      <c r="E67" s="25">
        <v>448865</v>
      </c>
      <c r="F67" s="25">
        <v>0</v>
      </c>
      <c r="G67" s="25">
        <v>0</v>
      </c>
      <c r="H67" s="25">
        <v>154117</v>
      </c>
      <c r="I67" s="25">
        <v>0</v>
      </c>
      <c r="J67" s="25">
        <v>14711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534827</v>
      </c>
      <c r="Q67" s="25">
        <v>2449</v>
      </c>
      <c r="R67" s="25">
        <v>21182</v>
      </c>
      <c r="S67" s="25">
        <v>0</v>
      </c>
      <c r="T67" s="25">
        <v>0</v>
      </c>
      <c r="U67" s="25">
        <v>126019</v>
      </c>
      <c r="V67" s="25">
        <v>326066</v>
      </c>
      <c r="W67" s="25">
        <v>17103</v>
      </c>
      <c r="X67" s="25">
        <v>168794</v>
      </c>
      <c r="Y67" s="25">
        <v>367862</v>
      </c>
      <c r="Z67" s="25">
        <v>1842</v>
      </c>
      <c r="AA67" s="25">
        <v>4875</v>
      </c>
      <c r="AB67" s="25">
        <v>180752</v>
      </c>
      <c r="AC67" s="25">
        <v>85444</v>
      </c>
      <c r="AD67" s="25">
        <v>18414</v>
      </c>
      <c r="AE67" s="25">
        <v>12896</v>
      </c>
      <c r="AF67" s="25">
        <v>0</v>
      </c>
      <c r="AG67" s="25">
        <v>687056</v>
      </c>
      <c r="AH67" s="25">
        <v>0</v>
      </c>
      <c r="AI67" s="25">
        <v>0</v>
      </c>
      <c r="AJ67" s="25">
        <v>89692</v>
      </c>
      <c r="AK67" s="25">
        <v>266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-42</v>
      </c>
      <c r="AW67" s="25">
        <v>0</v>
      </c>
      <c r="AX67" s="25">
        <v>0</v>
      </c>
      <c r="AY67" s="25">
        <v>6675</v>
      </c>
      <c r="AZ67" s="25">
        <v>14954</v>
      </c>
      <c r="BA67" s="25">
        <v>0</v>
      </c>
      <c r="BB67" s="25">
        <v>0</v>
      </c>
      <c r="BC67" s="25">
        <v>0</v>
      </c>
      <c r="BD67" s="25">
        <v>226</v>
      </c>
      <c r="BE67" s="25">
        <v>597030</v>
      </c>
      <c r="BF67" s="25">
        <v>0</v>
      </c>
      <c r="BG67" s="25">
        <v>8572</v>
      </c>
      <c r="BH67" s="25">
        <v>0</v>
      </c>
      <c r="BI67" s="25">
        <v>0</v>
      </c>
      <c r="BJ67" s="25">
        <v>0</v>
      </c>
      <c r="BK67" s="25">
        <v>0</v>
      </c>
      <c r="BL67" s="25">
        <v>17245</v>
      </c>
      <c r="BM67" s="25">
        <v>0</v>
      </c>
      <c r="BN67" s="25">
        <v>1470259</v>
      </c>
      <c r="BO67" s="25">
        <v>0</v>
      </c>
      <c r="BP67" s="25">
        <v>0</v>
      </c>
      <c r="BQ67" s="25">
        <v>0</v>
      </c>
      <c r="BR67" s="25">
        <v>0</v>
      </c>
      <c r="BS67" s="25">
        <v>8649</v>
      </c>
      <c r="BT67" s="25">
        <v>0</v>
      </c>
      <c r="BU67" s="25">
        <v>0</v>
      </c>
      <c r="BV67" s="25">
        <v>358</v>
      </c>
      <c r="BW67" s="25">
        <v>0</v>
      </c>
      <c r="BX67" s="25">
        <v>0</v>
      </c>
      <c r="BY67" s="25">
        <v>18410</v>
      </c>
      <c r="BZ67" s="25">
        <v>170808</v>
      </c>
      <c r="CA67" s="25">
        <v>0</v>
      </c>
      <c r="CB67" s="25">
        <v>0</v>
      </c>
      <c r="CC67" s="25">
        <v>1134800</v>
      </c>
      <c r="CD67" s="24" t="s">
        <v>247</v>
      </c>
      <c r="CE67" s="25">
        <v>6781842</v>
      </c>
    </row>
    <row r="68" spans="1:83" x14ac:dyDescent="0.25">
      <c r="A68" s="31" t="s">
        <v>267</v>
      </c>
      <c r="B68" s="25"/>
      <c r="C68" s="273">
        <v>28521</v>
      </c>
      <c r="D68" s="273">
        <v>0</v>
      </c>
      <c r="E68" s="273">
        <v>211085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112483</v>
      </c>
      <c r="Q68" s="329">
        <v>0</v>
      </c>
      <c r="R68" s="329">
        <v>0</v>
      </c>
      <c r="S68" s="280">
        <v>0</v>
      </c>
      <c r="T68" s="280">
        <v>0</v>
      </c>
      <c r="U68" s="331">
        <v>0</v>
      </c>
      <c r="V68" s="329">
        <v>385345</v>
      </c>
      <c r="W68" s="329">
        <v>0</v>
      </c>
      <c r="X68" s="329">
        <v>0</v>
      </c>
      <c r="Y68" s="329">
        <v>252949</v>
      </c>
      <c r="Z68" s="329">
        <v>1504</v>
      </c>
      <c r="AA68" s="329">
        <v>0</v>
      </c>
      <c r="AB68" s="281">
        <v>314347</v>
      </c>
      <c r="AC68" s="329">
        <v>115102</v>
      </c>
      <c r="AD68" s="329">
        <v>270</v>
      </c>
      <c r="AE68" s="329">
        <v>0</v>
      </c>
      <c r="AF68" s="329">
        <v>0</v>
      </c>
      <c r="AG68" s="329">
        <v>2790</v>
      </c>
      <c r="AH68" s="329">
        <v>0</v>
      </c>
      <c r="AI68" s="329">
        <v>0</v>
      </c>
      <c r="AJ68" s="329">
        <v>632430</v>
      </c>
      <c r="AK68" s="329">
        <v>0</v>
      </c>
      <c r="AL68" s="329">
        <v>0</v>
      </c>
      <c r="AM68" s="329">
        <v>0</v>
      </c>
      <c r="AN68" s="329">
        <v>0</v>
      </c>
      <c r="AO68" s="329">
        <v>1149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0</v>
      </c>
      <c r="AY68" s="329">
        <v>3716</v>
      </c>
      <c r="AZ68" s="329">
        <v>0</v>
      </c>
      <c r="BA68" s="280">
        <v>0</v>
      </c>
      <c r="BB68" s="280">
        <v>0</v>
      </c>
      <c r="BC68" s="280">
        <v>0</v>
      </c>
      <c r="BD68" s="280">
        <v>6962</v>
      </c>
      <c r="BE68" s="329">
        <v>134489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438496</v>
      </c>
      <c r="BO68" s="280">
        <v>0</v>
      </c>
      <c r="BP68" s="280">
        <v>0</v>
      </c>
      <c r="BQ68" s="280">
        <v>0</v>
      </c>
      <c r="BR68" s="280">
        <v>0</v>
      </c>
      <c r="BS68" s="280">
        <v>51336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29183</v>
      </c>
      <c r="BZ68" s="280">
        <v>0</v>
      </c>
      <c r="CA68" s="280">
        <v>0</v>
      </c>
      <c r="CB68" s="280">
        <v>0</v>
      </c>
      <c r="CC68" s="280">
        <v>9018007</v>
      </c>
      <c r="CD68" s="24" t="s">
        <v>247</v>
      </c>
      <c r="CE68" s="25">
        <v>11740164</v>
      </c>
    </row>
    <row r="69" spans="1:83" x14ac:dyDescent="0.25">
      <c r="A69" s="31" t="s">
        <v>268</v>
      </c>
      <c r="B69" s="16"/>
      <c r="C69" s="25">
        <v>4478405</v>
      </c>
      <c r="D69" s="25">
        <v>0</v>
      </c>
      <c r="E69" s="25">
        <v>30500528</v>
      </c>
      <c r="F69" s="25">
        <v>0</v>
      </c>
      <c r="G69" s="25">
        <v>0</v>
      </c>
      <c r="H69" s="25">
        <v>4690924</v>
      </c>
      <c r="I69" s="25">
        <v>0</v>
      </c>
      <c r="J69" s="25">
        <v>1177635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6937442</v>
      </c>
      <c r="Q69" s="25">
        <v>1161379</v>
      </c>
      <c r="R69" s="25">
        <v>171146</v>
      </c>
      <c r="S69" s="25">
        <v>49</v>
      </c>
      <c r="T69" s="25">
        <v>0</v>
      </c>
      <c r="U69" s="25">
        <v>4973821</v>
      </c>
      <c r="V69" s="25">
        <v>4090780</v>
      </c>
      <c r="W69" s="25">
        <v>586092</v>
      </c>
      <c r="X69" s="25">
        <v>990512</v>
      </c>
      <c r="Y69" s="25">
        <v>3757987</v>
      </c>
      <c r="Z69" s="25">
        <v>660</v>
      </c>
      <c r="AA69" s="25">
        <v>233808</v>
      </c>
      <c r="AB69" s="25">
        <v>3849301</v>
      </c>
      <c r="AC69" s="25">
        <v>1972281</v>
      </c>
      <c r="AD69" s="25">
        <v>6734</v>
      </c>
      <c r="AE69" s="25">
        <v>1337004</v>
      </c>
      <c r="AF69" s="25">
        <v>0</v>
      </c>
      <c r="AG69" s="25">
        <v>12646418</v>
      </c>
      <c r="AH69" s="25">
        <v>0</v>
      </c>
      <c r="AI69" s="25">
        <v>0</v>
      </c>
      <c r="AJ69" s="25">
        <v>5288398</v>
      </c>
      <c r="AK69" s="25">
        <v>372492</v>
      </c>
      <c r="AL69" s="25">
        <v>210621</v>
      </c>
      <c r="AM69" s="25">
        <v>0</v>
      </c>
      <c r="AN69" s="25">
        <v>0</v>
      </c>
      <c r="AO69" s="25">
        <v>2223461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534198</v>
      </c>
      <c r="AW69" s="25">
        <v>0</v>
      </c>
      <c r="AX69" s="25">
        <v>0</v>
      </c>
      <c r="AY69" s="25">
        <v>1787189</v>
      </c>
      <c r="AZ69" s="25">
        <v>-605922</v>
      </c>
      <c r="BA69" s="25">
        <v>0</v>
      </c>
      <c r="BB69" s="25">
        <v>1625383</v>
      </c>
      <c r="BC69" s="25">
        <v>0</v>
      </c>
      <c r="BD69" s="25">
        <v>11347</v>
      </c>
      <c r="BE69" s="25">
        <v>9840979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1798173</v>
      </c>
      <c r="BM69" s="25">
        <v>0</v>
      </c>
      <c r="BN69" s="25">
        <v>3260710</v>
      </c>
      <c r="BO69" s="25">
        <v>1710</v>
      </c>
      <c r="BP69" s="25">
        <v>0</v>
      </c>
      <c r="BQ69" s="25">
        <v>0</v>
      </c>
      <c r="BR69" s="25">
        <v>0</v>
      </c>
      <c r="BS69" s="25">
        <v>73681</v>
      </c>
      <c r="BT69" s="25">
        <v>190646</v>
      </c>
      <c r="BU69" s="25">
        <v>0</v>
      </c>
      <c r="BV69" s="25">
        <v>2150</v>
      </c>
      <c r="BW69" s="25">
        <v>0</v>
      </c>
      <c r="BX69" s="25">
        <v>0</v>
      </c>
      <c r="BY69" s="25">
        <v>2542851</v>
      </c>
      <c r="BZ69" s="25">
        <v>2044121</v>
      </c>
      <c r="CA69" s="25">
        <v>343326</v>
      </c>
      <c r="CB69" s="25">
        <v>2163</v>
      </c>
      <c r="CC69" s="25">
        <v>10770600</v>
      </c>
      <c r="CD69" s="25">
        <v>0</v>
      </c>
      <c r="CE69" s="25">
        <v>125881183</v>
      </c>
    </row>
    <row r="70" spans="1:83" x14ac:dyDescent="0.25">
      <c r="A70" s="26" t="s">
        <v>269</v>
      </c>
      <c r="B70" s="334"/>
      <c r="C70" s="282">
        <v>1910</v>
      </c>
      <c r="D70" s="282">
        <v>0</v>
      </c>
      <c r="E70" s="282">
        <v>5324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2491</v>
      </c>
      <c r="Q70" s="282">
        <v>46</v>
      </c>
      <c r="R70" s="282">
        <v>330</v>
      </c>
      <c r="S70" s="282">
        <v>0</v>
      </c>
      <c r="T70" s="282">
        <v>0</v>
      </c>
      <c r="U70" s="282">
        <v>444936</v>
      </c>
      <c r="V70" s="282">
        <v>78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6734</v>
      </c>
      <c r="AE70" s="282">
        <v>0</v>
      </c>
      <c r="AF70" s="282">
        <v>0</v>
      </c>
      <c r="AG70" s="282">
        <v>6395</v>
      </c>
      <c r="AH70" s="282">
        <v>0</v>
      </c>
      <c r="AI70" s="282">
        <v>0</v>
      </c>
      <c r="AJ70" s="282">
        <v>1536</v>
      </c>
      <c r="AK70" s="282">
        <v>0</v>
      </c>
      <c r="AL70" s="282">
        <v>0</v>
      </c>
      <c r="AM70" s="282">
        <v>0</v>
      </c>
      <c r="AN70" s="282">
        <v>0</v>
      </c>
      <c r="AO70" s="282">
        <v>1139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470919</v>
      </c>
    </row>
    <row r="71" spans="1:83" x14ac:dyDescent="0.25">
      <c r="A71" s="26" t="s">
        <v>270</v>
      </c>
      <c r="B71" s="334"/>
      <c r="C71" s="282">
        <v>993058</v>
      </c>
      <c r="D71" s="282">
        <v>0</v>
      </c>
      <c r="E71" s="282">
        <v>5966178</v>
      </c>
      <c r="F71" s="282">
        <v>0</v>
      </c>
      <c r="G71" s="282">
        <v>0</v>
      </c>
      <c r="H71" s="282">
        <v>239740</v>
      </c>
      <c r="I71" s="282">
        <v>0</v>
      </c>
      <c r="J71" s="282">
        <v>97112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1267220</v>
      </c>
      <c r="Q71" s="282">
        <v>62472</v>
      </c>
      <c r="R71" s="282">
        <v>0</v>
      </c>
      <c r="S71" s="282">
        <v>0</v>
      </c>
      <c r="T71" s="282">
        <v>0</v>
      </c>
      <c r="U71" s="282">
        <v>33927</v>
      </c>
      <c r="V71" s="282">
        <v>238835</v>
      </c>
      <c r="W71" s="282">
        <v>0</v>
      </c>
      <c r="X71" s="282">
        <v>54053</v>
      </c>
      <c r="Y71" s="282">
        <v>322020</v>
      </c>
      <c r="Z71" s="282">
        <v>0</v>
      </c>
      <c r="AA71" s="282">
        <v>0</v>
      </c>
      <c r="AB71" s="282">
        <v>-434</v>
      </c>
      <c r="AC71" s="282">
        <v>255524</v>
      </c>
      <c r="AD71" s="282">
        <v>0</v>
      </c>
      <c r="AE71" s="282">
        <v>-87</v>
      </c>
      <c r="AF71" s="282">
        <v>0</v>
      </c>
      <c r="AG71" s="282">
        <v>5151712</v>
      </c>
      <c r="AH71" s="282">
        <v>0</v>
      </c>
      <c r="AI71" s="282">
        <v>0</v>
      </c>
      <c r="AJ71" s="282">
        <v>1878</v>
      </c>
      <c r="AK71" s="282">
        <v>0</v>
      </c>
      <c r="AL71" s="282">
        <v>0</v>
      </c>
      <c r="AM71" s="282">
        <v>0</v>
      </c>
      <c r="AN71" s="282">
        <v>0</v>
      </c>
      <c r="AO71" s="282">
        <v>275887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13345</v>
      </c>
      <c r="AW71" s="282">
        <v>0</v>
      </c>
      <c r="AX71" s="282">
        <v>0</v>
      </c>
      <c r="AY71" s="282">
        <v>1336</v>
      </c>
      <c r="AZ71" s="282">
        <v>0</v>
      </c>
      <c r="BA71" s="282">
        <v>0</v>
      </c>
      <c r="BB71" s="282">
        <v>222003</v>
      </c>
      <c r="BC71" s="282">
        <v>0</v>
      </c>
      <c r="BD71" s="282">
        <v>0</v>
      </c>
      <c r="BE71" s="282">
        <v>581179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836</v>
      </c>
      <c r="BM71" s="282">
        <v>0</v>
      </c>
      <c r="BN71" s="282">
        <v>24388</v>
      </c>
      <c r="BO71" s="282">
        <v>0</v>
      </c>
      <c r="BP71" s="282">
        <v>0</v>
      </c>
      <c r="BQ71" s="282">
        <v>0</v>
      </c>
      <c r="BR71" s="282">
        <v>0</v>
      </c>
      <c r="BS71" s="282">
        <v>-157</v>
      </c>
      <c r="BT71" s="282">
        <v>0</v>
      </c>
      <c r="BU71" s="282">
        <v>0</v>
      </c>
      <c r="BV71" s="282">
        <v>2150</v>
      </c>
      <c r="BW71" s="282">
        <v>0</v>
      </c>
      <c r="BX71" s="282">
        <v>0</v>
      </c>
      <c r="BY71" s="282">
        <v>-182</v>
      </c>
      <c r="BZ71" s="282">
        <v>88391</v>
      </c>
      <c r="CA71" s="282">
        <v>100</v>
      </c>
      <c r="CB71" s="282">
        <v>835</v>
      </c>
      <c r="CC71" s="282">
        <v>0</v>
      </c>
      <c r="CD71" s="282">
        <v>0</v>
      </c>
      <c r="CE71" s="25">
        <v>15893319</v>
      </c>
    </row>
    <row r="72" spans="1:83" x14ac:dyDescent="0.25">
      <c r="A72" s="26" t="s">
        <v>271</v>
      </c>
      <c r="B72" s="334"/>
      <c r="C72" s="282">
        <v>0</v>
      </c>
      <c r="D72" s="282">
        <v>0</v>
      </c>
      <c r="E72" s="282">
        <v>970</v>
      </c>
      <c r="F72" s="282">
        <v>0</v>
      </c>
      <c r="G72" s="282">
        <v>0</v>
      </c>
      <c r="H72" s="282">
        <v>5750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18430</v>
      </c>
      <c r="V72" s="282">
        <v>0</v>
      </c>
      <c r="W72" s="282">
        <v>0</v>
      </c>
      <c r="X72" s="282">
        <v>0</v>
      </c>
      <c r="Y72" s="282">
        <v>3400</v>
      </c>
      <c r="Z72" s="282">
        <v>660</v>
      </c>
      <c r="AA72" s="282">
        <v>0</v>
      </c>
      <c r="AB72" s="282">
        <v>2850</v>
      </c>
      <c r="AC72" s="282">
        <v>489</v>
      </c>
      <c r="AD72" s="282">
        <v>0</v>
      </c>
      <c r="AE72" s="282">
        <v>0</v>
      </c>
      <c r="AF72" s="282">
        <v>0</v>
      </c>
      <c r="AG72" s="282">
        <v>6495</v>
      </c>
      <c r="AH72" s="282">
        <v>0</v>
      </c>
      <c r="AI72" s="282">
        <v>0</v>
      </c>
      <c r="AJ72" s="282">
        <v>956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-37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8400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71270</v>
      </c>
      <c r="BO72" s="282">
        <v>0</v>
      </c>
      <c r="BP72" s="282">
        <v>0</v>
      </c>
      <c r="BQ72" s="282">
        <v>0</v>
      </c>
      <c r="BR72" s="282">
        <v>0</v>
      </c>
      <c r="BS72" s="282">
        <v>700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138</v>
      </c>
      <c r="BZ72" s="282">
        <v>-225</v>
      </c>
      <c r="CA72" s="282">
        <v>0</v>
      </c>
      <c r="CB72" s="282">
        <v>0</v>
      </c>
      <c r="CC72" s="282">
        <v>0</v>
      </c>
      <c r="CD72" s="282">
        <v>0</v>
      </c>
      <c r="CE72" s="25">
        <v>120246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187456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187456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1111954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1111954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7500</v>
      </c>
      <c r="F75" s="282">
        <v>0</v>
      </c>
      <c r="G75" s="282">
        <v>0</v>
      </c>
      <c r="H75" s="282">
        <v>10990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88245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139247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245982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0</v>
      </c>
      <c r="D77" s="282">
        <v>0</v>
      </c>
      <c r="E77" s="282">
        <v>2458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381342</v>
      </c>
      <c r="Q77" s="282">
        <v>0</v>
      </c>
      <c r="R77" s="282">
        <v>5490</v>
      </c>
      <c r="S77" s="282">
        <v>49</v>
      </c>
      <c r="T77" s="282">
        <v>0</v>
      </c>
      <c r="U77" s="282">
        <v>281757</v>
      </c>
      <c r="V77" s="282">
        <v>98335</v>
      </c>
      <c r="W77" s="282">
        <v>7705</v>
      </c>
      <c r="X77" s="282">
        <v>-200</v>
      </c>
      <c r="Y77" s="282">
        <v>477138</v>
      </c>
      <c r="Z77" s="282">
        <v>0</v>
      </c>
      <c r="AA77" s="282">
        <v>0</v>
      </c>
      <c r="AB77" s="282">
        <v>53152</v>
      </c>
      <c r="AC77" s="282">
        <v>425</v>
      </c>
      <c r="AD77" s="282">
        <v>0</v>
      </c>
      <c r="AE77" s="282">
        <v>0</v>
      </c>
      <c r="AF77" s="282">
        <v>0</v>
      </c>
      <c r="AG77" s="282">
        <v>9738</v>
      </c>
      <c r="AH77" s="282">
        <v>0</v>
      </c>
      <c r="AI77" s="282">
        <v>0</v>
      </c>
      <c r="AJ77" s="282">
        <v>2931642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1341</v>
      </c>
      <c r="AW77" s="282">
        <v>0</v>
      </c>
      <c r="AX77" s="282">
        <v>0</v>
      </c>
      <c r="AY77" s="282">
        <v>13493</v>
      </c>
      <c r="AZ77" s="282">
        <v>8465</v>
      </c>
      <c r="BA77" s="282">
        <v>0</v>
      </c>
      <c r="BB77" s="282">
        <v>0</v>
      </c>
      <c r="BC77" s="282">
        <v>0</v>
      </c>
      <c r="BD77" s="282">
        <v>0</v>
      </c>
      <c r="BE77" s="282">
        <v>2069576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90516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6432422</v>
      </c>
    </row>
    <row r="78" spans="1:83" x14ac:dyDescent="0.25">
      <c r="A78" s="26" t="s">
        <v>277</v>
      </c>
      <c r="B78" s="16"/>
      <c r="C78" s="282">
        <v>3445692</v>
      </c>
      <c r="D78" s="282">
        <v>0</v>
      </c>
      <c r="E78" s="282">
        <v>24268779</v>
      </c>
      <c r="F78" s="282">
        <v>0</v>
      </c>
      <c r="G78" s="282">
        <v>0</v>
      </c>
      <c r="H78" s="282">
        <v>4299170</v>
      </c>
      <c r="I78" s="282">
        <v>0</v>
      </c>
      <c r="J78" s="282">
        <v>1080388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5257358</v>
      </c>
      <c r="Q78" s="282">
        <v>1095335</v>
      </c>
      <c r="R78" s="282">
        <v>161091</v>
      </c>
      <c r="S78" s="282">
        <v>0</v>
      </c>
      <c r="T78" s="282">
        <v>0</v>
      </c>
      <c r="U78" s="282">
        <v>4008528</v>
      </c>
      <c r="V78" s="282">
        <v>3741030</v>
      </c>
      <c r="W78" s="282">
        <v>578387</v>
      </c>
      <c r="X78" s="282">
        <v>936641</v>
      </c>
      <c r="Y78" s="282">
        <v>2953089</v>
      </c>
      <c r="Z78" s="282">
        <v>0</v>
      </c>
      <c r="AA78" s="282">
        <v>233782</v>
      </c>
      <c r="AB78" s="282">
        <v>3779908</v>
      </c>
      <c r="AC78" s="282">
        <v>1702599</v>
      </c>
      <c r="AD78" s="282">
        <v>0</v>
      </c>
      <c r="AE78" s="282">
        <v>1336909</v>
      </c>
      <c r="AF78" s="282">
        <v>0</v>
      </c>
      <c r="AG78" s="282">
        <v>7269720</v>
      </c>
      <c r="AH78" s="282">
        <v>0</v>
      </c>
      <c r="AI78" s="282">
        <v>0</v>
      </c>
      <c r="AJ78" s="282">
        <v>2297653</v>
      </c>
      <c r="AK78" s="282">
        <v>369965</v>
      </c>
      <c r="AL78" s="282">
        <v>210277</v>
      </c>
      <c r="AM78" s="282">
        <v>0</v>
      </c>
      <c r="AN78" s="282">
        <v>0</v>
      </c>
      <c r="AO78" s="282">
        <v>1925822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517895</v>
      </c>
      <c r="AW78" s="282">
        <v>0</v>
      </c>
      <c r="AX78" s="282">
        <v>0</v>
      </c>
      <c r="AY78" s="282">
        <v>1769930</v>
      </c>
      <c r="AZ78" s="282">
        <v>126930</v>
      </c>
      <c r="BA78" s="282">
        <v>0</v>
      </c>
      <c r="BB78" s="282">
        <v>1140648</v>
      </c>
      <c r="BC78" s="282">
        <v>0</v>
      </c>
      <c r="BD78" s="282">
        <v>11308</v>
      </c>
      <c r="BE78" s="282">
        <v>4040214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1781571</v>
      </c>
      <c r="BM78" s="282">
        <v>0</v>
      </c>
      <c r="BN78" s="282">
        <v>3326375</v>
      </c>
      <c r="BO78" s="282">
        <v>1710</v>
      </c>
      <c r="BP78" s="282">
        <v>0</v>
      </c>
      <c r="BQ78" s="282">
        <v>0</v>
      </c>
      <c r="BR78" s="282">
        <v>0</v>
      </c>
      <c r="BS78" s="282">
        <v>69617</v>
      </c>
      <c r="BT78" s="282">
        <v>189938</v>
      </c>
      <c r="BU78" s="282">
        <v>0</v>
      </c>
      <c r="BV78" s="282">
        <v>0</v>
      </c>
      <c r="BW78" s="282">
        <v>0</v>
      </c>
      <c r="BX78" s="282">
        <v>0</v>
      </c>
      <c r="BY78" s="282">
        <v>2360581</v>
      </c>
      <c r="BZ78" s="282">
        <v>1947624</v>
      </c>
      <c r="CA78" s="282">
        <v>342361</v>
      </c>
      <c r="CB78" s="282">
        <v>1328</v>
      </c>
      <c r="CC78" s="282">
        <v>682784</v>
      </c>
      <c r="CD78" s="282">
        <v>0</v>
      </c>
      <c r="CE78" s="25">
        <v>89262937</v>
      </c>
    </row>
    <row r="79" spans="1:83" x14ac:dyDescent="0.25">
      <c r="A79" s="26" t="s">
        <v>278</v>
      </c>
      <c r="B79" s="16"/>
      <c r="C79" s="282">
        <v>11110</v>
      </c>
      <c r="D79" s="282">
        <v>0</v>
      </c>
      <c r="E79" s="282">
        <v>7191</v>
      </c>
      <c r="F79" s="282">
        <v>0</v>
      </c>
      <c r="G79" s="282">
        <v>0</v>
      </c>
      <c r="H79" s="282">
        <v>5456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425</v>
      </c>
      <c r="AC79" s="282">
        <v>1547</v>
      </c>
      <c r="AD79" s="282">
        <v>0</v>
      </c>
      <c r="AE79" s="282">
        <v>0</v>
      </c>
      <c r="AF79" s="282">
        <v>0</v>
      </c>
      <c r="AG79" s="282">
        <v>42797</v>
      </c>
      <c r="AH79" s="282">
        <v>0</v>
      </c>
      <c r="AI79" s="282">
        <v>0</v>
      </c>
      <c r="AJ79" s="282">
        <v>0</v>
      </c>
      <c r="AK79" s="282">
        <v>2207</v>
      </c>
      <c r="AL79" s="282">
        <v>0</v>
      </c>
      <c r="AM79" s="282">
        <v>0</v>
      </c>
      <c r="AN79" s="282">
        <v>0</v>
      </c>
      <c r="AO79" s="282">
        <v>5708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504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1992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63000</v>
      </c>
      <c r="BZ79" s="282">
        <v>2344</v>
      </c>
      <c r="CA79" s="282">
        <v>0</v>
      </c>
      <c r="CB79" s="282">
        <v>0</v>
      </c>
      <c r="CC79" s="282">
        <v>0</v>
      </c>
      <c r="CD79" s="282">
        <v>0</v>
      </c>
      <c r="CE79" s="25">
        <v>144281</v>
      </c>
    </row>
    <row r="80" spans="1:83" x14ac:dyDescent="0.25">
      <c r="A80" s="26" t="s">
        <v>279</v>
      </c>
      <c r="B80" s="16"/>
      <c r="C80" s="282">
        <v>5292</v>
      </c>
      <c r="D80" s="282">
        <v>0</v>
      </c>
      <c r="E80" s="282">
        <v>9281</v>
      </c>
      <c r="F80" s="282">
        <v>0</v>
      </c>
      <c r="G80" s="282">
        <v>0</v>
      </c>
      <c r="H80" s="282">
        <v>230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5131</v>
      </c>
      <c r="Q80" s="282">
        <v>3526</v>
      </c>
      <c r="R80" s="282">
        <v>472</v>
      </c>
      <c r="S80" s="282">
        <v>0</v>
      </c>
      <c r="T80" s="282">
        <v>0</v>
      </c>
      <c r="U80" s="282">
        <v>140</v>
      </c>
      <c r="V80" s="282">
        <v>2798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4202</v>
      </c>
      <c r="AC80" s="282">
        <v>3347</v>
      </c>
      <c r="AD80" s="282">
        <v>0</v>
      </c>
      <c r="AE80" s="282">
        <v>175</v>
      </c>
      <c r="AF80" s="282">
        <v>0</v>
      </c>
      <c r="AG80" s="282">
        <v>31701</v>
      </c>
      <c r="AH80" s="282">
        <v>0</v>
      </c>
      <c r="AI80" s="282">
        <v>0</v>
      </c>
      <c r="AJ80" s="282">
        <v>20756</v>
      </c>
      <c r="AK80" s="282">
        <v>0</v>
      </c>
      <c r="AL80" s="282">
        <v>28</v>
      </c>
      <c r="AM80" s="282">
        <v>0</v>
      </c>
      <c r="AN80" s="282">
        <v>0</v>
      </c>
      <c r="AO80" s="282">
        <v>1159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278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2124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629</v>
      </c>
      <c r="BM80" s="282">
        <v>0</v>
      </c>
      <c r="BN80" s="282">
        <v>9314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465</v>
      </c>
      <c r="BZ80" s="282">
        <v>1683</v>
      </c>
      <c r="CA80" s="282">
        <v>865</v>
      </c>
      <c r="CB80" s="282">
        <v>0</v>
      </c>
      <c r="CC80" s="282">
        <v>0</v>
      </c>
      <c r="CD80" s="282">
        <v>0</v>
      </c>
      <c r="CE80" s="25">
        <v>103596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1511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13558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24745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-807304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968</v>
      </c>
      <c r="BZ81" s="282">
        <v>4061</v>
      </c>
      <c r="CA81" s="282">
        <v>0</v>
      </c>
      <c r="CB81" s="282">
        <v>0</v>
      </c>
      <c r="CC81" s="282">
        <v>9783530</v>
      </c>
      <c r="CD81" s="282">
        <v>0</v>
      </c>
      <c r="CE81" s="25">
        <v>9021069</v>
      </c>
    </row>
    <row r="82" spans="1:84" x14ac:dyDescent="0.25">
      <c r="A82" s="26" t="s">
        <v>281</v>
      </c>
      <c r="B82" s="16"/>
      <c r="C82" s="282">
        <v>3366</v>
      </c>
      <c r="D82" s="282">
        <v>0</v>
      </c>
      <c r="E82" s="282">
        <v>6493</v>
      </c>
      <c r="F82" s="282">
        <v>0</v>
      </c>
      <c r="G82" s="282">
        <v>0</v>
      </c>
      <c r="H82" s="282">
        <v>4524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381</v>
      </c>
      <c r="Q82" s="282">
        <v>0</v>
      </c>
      <c r="R82" s="282">
        <v>0</v>
      </c>
      <c r="S82" s="282">
        <v>0</v>
      </c>
      <c r="T82" s="282">
        <v>0</v>
      </c>
      <c r="U82" s="282">
        <v>1188</v>
      </c>
      <c r="V82" s="282">
        <v>3246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277</v>
      </c>
      <c r="AC82" s="282">
        <v>826</v>
      </c>
      <c r="AD82" s="282">
        <v>0</v>
      </c>
      <c r="AE82" s="282">
        <v>0</v>
      </c>
      <c r="AF82" s="282">
        <v>0</v>
      </c>
      <c r="AG82" s="282">
        <v>1212</v>
      </c>
      <c r="AH82" s="282">
        <v>0</v>
      </c>
      <c r="AI82" s="282">
        <v>0</v>
      </c>
      <c r="AJ82" s="282">
        <v>1871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1031</v>
      </c>
      <c r="AW82" s="282">
        <v>0</v>
      </c>
      <c r="AX82" s="282">
        <v>0</v>
      </c>
      <c r="AY82" s="282">
        <v>656</v>
      </c>
      <c r="AZ82" s="282">
        <v>0</v>
      </c>
      <c r="BA82" s="282">
        <v>0</v>
      </c>
      <c r="BB82" s="282">
        <v>1944</v>
      </c>
      <c r="BC82" s="282">
        <v>0</v>
      </c>
      <c r="BD82" s="282">
        <v>0</v>
      </c>
      <c r="BE82" s="282">
        <v>1971625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40710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583</v>
      </c>
      <c r="BU82" s="282">
        <v>0</v>
      </c>
      <c r="BV82" s="282">
        <v>0</v>
      </c>
      <c r="BW82" s="282">
        <v>0</v>
      </c>
      <c r="BX82" s="282">
        <v>0</v>
      </c>
      <c r="BY82" s="282">
        <v>25768</v>
      </c>
      <c r="BZ82" s="282">
        <v>0</v>
      </c>
      <c r="CA82" s="282">
        <v>0</v>
      </c>
      <c r="CB82" s="282">
        <v>0</v>
      </c>
      <c r="CC82" s="282">
        <v>1285</v>
      </c>
      <c r="CD82" s="282">
        <v>0</v>
      </c>
      <c r="CE82" s="25">
        <v>2066986</v>
      </c>
    </row>
    <row r="83" spans="1:84" x14ac:dyDescent="0.25">
      <c r="A83" s="26" t="s">
        <v>282</v>
      </c>
      <c r="B83" s="16"/>
      <c r="C83" s="273">
        <v>17977</v>
      </c>
      <c r="D83" s="273">
        <v>0</v>
      </c>
      <c r="E83" s="329">
        <v>226354</v>
      </c>
      <c r="F83" s="329">
        <v>0</v>
      </c>
      <c r="G83" s="273">
        <v>0</v>
      </c>
      <c r="H83" s="273">
        <v>125064</v>
      </c>
      <c r="I83" s="329">
        <v>0</v>
      </c>
      <c r="J83" s="329">
        <v>135</v>
      </c>
      <c r="K83" s="329">
        <v>0</v>
      </c>
      <c r="L83" s="329">
        <v>0</v>
      </c>
      <c r="M83" s="273">
        <v>0</v>
      </c>
      <c r="N83" s="273">
        <v>0</v>
      </c>
      <c r="O83" s="273">
        <v>0</v>
      </c>
      <c r="P83" s="329">
        <v>23519</v>
      </c>
      <c r="Q83" s="329">
        <v>0</v>
      </c>
      <c r="R83" s="331">
        <v>3763</v>
      </c>
      <c r="S83" s="329">
        <v>0</v>
      </c>
      <c r="T83" s="273">
        <v>0</v>
      </c>
      <c r="U83" s="329">
        <v>183404</v>
      </c>
      <c r="V83" s="329">
        <v>6458</v>
      </c>
      <c r="W83" s="273">
        <v>0</v>
      </c>
      <c r="X83" s="329">
        <v>18</v>
      </c>
      <c r="Y83" s="329">
        <v>2340</v>
      </c>
      <c r="Z83" s="329">
        <v>0</v>
      </c>
      <c r="AA83" s="329">
        <v>26</v>
      </c>
      <c r="AB83" s="329">
        <v>8921</v>
      </c>
      <c r="AC83" s="329">
        <v>7524</v>
      </c>
      <c r="AD83" s="329">
        <v>0</v>
      </c>
      <c r="AE83" s="329">
        <v>7</v>
      </c>
      <c r="AF83" s="329">
        <v>0</v>
      </c>
      <c r="AG83" s="329">
        <v>126648</v>
      </c>
      <c r="AH83" s="329">
        <v>0</v>
      </c>
      <c r="AI83" s="329">
        <v>0</v>
      </c>
      <c r="AJ83" s="329">
        <v>18548</v>
      </c>
      <c r="AK83" s="329">
        <v>320</v>
      </c>
      <c r="AL83" s="329">
        <v>316</v>
      </c>
      <c r="AM83" s="329">
        <v>0</v>
      </c>
      <c r="AN83" s="329">
        <v>0</v>
      </c>
      <c r="AO83" s="273">
        <v>13746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119</v>
      </c>
      <c r="AW83" s="329">
        <v>0</v>
      </c>
      <c r="AX83" s="329">
        <v>0</v>
      </c>
      <c r="AY83" s="329">
        <v>1496</v>
      </c>
      <c r="AZ83" s="329">
        <v>-741317</v>
      </c>
      <c r="BA83" s="329">
        <v>0</v>
      </c>
      <c r="BB83" s="329">
        <v>172543</v>
      </c>
      <c r="BC83" s="329">
        <v>0</v>
      </c>
      <c r="BD83" s="329">
        <v>39</v>
      </c>
      <c r="BE83" s="329">
        <v>31162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15137</v>
      </c>
      <c r="BM83" s="329">
        <v>0</v>
      </c>
      <c r="BN83" s="329">
        <v>176746</v>
      </c>
      <c r="BO83" s="329">
        <v>0</v>
      </c>
      <c r="BP83" s="329">
        <v>0</v>
      </c>
      <c r="BQ83" s="329">
        <v>0</v>
      </c>
      <c r="BR83" s="329">
        <v>0</v>
      </c>
      <c r="BS83" s="329">
        <v>3521</v>
      </c>
      <c r="BT83" s="329">
        <v>125</v>
      </c>
      <c r="BU83" s="329">
        <v>0</v>
      </c>
      <c r="BV83" s="329">
        <v>0</v>
      </c>
      <c r="BW83" s="329">
        <v>0</v>
      </c>
      <c r="BX83" s="329">
        <v>0</v>
      </c>
      <c r="BY83" s="329">
        <v>92113</v>
      </c>
      <c r="BZ83" s="329">
        <v>243</v>
      </c>
      <c r="CA83" s="329">
        <v>0</v>
      </c>
      <c r="CB83" s="329">
        <v>0</v>
      </c>
      <c r="CC83" s="329">
        <v>303001</v>
      </c>
      <c r="CD83" s="282">
        <v>0</v>
      </c>
      <c r="CE83" s="25">
        <v>820016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7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3863422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5300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18511</v>
      </c>
      <c r="AZ84" s="273">
        <v>340346</v>
      </c>
      <c r="BA84" s="273">
        <v>0</v>
      </c>
      <c r="BB84" s="273">
        <v>0</v>
      </c>
      <c r="BC84" s="273">
        <v>0</v>
      </c>
      <c r="BD84" s="273">
        <v>0</v>
      </c>
      <c r="BE84" s="273">
        <v>80664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-57603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-145176</v>
      </c>
      <c r="CD84" s="282">
        <v>0</v>
      </c>
      <c r="CE84" s="25">
        <v>4105471</v>
      </c>
    </row>
    <row r="85" spans="1:84" x14ac:dyDescent="0.25">
      <c r="A85" s="31" t="s">
        <v>284</v>
      </c>
      <c r="B85" s="25"/>
      <c r="C85" s="25">
        <v>10838988</v>
      </c>
      <c r="D85" s="25">
        <v>0</v>
      </c>
      <c r="E85" s="25">
        <v>73068783</v>
      </c>
      <c r="F85" s="25">
        <v>0</v>
      </c>
      <c r="G85" s="25">
        <v>0</v>
      </c>
      <c r="H85" s="25">
        <v>12942697.25</v>
      </c>
      <c r="I85" s="25">
        <v>0</v>
      </c>
      <c r="J85" s="25">
        <v>3482621.5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25816174.960000001</v>
      </c>
      <c r="Q85" s="25">
        <v>3007072</v>
      </c>
      <c r="R85" s="25">
        <v>2219728.02</v>
      </c>
      <c r="S85" s="25">
        <v>210880</v>
      </c>
      <c r="T85" s="25">
        <v>0</v>
      </c>
      <c r="U85" s="25">
        <v>12985664</v>
      </c>
      <c r="V85" s="25">
        <v>13939616</v>
      </c>
      <c r="W85" s="25">
        <v>1567097</v>
      </c>
      <c r="X85" s="25">
        <v>3051543</v>
      </c>
      <c r="Y85" s="25">
        <v>9637150</v>
      </c>
      <c r="Z85" s="25">
        <v>10499</v>
      </c>
      <c r="AA85" s="25">
        <v>639978</v>
      </c>
      <c r="AB85" s="25">
        <v>18062752.859999999</v>
      </c>
      <c r="AC85" s="25">
        <v>5747987</v>
      </c>
      <c r="AD85" s="25">
        <v>1419317</v>
      </c>
      <c r="AE85" s="25">
        <v>3604167.96</v>
      </c>
      <c r="AF85" s="25">
        <v>0</v>
      </c>
      <c r="AG85" s="25">
        <v>28291545.439999998</v>
      </c>
      <c r="AH85" s="25">
        <v>0</v>
      </c>
      <c r="AI85" s="25">
        <v>0</v>
      </c>
      <c r="AJ85" s="25">
        <v>14230317</v>
      </c>
      <c r="AK85" s="25">
        <v>975395</v>
      </c>
      <c r="AL85" s="25">
        <v>551161</v>
      </c>
      <c r="AM85" s="25">
        <v>0</v>
      </c>
      <c r="AN85" s="25">
        <v>0</v>
      </c>
      <c r="AO85" s="25">
        <v>5274849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1380183</v>
      </c>
      <c r="AW85" s="25">
        <v>0</v>
      </c>
      <c r="AX85" s="25">
        <v>0</v>
      </c>
      <c r="AY85" s="25">
        <v>5285391</v>
      </c>
      <c r="AZ85" s="25">
        <v>221778</v>
      </c>
      <c r="BA85" s="25">
        <v>0</v>
      </c>
      <c r="BB85" s="25">
        <v>3467001</v>
      </c>
      <c r="BC85" s="25">
        <v>0</v>
      </c>
      <c r="BD85" s="25">
        <v>38914</v>
      </c>
      <c r="BE85" s="25">
        <v>18510555.140000001</v>
      </c>
      <c r="BF85" s="25">
        <v>0</v>
      </c>
      <c r="BG85" s="25">
        <v>11763</v>
      </c>
      <c r="BH85" s="25">
        <v>0</v>
      </c>
      <c r="BI85" s="25">
        <v>246</v>
      </c>
      <c r="BJ85" s="25">
        <v>80</v>
      </c>
      <c r="BK85" s="25">
        <v>0</v>
      </c>
      <c r="BL85" s="25">
        <v>4918034</v>
      </c>
      <c r="BM85" s="25">
        <v>0</v>
      </c>
      <c r="BN85" s="25">
        <v>14741291.890000001</v>
      </c>
      <c r="BO85" s="25">
        <v>368608</v>
      </c>
      <c r="BP85" s="25">
        <v>0</v>
      </c>
      <c r="BQ85" s="25">
        <v>0</v>
      </c>
      <c r="BR85" s="25">
        <v>0</v>
      </c>
      <c r="BS85" s="25">
        <v>264875</v>
      </c>
      <c r="BT85" s="25">
        <v>502333</v>
      </c>
      <c r="BU85" s="25">
        <v>0</v>
      </c>
      <c r="BV85" s="25">
        <v>3906</v>
      </c>
      <c r="BW85" s="25">
        <v>5192500.12</v>
      </c>
      <c r="BX85" s="25">
        <v>0</v>
      </c>
      <c r="BY85" s="25">
        <v>6305158.25</v>
      </c>
      <c r="BZ85" s="25">
        <v>6575917</v>
      </c>
      <c r="CA85" s="25">
        <v>865116</v>
      </c>
      <c r="CB85" s="25">
        <v>4028</v>
      </c>
      <c r="CC85" s="25">
        <v>21781556</v>
      </c>
      <c r="CD85" s="25">
        <v>0</v>
      </c>
      <c r="CE85" s="25">
        <v>342015218.39000005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30381361</v>
      </c>
      <c r="D87" s="273">
        <v>0</v>
      </c>
      <c r="E87" s="273">
        <v>203886963</v>
      </c>
      <c r="F87" s="273">
        <v>0</v>
      </c>
      <c r="G87" s="273">
        <v>0</v>
      </c>
      <c r="H87" s="273">
        <v>36441374</v>
      </c>
      <c r="I87" s="273">
        <v>0</v>
      </c>
      <c r="J87" s="273">
        <v>10995725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51660290</v>
      </c>
      <c r="Q87" s="273">
        <v>6388528</v>
      </c>
      <c r="R87" s="273">
        <v>1530216</v>
      </c>
      <c r="S87" s="273">
        <v>0</v>
      </c>
      <c r="T87" s="273">
        <v>0</v>
      </c>
      <c r="U87" s="273">
        <v>34414304</v>
      </c>
      <c r="V87" s="273">
        <v>62145692</v>
      </c>
      <c r="W87" s="273">
        <v>3250550</v>
      </c>
      <c r="X87" s="273">
        <v>11664396</v>
      </c>
      <c r="Y87" s="273">
        <v>9299814</v>
      </c>
      <c r="Z87" s="273">
        <v>53747</v>
      </c>
      <c r="AA87" s="273">
        <v>361998</v>
      </c>
      <c r="AB87" s="273">
        <v>36218171</v>
      </c>
      <c r="AC87" s="273">
        <v>37656861</v>
      </c>
      <c r="AD87" s="273">
        <v>6974883</v>
      </c>
      <c r="AE87" s="273">
        <v>2955661</v>
      </c>
      <c r="AF87" s="273">
        <v>0</v>
      </c>
      <c r="AG87" s="273">
        <v>32996161</v>
      </c>
      <c r="AH87" s="273">
        <v>0</v>
      </c>
      <c r="AI87" s="273">
        <v>0</v>
      </c>
      <c r="AJ87" s="273">
        <v>62614</v>
      </c>
      <c r="AK87" s="273">
        <v>2210746</v>
      </c>
      <c r="AL87" s="273">
        <v>1257337</v>
      </c>
      <c r="AM87" s="273">
        <v>0</v>
      </c>
      <c r="AN87" s="273">
        <v>0</v>
      </c>
      <c r="AO87" s="273">
        <v>18218226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601025618</v>
      </c>
    </row>
    <row r="88" spans="1:84" x14ac:dyDescent="0.25">
      <c r="A88" s="21" t="s">
        <v>287</v>
      </c>
      <c r="B88" s="16"/>
      <c r="C88" s="273">
        <v>190695</v>
      </c>
      <c r="D88" s="273">
        <v>0</v>
      </c>
      <c r="E88" s="273">
        <v>22819073</v>
      </c>
      <c r="F88" s="273">
        <v>0</v>
      </c>
      <c r="G88" s="273">
        <v>0</v>
      </c>
      <c r="H88" s="273">
        <v>6237444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135734135</v>
      </c>
      <c r="Q88" s="273">
        <v>11415376</v>
      </c>
      <c r="R88" s="273">
        <v>52624</v>
      </c>
      <c r="S88" s="273">
        <v>0</v>
      </c>
      <c r="T88" s="273">
        <v>0</v>
      </c>
      <c r="U88" s="273">
        <v>58340543</v>
      </c>
      <c r="V88" s="273">
        <v>49059619</v>
      </c>
      <c r="W88" s="273">
        <v>7577936</v>
      </c>
      <c r="X88" s="273">
        <v>37232687</v>
      </c>
      <c r="Y88" s="273">
        <v>30388704</v>
      </c>
      <c r="Z88" s="273">
        <v>1465</v>
      </c>
      <c r="AA88" s="273">
        <v>7159884</v>
      </c>
      <c r="AB88" s="273">
        <v>31564012</v>
      </c>
      <c r="AC88" s="273">
        <v>7565687</v>
      </c>
      <c r="AD88" s="273">
        <v>70895</v>
      </c>
      <c r="AE88" s="273">
        <v>2351011</v>
      </c>
      <c r="AF88" s="273">
        <v>0</v>
      </c>
      <c r="AG88" s="273">
        <v>129869258</v>
      </c>
      <c r="AH88" s="273">
        <v>0</v>
      </c>
      <c r="AI88" s="273">
        <v>0</v>
      </c>
      <c r="AJ88" s="273">
        <v>14901947</v>
      </c>
      <c r="AK88" s="273">
        <v>164034</v>
      </c>
      <c r="AL88" s="273">
        <v>159343</v>
      </c>
      <c r="AM88" s="273">
        <v>0</v>
      </c>
      <c r="AN88" s="273">
        <v>0</v>
      </c>
      <c r="AO88" s="273">
        <v>3213426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556069798</v>
      </c>
    </row>
    <row r="89" spans="1:84" x14ac:dyDescent="0.25">
      <c r="A89" s="21" t="s">
        <v>288</v>
      </c>
      <c r="B89" s="16"/>
      <c r="C89" s="25">
        <v>30572056</v>
      </c>
      <c r="D89" s="25">
        <v>0</v>
      </c>
      <c r="E89" s="25">
        <v>226706036</v>
      </c>
      <c r="F89" s="25">
        <v>0</v>
      </c>
      <c r="G89" s="25">
        <v>0</v>
      </c>
      <c r="H89" s="25">
        <v>42678818</v>
      </c>
      <c r="I89" s="25">
        <v>0</v>
      </c>
      <c r="J89" s="25">
        <v>10995725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187394425</v>
      </c>
      <c r="Q89" s="25">
        <v>17803904</v>
      </c>
      <c r="R89" s="25">
        <v>1582840</v>
      </c>
      <c r="S89" s="25">
        <v>0</v>
      </c>
      <c r="T89" s="25">
        <v>0</v>
      </c>
      <c r="U89" s="25">
        <v>92754847</v>
      </c>
      <c r="V89" s="25">
        <v>111205311</v>
      </c>
      <c r="W89" s="25">
        <v>10828486</v>
      </c>
      <c r="X89" s="25">
        <v>48897083</v>
      </c>
      <c r="Y89" s="25">
        <v>39688518</v>
      </c>
      <c r="Z89" s="25">
        <v>55212</v>
      </c>
      <c r="AA89" s="25">
        <v>7521882</v>
      </c>
      <c r="AB89" s="25">
        <v>67782183</v>
      </c>
      <c r="AC89" s="25">
        <v>45222548</v>
      </c>
      <c r="AD89" s="25">
        <v>7045778</v>
      </c>
      <c r="AE89" s="25">
        <v>5306672</v>
      </c>
      <c r="AF89" s="25">
        <v>0</v>
      </c>
      <c r="AG89" s="25">
        <v>162865419</v>
      </c>
      <c r="AH89" s="25">
        <v>0</v>
      </c>
      <c r="AI89" s="25">
        <v>0</v>
      </c>
      <c r="AJ89" s="25">
        <v>14964561</v>
      </c>
      <c r="AK89" s="25">
        <v>2374780</v>
      </c>
      <c r="AL89" s="25">
        <v>1416680</v>
      </c>
      <c r="AM89" s="25">
        <v>0</v>
      </c>
      <c r="AN89" s="25">
        <v>0</v>
      </c>
      <c r="AO89" s="25">
        <v>21431652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1157095416</v>
      </c>
    </row>
    <row r="90" spans="1:84" x14ac:dyDescent="0.25">
      <c r="A90" s="31" t="s">
        <v>289</v>
      </c>
      <c r="B90" s="25"/>
      <c r="C90" s="273">
        <v>6385</v>
      </c>
      <c r="D90" s="273">
        <v>0</v>
      </c>
      <c r="E90" s="273">
        <v>62961</v>
      </c>
      <c r="F90" s="273">
        <v>0</v>
      </c>
      <c r="G90" s="273">
        <v>0</v>
      </c>
      <c r="H90" s="273">
        <v>12116</v>
      </c>
      <c r="I90" s="273">
        <v>0</v>
      </c>
      <c r="J90" s="273">
        <v>1251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25605</v>
      </c>
      <c r="Q90" s="273">
        <v>1648</v>
      </c>
      <c r="R90" s="273">
        <v>390</v>
      </c>
      <c r="S90" s="273">
        <v>4582</v>
      </c>
      <c r="T90" s="273">
        <v>0</v>
      </c>
      <c r="U90" s="273">
        <v>5580</v>
      </c>
      <c r="V90" s="273">
        <v>15766</v>
      </c>
      <c r="W90" s="273">
        <v>954</v>
      </c>
      <c r="X90" s="273">
        <v>6090</v>
      </c>
      <c r="Y90" s="273">
        <v>14684</v>
      </c>
      <c r="Z90" s="273">
        <v>0</v>
      </c>
      <c r="AA90" s="273">
        <v>835</v>
      </c>
      <c r="AB90" s="273">
        <v>4104</v>
      </c>
      <c r="AC90" s="273">
        <v>3155</v>
      </c>
      <c r="AD90" s="273">
        <v>376</v>
      </c>
      <c r="AE90" s="273">
        <v>4304</v>
      </c>
      <c r="AF90" s="273">
        <v>0</v>
      </c>
      <c r="AG90" s="273">
        <v>30224</v>
      </c>
      <c r="AH90" s="273">
        <v>0</v>
      </c>
      <c r="AI90" s="273">
        <v>0</v>
      </c>
      <c r="AJ90" s="273">
        <v>5572</v>
      </c>
      <c r="AK90" s="273">
        <v>1334</v>
      </c>
      <c r="AL90" s="273">
        <v>198</v>
      </c>
      <c r="AM90" s="273">
        <v>0</v>
      </c>
      <c r="AN90" s="273">
        <v>0</v>
      </c>
      <c r="AO90" s="273">
        <v>6561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11675</v>
      </c>
      <c r="AZ90" s="273">
        <v>1089</v>
      </c>
      <c r="BA90" s="273">
        <v>0</v>
      </c>
      <c r="BB90" s="273">
        <v>581</v>
      </c>
      <c r="BC90" s="273">
        <v>0</v>
      </c>
      <c r="BD90" s="273">
        <v>4159</v>
      </c>
      <c r="BE90" s="273">
        <v>176656</v>
      </c>
      <c r="BF90" s="273">
        <v>0</v>
      </c>
      <c r="BG90" s="273">
        <v>117</v>
      </c>
      <c r="BH90" s="273">
        <v>547</v>
      </c>
      <c r="BI90" s="273">
        <v>0</v>
      </c>
      <c r="BJ90" s="273">
        <v>775</v>
      </c>
      <c r="BK90" s="273">
        <v>0</v>
      </c>
      <c r="BL90" s="273">
        <v>4088</v>
      </c>
      <c r="BM90" s="273">
        <v>0</v>
      </c>
      <c r="BN90" s="273">
        <v>6690</v>
      </c>
      <c r="BO90" s="273">
        <v>225</v>
      </c>
      <c r="BP90" s="273">
        <v>0</v>
      </c>
      <c r="BQ90" s="273">
        <v>0</v>
      </c>
      <c r="BR90" s="273">
        <v>0</v>
      </c>
      <c r="BS90" s="273">
        <v>541</v>
      </c>
      <c r="BT90" s="273">
        <v>401</v>
      </c>
      <c r="BU90" s="273">
        <v>0</v>
      </c>
      <c r="BV90" s="273">
        <v>1327</v>
      </c>
      <c r="BW90" s="273">
        <v>0</v>
      </c>
      <c r="BX90" s="273">
        <v>0</v>
      </c>
      <c r="BY90" s="273">
        <v>4523</v>
      </c>
      <c r="BZ90" s="273">
        <v>63</v>
      </c>
      <c r="CA90" s="273">
        <v>202</v>
      </c>
      <c r="CB90" s="273">
        <v>1068</v>
      </c>
      <c r="CC90" s="273">
        <v>6927</v>
      </c>
      <c r="CD90" s="224" t="s">
        <v>247</v>
      </c>
      <c r="CE90" s="25">
        <v>436329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1463</v>
      </c>
      <c r="D92" s="273">
        <v>0</v>
      </c>
      <c r="E92" s="273">
        <v>14427</v>
      </c>
      <c r="F92" s="273">
        <v>0</v>
      </c>
      <c r="G92" s="273">
        <v>0</v>
      </c>
      <c r="H92" s="273">
        <v>2776</v>
      </c>
      <c r="I92" s="273">
        <v>0</v>
      </c>
      <c r="J92" s="273">
        <v>287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5867</v>
      </c>
      <c r="Q92" s="273">
        <v>378</v>
      </c>
      <c r="R92" s="273">
        <v>89</v>
      </c>
      <c r="S92" s="273">
        <v>1050</v>
      </c>
      <c r="T92" s="273">
        <v>0</v>
      </c>
      <c r="U92" s="273">
        <v>1279</v>
      </c>
      <c r="V92" s="273">
        <v>3613</v>
      </c>
      <c r="W92" s="273">
        <v>219</v>
      </c>
      <c r="X92" s="273">
        <v>1395</v>
      </c>
      <c r="Y92" s="273">
        <v>3365</v>
      </c>
      <c r="Z92" s="273">
        <v>0</v>
      </c>
      <c r="AA92" s="273">
        <v>191</v>
      </c>
      <c r="AB92" s="273">
        <v>940</v>
      </c>
      <c r="AC92" s="273">
        <v>723</v>
      </c>
      <c r="AD92" s="273">
        <v>86</v>
      </c>
      <c r="AE92" s="273">
        <v>986</v>
      </c>
      <c r="AF92" s="273">
        <v>0</v>
      </c>
      <c r="AG92" s="273">
        <v>6926</v>
      </c>
      <c r="AH92" s="273">
        <v>0</v>
      </c>
      <c r="AI92" s="273">
        <v>0</v>
      </c>
      <c r="AJ92" s="273">
        <v>1277</v>
      </c>
      <c r="AK92" s="273">
        <v>306</v>
      </c>
      <c r="AL92" s="273">
        <v>45</v>
      </c>
      <c r="AM92" s="273">
        <v>0</v>
      </c>
      <c r="AN92" s="273">
        <v>0</v>
      </c>
      <c r="AO92" s="273">
        <v>1503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133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125</v>
      </c>
      <c r="BI92" s="273">
        <v>0</v>
      </c>
      <c r="BJ92" s="24" t="s">
        <v>247</v>
      </c>
      <c r="BK92" s="273">
        <v>0</v>
      </c>
      <c r="BL92" s="273">
        <v>937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124</v>
      </c>
      <c r="BT92" s="273">
        <v>92</v>
      </c>
      <c r="BU92" s="273">
        <v>0</v>
      </c>
      <c r="BV92" s="273">
        <v>304</v>
      </c>
      <c r="BW92" s="273">
        <v>0</v>
      </c>
      <c r="BX92" s="273">
        <v>0</v>
      </c>
      <c r="BY92" s="273">
        <v>1036</v>
      </c>
      <c r="BZ92" s="273">
        <v>15</v>
      </c>
      <c r="CA92" s="273">
        <v>46</v>
      </c>
      <c r="CB92" s="273">
        <v>245</v>
      </c>
      <c r="CC92" s="24" t="s">
        <v>247</v>
      </c>
      <c r="CD92" s="24" t="s">
        <v>247</v>
      </c>
      <c r="CE92" s="25">
        <v>52248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25.9</v>
      </c>
      <c r="D94" s="277">
        <v>0</v>
      </c>
      <c r="E94" s="277">
        <v>177.26</v>
      </c>
      <c r="F94" s="277">
        <v>0</v>
      </c>
      <c r="G94" s="277">
        <v>0</v>
      </c>
      <c r="H94" s="277">
        <v>17.649999999999999</v>
      </c>
      <c r="I94" s="277">
        <v>0</v>
      </c>
      <c r="J94" s="277">
        <v>8.76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24.97</v>
      </c>
      <c r="Q94" s="332">
        <v>7.7</v>
      </c>
      <c r="R94" s="332">
        <v>0</v>
      </c>
      <c r="S94" s="278">
        <v>0</v>
      </c>
      <c r="T94" s="278">
        <v>0</v>
      </c>
      <c r="U94" s="333">
        <v>0</v>
      </c>
      <c r="V94" s="332">
        <v>9.4600000000000009</v>
      </c>
      <c r="W94" s="332">
        <v>0</v>
      </c>
      <c r="X94" s="332">
        <v>0.21</v>
      </c>
      <c r="Y94" s="332">
        <v>0.34</v>
      </c>
      <c r="Z94" s="332">
        <v>0</v>
      </c>
      <c r="AA94" s="332">
        <v>0</v>
      </c>
      <c r="AB94" s="278">
        <v>0</v>
      </c>
      <c r="AC94" s="332">
        <v>0.27</v>
      </c>
      <c r="AD94" s="332">
        <v>0</v>
      </c>
      <c r="AE94" s="332">
        <v>0</v>
      </c>
      <c r="AF94" s="332">
        <v>0</v>
      </c>
      <c r="AG94" s="332">
        <v>38.53</v>
      </c>
      <c r="AH94" s="332">
        <v>0</v>
      </c>
      <c r="AI94" s="332">
        <v>0</v>
      </c>
      <c r="AJ94" s="332">
        <v>5.62</v>
      </c>
      <c r="AK94" s="332">
        <v>0</v>
      </c>
      <c r="AL94" s="332">
        <v>0</v>
      </c>
      <c r="AM94" s="332">
        <v>0</v>
      </c>
      <c r="AN94" s="332">
        <v>0</v>
      </c>
      <c r="AO94" s="332">
        <v>14.69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0.19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331.54999999999995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>
        <v>138</v>
      </c>
      <c r="D97" s="284" t="s">
        <v>297</v>
      </c>
      <c r="E97" s="285" t="s">
        <v>297</v>
      </c>
      <c r="F97" s="12"/>
    </row>
    <row r="98" spans="1:6" x14ac:dyDescent="0.25">
      <c r="A98" s="25" t="s">
        <v>300</v>
      </c>
      <c r="B98" s="32" t="s">
        <v>299</v>
      </c>
      <c r="C98" s="287" t="s">
        <v>301</v>
      </c>
      <c r="D98" s="284" t="s">
        <v>297</v>
      </c>
      <c r="E98" s="285" t="s">
        <v>297</v>
      </c>
      <c r="F98" s="12"/>
    </row>
    <row r="99" spans="1:6" x14ac:dyDescent="0.25">
      <c r="A99" s="25" t="s">
        <v>302</v>
      </c>
      <c r="B99" s="32" t="s">
        <v>299</v>
      </c>
      <c r="C99" s="287" t="s">
        <v>303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98026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9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3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2">
        <v>8666</v>
      </c>
      <c r="D127" s="295">
        <v>82845</v>
      </c>
      <c r="E127" s="16"/>
    </row>
    <row r="128" spans="1:5" x14ac:dyDescent="0.25">
      <c r="A128" s="16" t="s">
        <v>333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1063</v>
      </c>
      <c r="D130" s="295">
        <v>2410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13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44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60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13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25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31</v>
      </c>
      <c r="D142" s="16"/>
      <c r="E142" s="16"/>
    </row>
    <row r="143" spans="1:5" x14ac:dyDescent="0.25">
      <c r="A143" s="16" t="s">
        <v>346</v>
      </c>
      <c r="B143" s="16"/>
      <c r="C143" s="22">
        <v>164</v>
      </c>
      <c r="D143" s="16"/>
      <c r="E143" s="25">
        <v>186</v>
      </c>
    </row>
    <row r="144" spans="1:5" x14ac:dyDescent="0.25">
      <c r="A144" s="16" t="s">
        <v>347</v>
      </c>
      <c r="B144" s="35" t="s">
        <v>299</v>
      </c>
      <c r="C144" s="292">
        <v>217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4144</v>
      </c>
      <c r="C154" s="295">
        <v>1625</v>
      </c>
      <c r="D154" s="295">
        <v>2897</v>
      </c>
      <c r="E154" s="25">
        <v>8666</v>
      </c>
    </row>
    <row r="155" spans="1:6" x14ac:dyDescent="0.25">
      <c r="A155" s="16" t="s">
        <v>241</v>
      </c>
      <c r="B155" s="295">
        <v>25273</v>
      </c>
      <c r="C155" s="295">
        <v>9910</v>
      </c>
      <c r="D155" s="295">
        <v>17663</v>
      </c>
      <c r="E155" s="25">
        <v>52846</v>
      </c>
    </row>
    <row r="156" spans="1:6" x14ac:dyDescent="0.25">
      <c r="A156" s="16" t="s">
        <v>354</v>
      </c>
      <c r="B156" s="295">
        <v>145237</v>
      </c>
      <c r="C156" s="295">
        <v>56949</v>
      </c>
      <c r="D156" s="295">
        <v>101506</v>
      </c>
      <c r="E156" s="25">
        <v>303692</v>
      </c>
    </row>
    <row r="157" spans="1:6" x14ac:dyDescent="0.25">
      <c r="A157" s="16" t="s">
        <v>286</v>
      </c>
      <c r="B157" s="295">
        <v>334342062</v>
      </c>
      <c r="C157" s="295">
        <v>113252076</v>
      </c>
      <c r="D157" s="295">
        <v>153431478</v>
      </c>
      <c r="E157" s="25">
        <v>601025616</v>
      </c>
      <c r="F157" s="14"/>
    </row>
    <row r="158" spans="1:6" x14ac:dyDescent="0.25">
      <c r="A158" s="16" t="s">
        <v>287</v>
      </c>
      <c r="B158" s="295">
        <v>219025248</v>
      </c>
      <c r="C158" s="295">
        <v>103727295</v>
      </c>
      <c r="D158" s="295">
        <v>233317255</v>
      </c>
      <c r="E158" s="25">
        <v>556069798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0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0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0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0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10574981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1165181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11740162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187456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187456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1496165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7645148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9141313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221892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2142652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2364544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5">
        <v>0</v>
      </c>
      <c r="C211" s="292">
        <v>0</v>
      </c>
      <c r="D211" s="295">
        <v>0</v>
      </c>
      <c r="E211" s="25">
        <v>0</v>
      </c>
    </row>
    <row r="212" spans="1:5" x14ac:dyDescent="0.25">
      <c r="A212" s="16" t="s">
        <v>389</v>
      </c>
      <c r="B212" s="295">
        <v>20093799</v>
      </c>
      <c r="C212" s="292">
        <v>621460</v>
      </c>
      <c r="D212" s="295">
        <v>0</v>
      </c>
      <c r="E212" s="25">
        <v>20715259</v>
      </c>
    </row>
    <row r="213" spans="1:5" x14ac:dyDescent="0.25">
      <c r="A213" s="16" t="s">
        <v>390</v>
      </c>
      <c r="B213" s="295">
        <v>62391296</v>
      </c>
      <c r="C213" s="292">
        <v>42054</v>
      </c>
      <c r="D213" s="295">
        <v>0</v>
      </c>
      <c r="E213" s="25">
        <v>62433350</v>
      </c>
    </row>
    <row r="214" spans="1:5" x14ac:dyDescent="0.25">
      <c r="A214" s="16" t="s">
        <v>391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392</v>
      </c>
      <c r="B215" s="295">
        <v>3372080</v>
      </c>
      <c r="C215" s="292">
        <v>0</v>
      </c>
      <c r="D215" s="295">
        <v>0</v>
      </c>
      <c r="E215" s="25">
        <v>3372080</v>
      </c>
    </row>
    <row r="216" spans="1:5" x14ac:dyDescent="0.25">
      <c r="A216" s="16" t="s">
        <v>393</v>
      </c>
      <c r="B216" s="295">
        <v>60585125</v>
      </c>
      <c r="C216" s="292">
        <v>808894</v>
      </c>
      <c r="D216" s="295">
        <v>0</v>
      </c>
      <c r="E216" s="25">
        <v>61394019</v>
      </c>
    </row>
    <row r="217" spans="1:5" x14ac:dyDescent="0.25">
      <c r="A217" s="16" t="s">
        <v>394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395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396</v>
      </c>
      <c r="B219" s="295">
        <v>1750861</v>
      </c>
      <c r="C219" s="292">
        <v>4845455</v>
      </c>
      <c r="D219" s="295">
        <v>0</v>
      </c>
      <c r="E219" s="25">
        <v>6596316</v>
      </c>
    </row>
    <row r="220" spans="1:5" x14ac:dyDescent="0.25">
      <c r="A220" s="16" t="s">
        <v>229</v>
      </c>
      <c r="B220" s="25">
        <v>148193161</v>
      </c>
      <c r="C220" s="225">
        <v>6317863</v>
      </c>
      <c r="D220" s="25">
        <v>0</v>
      </c>
      <c r="E220" s="25">
        <v>154511024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5">
        <v>6251319</v>
      </c>
      <c r="C225" s="292">
        <v>1306052</v>
      </c>
      <c r="D225" s="295">
        <v>0</v>
      </c>
      <c r="E225" s="25">
        <v>7557371</v>
      </c>
    </row>
    <row r="226" spans="1:6" x14ac:dyDescent="0.25">
      <c r="A226" s="16" t="s">
        <v>390</v>
      </c>
      <c r="B226" s="295">
        <v>20936521</v>
      </c>
      <c r="C226" s="292">
        <v>3041088</v>
      </c>
      <c r="D226" s="295">
        <v>0</v>
      </c>
      <c r="E226" s="25">
        <v>23977609</v>
      </c>
    </row>
    <row r="227" spans="1:6" x14ac:dyDescent="0.25">
      <c r="A227" s="16" t="s">
        <v>391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392</v>
      </c>
      <c r="B228" s="295">
        <v>1823597</v>
      </c>
      <c r="C228" s="292">
        <v>348459</v>
      </c>
      <c r="D228" s="295">
        <v>0</v>
      </c>
      <c r="E228" s="25">
        <v>2172056</v>
      </c>
    </row>
    <row r="229" spans="1:6" x14ac:dyDescent="0.25">
      <c r="A229" s="16" t="s">
        <v>393</v>
      </c>
      <c r="B229" s="295">
        <v>53512444</v>
      </c>
      <c r="C229" s="292">
        <v>2090135</v>
      </c>
      <c r="D229" s="295">
        <v>0</v>
      </c>
      <c r="E229" s="25">
        <v>55602579</v>
      </c>
    </row>
    <row r="230" spans="1:6" x14ac:dyDescent="0.25">
      <c r="A230" s="16" t="s">
        <v>394</v>
      </c>
      <c r="B230" s="295">
        <v>-159808</v>
      </c>
      <c r="C230" s="292">
        <v>319878</v>
      </c>
      <c r="D230" s="295">
        <v>0</v>
      </c>
      <c r="E230" s="25">
        <v>160070</v>
      </c>
    </row>
    <row r="231" spans="1:6" x14ac:dyDescent="0.25">
      <c r="A231" s="16" t="s">
        <v>395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396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82364073</v>
      </c>
      <c r="C233" s="225">
        <v>7105612</v>
      </c>
      <c r="D233" s="25">
        <v>0</v>
      </c>
      <c r="E233" s="25">
        <v>89469685</v>
      </c>
    </row>
    <row r="234" spans="1:6" x14ac:dyDescent="0.25">
      <c r="A234" s="16"/>
      <c r="B234" s="16"/>
      <c r="C234" s="22"/>
      <c r="D234" s="16"/>
      <c r="E234" s="16"/>
      <c r="F234" s="11">
        <v>65041339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38" t="s">
        <v>399</v>
      </c>
      <c r="C236" s="338"/>
      <c r="D236" s="30"/>
      <c r="E236" s="30"/>
    </row>
    <row r="237" spans="1:6" x14ac:dyDescent="0.25">
      <c r="A237" s="43" t="s">
        <v>399</v>
      </c>
      <c r="B237" s="30"/>
      <c r="C237" s="292">
        <v>4482494</v>
      </c>
      <c r="D237" s="32">
        <v>4482494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454103296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176986268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4524174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25169523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194281469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7362862.6900000023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862427592.69000006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1763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8532675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15210008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23742683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v>890652769.69000006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46963257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127088156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86180585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3046690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2539255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5703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93462476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0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0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20715259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62433350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3372080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61394019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6596316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154511024</v>
      </c>
      <c r="E291" s="16"/>
    </row>
    <row r="292" spans="1:5" x14ac:dyDescent="0.25">
      <c r="A292" s="16" t="s">
        <v>438</v>
      </c>
      <c r="B292" s="35" t="s">
        <v>299</v>
      </c>
      <c r="C292" s="292">
        <v>89469685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65041339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109329505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109329505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-41837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-41837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v>267791483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267791483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9981815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5664102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6829877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22475794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48879355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131053349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179932704</v>
      </c>
      <c r="E339" s="16"/>
    </row>
    <row r="340" spans="1:5" x14ac:dyDescent="0.25">
      <c r="A340" s="16" t="s">
        <v>479</v>
      </c>
      <c r="B340" s="16"/>
      <c r="C340" s="22"/>
      <c r="D340" s="25">
        <v>0</v>
      </c>
      <c r="E340" s="16"/>
    </row>
    <row r="341" spans="1:5" x14ac:dyDescent="0.25">
      <c r="A341" s="16" t="s">
        <v>480</v>
      </c>
      <c r="B341" s="16"/>
      <c r="C341" s="22"/>
      <c r="D341" s="25">
        <v>179932704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65382985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267791483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267791483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3">
        <v>601025616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3">
        <v>556069798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v>1157095414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4482494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862427592.69000006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23742683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v>890652769.69000006</v>
      </c>
      <c r="E366" s="16"/>
    </row>
    <row r="367" spans="1:5" x14ac:dyDescent="0.25">
      <c r="A367" s="16" t="s">
        <v>498</v>
      </c>
      <c r="B367" s="16"/>
      <c r="C367" s="22"/>
      <c r="D367" s="25">
        <v>266442644.30999994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49005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318468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-259652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80664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3863422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549104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358857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62180</v>
      </c>
      <c r="D380" s="25">
        <v>0</v>
      </c>
      <c r="E380" s="204"/>
      <c r="F380" s="47"/>
    </row>
    <row r="381" spans="1:6" x14ac:dyDescent="0.25">
      <c r="A381" s="48" t="s">
        <v>512</v>
      </c>
      <c r="B381" s="35"/>
      <c r="C381" s="35"/>
      <c r="D381" s="25">
        <v>5022048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5022048</v>
      </c>
      <c r="E383" s="16"/>
    </row>
    <row r="384" spans="1:6" x14ac:dyDescent="0.25">
      <c r="A384" s="16" t="s">
        <v>515</v>
      </c>
      <c r="B384" s="16"/>
      <c r="C384" s="22"/>
      <c r="D384" s="25">
        <v>271464692.30999994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125366568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18405721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10862636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34700482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12382092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6781843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11740162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2">
        <v>2364544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470919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15893316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120246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187456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1111954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245983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6432422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89262938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144281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103595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9021067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2066987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820018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125881182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348485230</v>
      </c>
      <c r="E416" s="25"/>
    </row>
    <row r="417" spans="1:13" x14ac:dyDescent="0.25">
      <c r="A417" s="25" t="s">
        <v>529</v>
      </c>
      <c r="B417" s="16"/>
      <c r="C417" s="22"/>
      <c r="D417" s="25">
        <v>-77020537.690000057</v>
      </c>
      <c r="E417" s="25"/>
    </row>
    <row r="418" spans="1:13" x14ac:dyDescent="0.25">
      <c r="A418" s="25" t="s">
        <v>530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274318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274318</v>
      </c>
      <c r="E420" s="25"/>
      <c r="F420" s="11">
        <v>-2090226</v>
      </c>
    </row>
    <row r="421" spans="1:13" x14ac:dyDescent="0.25">
      <c r="A421" s="25" t="s">
        <v>533</v>
      </c>
      <c r="B421" s="16"/>
      <c r="C421" s="22"/>
      <c r="D421" s="25">
        <v>-76746219.690000057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v>-76746219.690000057</v>
      </c>
      <c r="E424" s="16"/>
    </row>
    <row r="426" spans="1:13" ht="29.1" customHeight="1" x14ac:dyDescent="0.25">
      <c r="A426" s="340" t="s">
        <v>537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259673</v>
      </c>
      <c r="E612" s="219">
        <f>SUM(C624:D647)+SUM(C668:D713)</f>
        <v>304366107.13184553</v>
      </c>
      <c r="F612" s="219">
        <f>CE64-(AX64+BD64+BE64+BG64+BJ64+BN64+BP64+BQ64+CB64+CC64+CD64)</f>
        <v>31773321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966.92999999999961</v>
      </c>
      <c r="I612" s="217">
        <f>CE92-(AX92+AY92+AZ92+BD92+BE92+BF92+BG92+BJ92+BN92+BO92+BP92+BQ92+BR92+CB92+CC92+CD92)</f>
        <v>52003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1157095416</v>
      </c>
      <c r="L612" s="223">
        <f>CE94-(AW94+AX94+AY94+AZ94+BA94+BB94+BC94+BD94+BE94+BF94+BG94+BH94+BI94+BJ94+BK94+BL94+BM94+BN94+BO94+BP94+BQ94+BR94+BS94+BT94+BU94+BV94+BW94+BX94+BY94+BZ94+CA94+CB94+CC94+CD94)</f>
        <v>331.54999999999995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18510555.140000001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18510555.140000001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80</v>
      </c>
      <c r="D617" s="217">
        <f>(D615/D612)*BJ90</f>
        <v>55245.174636947238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11763</v>
      </c>
      <c r="D618" s="217">
        <f>(D615/D612)*BG90</f>
        <v>8340.2392677713888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14741291.890000001</v>
      </c>
      <c r="D619" s="217">
        <f>(D615/D612)*BN90</f>
        <v>476890.60428538971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21781556</v>
      </c>
      <c r="D620" s="217">
        <f>(D615/D612)*CC90</f>
        <v>493784.93510984973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4028</v>
      </c>
      <c r="D622" s="217">
        <f>(D615/D612)*CB90</f>
        <v>76131.414854528586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37649111.258154482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38914</v>
      </c>
      <c r="D624" s="217">
        <f>(D615/D612)*BD90</f>
        <v>296470.55653556588</v>
      </c>
      <c r="E624" s="219">
        <f>(E623/E612)*SUM(C624:D624)</f>
        <v>41485.993963856752</v>
      </c>
      <c r="F624" s="219">
        <f>SUM(C624:E624)</f>
        <v>376870.55049942265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5285391</v>
      </c>
      <c r="D625" s="217">
        <f>(D615/D612)*AY90</f>
        <v>832241.8243694955</v>
      </c>
      <c r="E625" s="219">
        <f>(E623/E612)*SUM(C625:D625)</f>
        <v>756731.55927789724</v>
      </c>
      <c r="F625" s="219">
        <f>(F624/F612)*AY64</f>
        <v>7054.1796690474894</v>
      </c>
      <c r="G625" s="217">
        <f>SUM(C625:F625)</f>
        <v>6881418.5633164411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368608</v>
      </c>
      <c r="D627" s="217">
        <f>(D615/D612)*BO90</f>
        <v>16038.921668791134</v>
      </c>
      <c r="E627" s="219">
        <f>(E623/E612)*SUM(C627:D627)</f>
        <v>47579.59053154954</v>
      </c>
      <c r="F627" s="219">
        <f>(F624/F612)*BO64</f>
        <v>8.3384420848262639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221778</v>
      </c>
      <c r="D628" s="217">
        <f>(D615/D612)*AZ90</f>
        <v>77628.380876949086</v>
      </c>
      <c r="E628" s="219">
        <f>(E623/E612)*SUM(C628:D628)</f>
        <v>37035.609027764229</v>
      </c>
      <c r="F628" s="219">
        <f>(F624/F612)*AZ64</f>
        <v>11028.591930804596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3467001</v>
      </c>
      <c r="D632" s="217">
        <f>(D615/D612)*BB90</f>
        <v>41416.059953633994</v>
      </c>
      <c r="E632" s="219">
        <f>(E623/E612)*SUM(C632:D632)</f>
        <v>433979.93776285776</v>
      </c>
      <c r="F632" s="219">
        <f>(F624/F612)*BB64</f>
        <v>149.9614840376365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246</v>
      </c>
      <c r="D634" s="217">
        <f>(D615/D612)*BI90</f>
        <v>0</v>
      </c>
      <c r="E634" s="219">
        <f>(E623/E612)*SUM(C634:D634)</f>
        <v>30.42941100368321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38992.40067923889</v>
      </c>
      <c r="E636" s="219">
        <f>(E623/E612)*SUM(C636:D636)</f>
        <v>4823.2349036132382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4918034</v>
      </c>
      <c r="D637" s="217">
        <f>(D615/D612)*BL90</f>
        <v>291409.38569785847</v>
      </c>
      <c r="E637" s="219">
        <f>(E623/E612)*SUM(C637:D637)</f>
        <v>644391.43855211022</v>
      </c>
      <c r="F637" s="219">
        <f>(F624/F612)*BL64</f>
        <v>2545.7038321674995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264875</v>
      </c>
      <c r="D639" s="217">
        <f>(D615/D612)*BS90</f>
        <v>38564.696101404457</v>
      </c>
      <c r="E639" s="219">
        <f>(E623/E612)*SUM(C639:D639)</f>
        <v>37534.517184968965</v>
      </c>
      <c r="F639" s="219">
        <f>(F624/F612)*BS64</f>
        <v>188.74769401968754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502333</v>
      </c>
      <c r="D640" s="217">
        <f>(D615/D612)*BT90</f>
        <v>28584.922618601089</v>
      </c>
      <c r="E640" s="219">
        <f>(E623/E612)*SUM(C640:D640)</f>
        <v>65672.844213752411</v>
      </c>
      <c r="F640" s="219">
        <f>(F624/F612)*BT64</f>
        <v>6.3932009725766097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3906</v>
      </c>
      <c r="D642" s="217">
        <f>(D615/D612)*BV90</f>
        <v>94593.995797714815</v>
      </c>
      <c r="E642" s="219">
        <f>(E623/E612)*SUM(C642:D642)</f>
        <v>12184.133560933875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5192500.12</v>
      </c>
      <c r="D643" s="217">
        <f>(D615/D612)*BW90</f>
        <v>0</v>
      </c>
      <c r="E643" s="219">
        <f>(E623/E612)*SUM(C643:D643)</f>
        <v>642295.61092745687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6305158.25</v>
      </c>
      <c r="D645" s="217">
        <f>(D615/D612)*BY90</f>
        <v>322417.96759085468</v>
      </c>
      <c r="E645" s="219">
        <f>(E623/E612)*SUM(C645:D645)</f>
        <v>819809.92147686298</v>
      </c>
      <c r="F645" s="219">
        <f>(F624/F612)*BY64</f>
        <v>882.66501590957512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6575917</v>
      </c>
      <c r="D646" s="217">
        <f>(D615/D612)*BZ90</f>
        <v>4490.8980672615171</v>
      </c>
      <c r="E646" s="219">
        <f>(E623/E612)*SUM(C646:D646)</f>
        <v>813975.35163484479</v>
      </c>
      <c r="F646" s="219">
        <f>(F624/F612)*BZ64</f>
        <v>1454.5421804583852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865116</v>
      </c>
      <c r="D647" s="217">
        <f>(D615/D612)*CA90</f>
        <v>14399.387453759151</v>
      </c>
      <c r="E647" s="219">
        <f>(E623/E612)*SUM(C647:D647)</f>
        <v>108793.23255648017</v>
      </c>
      <c r="F647" s="219">
        <f>(F624/F612)*CA64</f>
        <v>-13.747161274983842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89059051.400000006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10838988</v>
      </c>
      <c r="D668" s="217">
        <f>(D615/D612)*C90</f>
        <v>455148.95491213951</v>
      </c>
      <c r="E668" s="219">
        <f>(E623/E612)*SUM(C668:D668)</f>
        <v>1397048.5176134496</v>
      </c>
      <c r="F668" s="219">
        <f>(F624/F612)*C64</f>
        <v>7953.7706548788956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73068783</v>
      </c>
      <c r="D670" s="217">
        <f>(D615/D612)*E90</f>
        <v>4488117.9875055933</v>
      </c>
      <c r="E670" s="219">
        <f>(E623/E612)*SUM(C670:D670)</f>
        <v>9593539.9037429765</v>
      </c>
      <c r="F670" s="219">
        <f>(F624/F612)*E64</f>
        <v>23501.193273118322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12942697.25</v>
      </c>
      <c r="D673" s="217">
        <f>(D615/D612)*H90</f>
        <v>863678.11084032618</v>
      </c>
      <c r="E673" s="219">
        <f>(E623/E612)*SUM(C673:D673)</f>
        <v>1707804.3509192495</v>
      </c>
      <c r="F673" s="219">
        <f>(F624/F612)*H64</f>
        <v>450.64357059573865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3482621.5</v>
      </c>
      <c r="D675" s="217">
        <f>(D615/D612)*J90</f>
        <v>89176.404478478711</v>
      </c>
      <c r="E675" s="219">
        <f>(E623/E612)*SUM(C675:D675)</f>
        <v>441819.94494906522</v>
      </c>
      <c r="F675" s="219">
        <f>(F624/F612)*J64</f>
        <v>866.05929909768781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25816174.960000001</v>
      </c>
      <c r="D681" s="217">
        <f>(D615/D612)*P90</f>
        <v>1825229.285908431</v>
      </c>
      <c r="E681" s="219">
        <f>(E623/E612)*SUM(C681:D681)</f>
        <v>3419153.0508849667</v>
      </c>
      <c r="F681" s="219">
        <f>(F624/F612)*P64</f>
        <v>95415.274539701291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3007072</v>
      </c>
      <c r="D682" s="217">
        <f>(D615/D612)*Q90</f>
        <v>117476.19071185683</v>
      </c>
      <c r="E682" s="219">
        <f>(E623/E612)*SUM(C682:D682)</f>
        <v>386496.58982108062</v>
      </c>
      <c r="F682" s="219">
        <f>(F624/F612)*Q64</f>
        <v>617.66149804444228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2219728.02</v>
      </c>
      <c r="D683" s="217">
        <f>(D615/D612)*R90</f>
        <v>27800.797559237966</v>
      </c>
      <c r="E683" s="219">
        <f>(E623/E612)*SUM(C683:D683)</f>
        <v>278012.10622817965</v>
      </c>
      <c r="F683" s="219">
        <f>(F624/F612)*R64</f>
        <v>2520.5461711974904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210880</v>
      </c>
      <c r="D684" s="217">
        <f>(D615/D612)*S90</f>
        <v>326623.72927289322</v>
      </c>
      <c r="E684" s="219">
        <f>(E623/E612)*SUM(C684:D684)</f>
        <v>66487.487374216813</v>
      </c>
      <c r="F684" s="219">
        <f>(F624/F612)*S64</f>
        <v>1454.4354294217374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12985664</v>
      </c>
      <c r="D686" s="217">
        <f>(D615/D612)*U90</f>
        <v>397765.25738602009</v>
      </c>
      <c r="E686" s="219">
        <f>(E623/E612)*SUM(C686:D686)</f>
        <v>1655487.2744378778</v>
      </c>
      <c r="F686" s="219">
        <f>(F624/F612)*U64</f>
        <v>50544.753640227325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13939616</v>
      </c>
      <c r="D687" s="217">
        <f>(D615/D612)*V90</f>
        <v>1123865.0623562711</v>
      </c>
      <c r="E687" s="219">
        <f>(E623/E612)*SUM(C687:D687)</f>
        <v>1863304.2942790145</v>
      </c>
      <c r="F687" s="219">
        <f>(F624/F612)*V64</f>
        <v>33109.640579717729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1567097</v>
      </c>
      <c r="D688" s="217">
        <f>(D615/D612)*W90</f>
        <v>68005.027875674408</v>
      </c>
      <c r="E688" s="219">
        <f>(E623/E612)*SUM(C688:D688)</f>
        <v>202256.87658205195</v>
      </c>
      <c r="F688" s="219">
        <f>(F624/F612)*W64</f>
        <v>494.6012752420632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3051543</v>
      </c>
      <c r="D689" s="217">
        <f>(D615/D612)*X90</f>
        <v>434120.14650194667</v>
      </c>
      <c r="E689" s="219">
        <f>(E623/E612)*SUM(C689:D689)</f>
        <v>431165.35164755845</v>
      </c>
      <c r="F689" s="219">
        <f>(F624/F612)*X64</f>
        <v>3715.256328455016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9637150</v>
      </c>
      <c r="D690" s="217">
        <f>(D615/D612)*Y90</f>
        <v>1046735.6701534623</v>
      </c>
      <c r="E690" s="219">
        <f>(E623/E612)*SUM(C690:D690)</f>
        <v>1321562.3909490288</v>
      </c>
      <c r="F690" s="219">
        <f>(F624/F612)*Y64</f>
        <v>4681.66160200168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10499</v>
      </c>
      <c r="D691" s="217">
        <f>(D615/D612)*Z90</f>
        <v>0</v>
      </c>
      <c r="E691" s="219">
        <f>(E623/E612)*SUM(C691:D691)</f>
        <v>1298.692626535244</v>
      </c>
      <c r="F691" s="219">
        <f>(F624/F612)*Z64</f>
        <v>67.537822519204482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639978</v>
      </c>
      <c r="D692" s="217">
        <f>(D615/D612)*AA90</f>
        <v>59522.220415291544</v>
      </c>
      <c r="E692" s="219">
        <f>(E623/E612)*SUM(C692:D692)</f>
        <v>86525.93375684513</v>
      </c>
      <c r="F692" s="219">
        <f>(F624/F612)*AA64</f>
        <v>136.55829832518461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18062752.859999999</v>
      </c>
      <c r="D693" s="217">
        <f>(D615/D612)*AB90</f>
        <v>292549.93123875029</v>
      </c>
      <c r="E693" s="219">
        <f>(E623/E612)*SUM(C693:D693)</f>
        <v>2270492.084275031</v>
      </c>
      <c r="F693" s="219">
        <f>(F624/F612)*AB64</f>
        <v>89115.907728338134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5747987</v>
      </c>
      <c r="D694" s="217">
        <f>(D615/D612)*AC90</f>
        <v>224901.32384460457</v>
      </c>
      <c r="E694" s="219">
        <f>(E623/E612)*SUM(C694:D694)</f>
        <v>738827.12880230881</v>
      </c>
      <c r="F694" s="219">
        <f>(F624/F612)*AC64</f>
        <v>3666.8506639483649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1419317</v>
      </c>
      <c r="D695" s="217">
        <f>(D615/D612)*AD90</f>
        <v>26802.820210957627</v>
      </c>
      <c r="E695" s="219">
        <f>(E623/E612)*SUM(C695:D695)</f>
        <v>178880.38361695813</v>
      </c>
      <c r="F695" s="219">
        <f>(F624/F612)*AD64</f>
        <v>4.3056251447964922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3604167.96</v>
      </c>
      <c r="D696" s="217">
        <f>(D615/D612)*AE90</f>
        <v>306806.75049989799</v>
      </c>
      <c r="E696" s="219">
        <f>(E623/E612)*SUM(C696:D696)</f>
        <v>483775.02801143233</v>
      </c>
      <c r="F696" s="219">
        <f>(F624/F612)*AE64</f>
        <v>158.65576291128892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28291545.439999998</v>
      </c>
      <c r="D698" s="217">
        <f>(D615/D612)*AG90</f>
        <v>2154490.5267446367</v>
      </c>
      <c r="E698" s="219">
        <f>(E623/E612)*SUM(C698:D698)</f>
        <v>3766076.9994511949</v>
      </c>
      <c r="F698" s="219">
        <f>(F624/F612)*AG64</f>
        <v>22815.187389166669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14230317</v>
      </c>
      <c r="D701" s="217">
        <f>(D615/D612)*AJ90</f>
        <v>397194.98461557424</v>
      </c>
      <c r="E701" s="219">
        <f>(E623/E612)*SUM(C701:D701)</f>
        <v>1809376.3176470292</v>
      </c>
      <c r="F701" s="219">
        <f>(F624/F612)*AJ64</f>
        <v>11070.794173959377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975395</v>
      </c>
      <c r="D702" s="217">
        <f>(D615/D612)*AK90</f>
        <v>95092.984471854987</v>
      </c>
      <c r="E702" s="219">
        <f>(E623/E612)*SUM(C702:D702)</f>
        <v>132415.930300807</v>
      </c>
      <c r="F702" s="219">
        <f>(F624/F612)*AK64</f>
        <v>0.60492254100446585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551161</v>
      </c>
      <c r="D703" s="217">
        <f>(D615/D612)*AL90</f>
        <v>14114.251068536198</v>
      </c>
      <c r="E703" s="219">
        <f>(E623/E612)*SUM(C703:D703)</f>
        <v>69922.735548677665</v>
      </c>
      <c r="F703" s="219">
        <f>(F624/F612)*AL64</f>
        <v>8.3384420848262639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5274849</v>
      </c>
      <c r="D706" s="217">
        <f>(D615/D612)*AO90</f>
        <v>467694.95586194948</v>
      </c>
      <c r="E706" s="219">
        <f>(E623/E612)*SUM(C706:D706)</f>
        <v>710334.26926682971</v>
      </c>
      <c r="F706" s="219">
        <f>(F624/F612)*AO64</f>
        <v>1187.4155030865898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1380183</v>
      </c>
      <c r="D713" s="217">
        <f>(D615/D612)*AV90</f>
        <v>0</v>
      </c>
      <c r="E713" s="219">
        <f>(E623/E612)*SUM(C713:D713)</f>
        <v>170724.21043616463</v>
      </c>
      <c r="F713" s="219">
        <f>(F624/F612)*AV64</f>
        <v>7.5200174705261054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342015218.39000005</v>
      </c>
      <c r="D715" s="202">
        <f>SUM(D616:D647)+SUM(D668:D713)</f>
        <v>18510555.140000001</v>
      </c>
      <c r="E715" s="202">
        <f>SUM(E624:E647)+SUM(E668:E713)</f>
        <v>37649111.258154482</v>
      </c>
      <c r="F715" s="202">
        <f>SUM(F625:F648)+SUM(F668:F713)</f>
        <v>376870.55049942265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342015218.39000005</v>
      </c>
      <c r="D716" s="202">
        <f>D615</f>
        <v>18510555.140000001</v>
      </c>
      <c r="E716" s="202">
        <f>E623</f>
        <v>37649111.258154482</v>
      </c>
      <c r="F716" s="202">
        <f>F624</f>
        <v>376870.55049942265</v>
      </c>
      <c r="G716" s="202">
        <f>G625</f>
        <v>6881418.5633164411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89059051.400000006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1063</v>
      </c>
      <c r="B1" s="11" t="s">
        <v>1064</v>
      </c>
      <c r="C1" s="11" t="s">
        <v>1065</v>
      </c>
      <c r="D1" s="11" t="s">
        <v>1066</v>
      </c>
      <c r="E1" s="11" t="s">
        <v>1067</v>
      </c>
      <c r="F1" s="11" t="s">
        <v>1068</v>
      </c>
      <c r="G1" s="11" t="s">
        <v>1069</v>
      </c>
      <c r="H1" s="11" t="s">
        <v>1070</v>
      </c>
      <c r="I1" s="11" t="s">
        <v>1071</v>
      </c>
      <c r="J1" s="11" t="s">
        <v>1072</v>
      </c>
      <c r="K1" s="11" t="s">
        <v>1073</v>
      </c>
      <c r="L1" s="11" t="s">
        <v>1074</v>
      </c>
      <c r="M1" s="11" t="s">
        <v>1075</v>
      </c>
      <c r="N1" s="11" t="s">
        <v>1076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138</v>
      </c>
      <c r="C2" s="11" t="str">
        <f>SUBSTITUTE(LEFT(data!C98,49),",","")</f>
        <v>Swedish Edmonds</v>
      </c>
      <c r="D2" s="11" t="str">
        <f>LEFT(data!C99, 49)</f>
        <v>21601 76th Avenue West</v>
      </c>
      <c r="E2" s="11" t="str">
        <f>LEFT(data!C100, 100)</f>
        <v>Edmonds</v>
      </c>
      <c r="F2" s="11" t="str">
        <f>LEFT(data!C101, 2)</f>
        <v>WA</v>
      </c>
      <c r="G2" s="11" t="str">
        <f>LEFT(data!C102, 100)</f>
        <v>98026</v>
      </c>
      <c r="H2" s="11" t="str">
        <f>LEFT(data!C103, 100)</f>
        <v>Snohomish</v>
      </c>
      <c r="I2" s="11" t="str">
        <f>LEFT(data!C104, 49)</f>
        <v>Elizabeth Wako</v>
      </c>
      <c r="J2" s="11" t="str">
        <f>LEFT(data!C105, 49)</f>
        <v>Mary Beth Formby</v>
      </c>
      <c r="K2" s="11" t="str">
        <f>LEFT(data!C107, 49)</f>
        <v>(425) 640-4000</v>
      </c>
      <c r="L2" s="11" t="str">
        <f>LEFT(data!C108, 49)</f>
        <v>(425) 640-4010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1077</v>
      </c>
      <c r="B1" s="12" t="s">
        <v>1078</v>
      </c>
      <c r="C1" s="12" t="s">
        <v>1079</v>
      </c>
      <c r="D1" s="12" t="s">
        <v>1080</v>
      </c>
      <c r="E1" s="12" t="s">
        <v>1081</v>
      </c>
      <c r="F1" s="12" t="s">
        <v>1082</v>
      </c>
      <c r="G1" s="12" t="s">
        <v>1083</v>
      </c>
      <c r="H1" s="12" t="s">
        <v>1084</v>
      </c>
      <c r="I1" s="12" t="s">
        <v>1085</v>
      </c>
      <c r="J1" s="12" t="s">
        <v>1086</v>
      </c>
      <c r="K1" s="12" t="s">
        <v>1087</v>
      </c>
      <c r="L1" s="12" t="s">
        <v>1088</v>
      </c>
      <c r="M1" s="12" t="s">
        <v>1089</v>
      </c>
      <c r="N1" s="12" t="s">
        <v>1090</v>
      </c>
      <c r="O1" s="12" t="s">
        <v>1091</v>
      </c>
      <c r="P1" s="12" t="s">
        <v>1092</v>
      </c>
      <c r="Q1" s="12" t="s">
        <v>1093</v>
      </c>
      <c r="R1" s="12" t="s">
        <v>1094</v>
      </c>
      <c r="S1" s="12" t="s">
        <v>1095</v>
      </c>
      <c r="T1" s="12" t="s">
        <v>1096</v>
      </c>
      <c r="U1" s="12" t="s">
        <v>1097</v>
      </c>
      <c r="V1" s="12" t="s">
        <v>1098</v>
      </c>
      <c r="W1" s="12" t="s">
        <v>1099</v>
      </c>
      <c r="X1" s="12" t="s">
        <v>1100</v>
      </c>
      <c r="Y1" s="12" t="s">
        <v>1101</v>
      </c>
      <c r="Z1" s="12" t="s">
        <v>1102</v>
      </c>
      <c r="AA1" s="12" t="s">
        <v>1103</v>
      </c>
      <c r="AB1" s="12" t="s">
        <v>1104</v>
      </c>
      <c r="AC1" s="12" t="s">
        <v>1105</v>
      </c>
      <c r="AD1" s="12" t="s">
        <v>1106</v>
      </c>
      <c r="AE1" s="12" t="s">
        <v>1107</v>
      </c>
      <c r="AF1" s="12" t="s">
        <v>1108</v>
      </c>
      <c r="AG1" s="12" t="s">
        <v>1109</v>
      </c>
      <c r="AH1" s="12" t="s">
        <v>1110</v>
      </c>
      <c r="AI1" s="12" t="s">
        <v>1111</v>
      </c>
      <c r="AJ1" s="12" t="s">
        <v>1112</v>
      </c>
      <c r="AK1" s="12" t="s">
        <v>1113</v>
      </c>
      <c r="AL1" s="12" t="s">
        <v>1114</v>
      </c>
      <c r="AM1" s="12" t="s">
        <v>1115</v>
      </c>
      <c r="AN1" s="12" t="s">
        <v>1116</v>
      </c>
      <c r="AO1" s="12" t="s">
        <v>1117</v>
      </c>
      <c r="AP1" s="12" t="s">
        <v>1118</v>
      </c>
      <c r="AQ1" s="12" t="s">
        <v>1119</v>
      </c>
      <c r="AR1" s="12" t="s">
        <v>1120</v>
      </c>
      <c r="AS1" s="12" t="s">
        <v>1121</v>
      </c>
      <c r="AT1" s="12" t="s">
        <v>1122</v>
      </c>
      <c r="AU1" s="12" t="s">
        <v>1123</v>
      </c>
      <c r="AV1" s="12" t="s">
        <v>1124</v>
      </c>
      <c r="AW1" s="12" t="s">
        <v>1125</v>
      </c>
      <c r="AX1" s="12" t="s">
        <v>1126</v>
      </c>
      <c r="AY1" s="12" t="s">
        <v>1127</v>
      </c>
      <c r="AZ1" s="12" t="s">
        <v>1128</v>
      </c>
      <c r="BA1" s="12" t="s">
        <v>1129</v>
      </c>
      <c r="BB1" s="12" t="s">
        <v>1130</v>
      </c>
      <c r="BC1" s="12" t="s">
        <v>1131</v>
      </c>
      <c r="BD1" s="12" t="s">
        <v>1132</v>
      </c>
      <c r="BE1" s="12" t="s">
        <v>1133</v>
      </c>
      <c r="BF1" s="12" t="s">
        <v>1134</v>
      </c>
      <c r="BG1" s="12" t="s">
        <v>1135</v>
      </c>
      <c r="BH1" s="12" t="s">
        <v>1136</v>
      </c>
      <c r="BI1" s="12" t="s">
        <v>1137</v>
      </c>
      <c r="BJ1" s="12" t="s">
        <v>1138</v>
      </c>
      <c r="BK1" s="12" t="s">
        <v>1139</v>
      </c>
      <c r="BL1" s="12" t="s">
        <v>1140</v>
      </c>
      <c r="BM1" s="12" t="s">
        <v>1141</v>
      </c>
      <c r="BN1" s="12" t="s">
        <v>1142</v>
      </c>
      <c r="BO1" s="12" t="s">
        <v>1143</v>
      </c>
      <c r="BP1" s="12" t="s">
        <v>1144</v>
      </c>
      <c r="BQ1" s="12" t="s">
        <v>1145</v>
      </c>
      <c r="BR1" s="12" t="s">
        <v>1146</v>
      </c>
      <c r="BS1" s="12" t="s">
        <v>1147</v>
      </c>
      <c r="BT1" s="12" t="s">
        <v>1148</v>
      </c>
      <c r="BU1" s="12" t="s">
        <v>1149</v>
      </c>
      <c r="BV1" s="12" t="s">
        <v>1150</v>
      </c>
      <c r="BW1" s="12" t="s">
        <v>1151</v>
      </c>
      <c r="BX1" s="12" t="s">
        <v>1152</v>
      </c>
      <c r="BY1" s="12" t="s">
        <v>1153</v>
      </c>
      <c r="BZ1" s="12" t="s">
        <v>1154</v>
      </c>
      <c r="CA1" s="12" t="s">
        <v>1155</v>
      </c>
      <c r="CB1" s="12" t="s">
        <v>1156</v>
      </c>
      <c r="CC1" s="12" t="s">
        <v>1157</v>
      </c>
      <c r="CD1" s="12" t="s">
        <v>1158</v>
      </c>
      <c r="CE1" s="12" t="s">
        <v>1159</v>
      </c>
      <c r="CF1" s="12" t="s">
        <v>1160</v>
      </c>
    </row>
    <row r="2" spans="1:84" s="169" customFormat="1" ht="12.6" customHeight="1" x14ac:dyDescent="0.25">
      <c r="A2" s="12" t="str">
        <f>RIGHT(data!C97,3)</f>
        <v>138</v>
      </c>
      <c r="B2" s="200" t="str">
        <f>RIGHT(data!C96,4)</f>
        <v>2024</v>
      </c>
      <c r="C2" s="12" t="s">
        <v>1161</v>
      </c>
      <c r="D2" s="199">
        <f>ROUND(N(data!C181),0)</f>
        <v>11180526</v>
      </c>
      <c r="E2" s="199">
        <f>ROUND(N(data!C182),0)</f>
        <v>0</v>
      </c>
      <c r="F2" s="199">
        <f>ROUND(N(data!C183),0)</f>
        <v>1833250</v>
      </c>
      <c r="G2" s="199">
        <f>ROUND(N(data!C184),0)</f>
        <v>15379689</v>
      </c>
      <c r="H2" s="199">
        <f>ROUND(N(data!C185),0)</f>
        <v>0</v>
      </c>
      <c r="I2" s="199">
        <f>ROUND(N(data!C186),0)</f>
        <v>10703731</v>
      </c>
      <c r="J2" s="199">
        <f>ROUND(N(data!C187)+N(data!C188),0)</f>
        <v>1088114</v>
      </c>
      <c r="K2" s="199">
        <f>ROUND(N(data!C191),0)</f>
        <v>10823040</v>
      </c>
      <c r="L2" s="199">
        <f>ROUND(N(data!C192),0)</f>
        <v>571485</v>
      </c>
      <c r="M2" s="199">
        <f>ROUND(N(data!C195),0)</f>
        <v>3879789</v>
      </c>
      <c r="N2" s="199">
        <f>ROUND(N(data!C196),0)</f>
        <v>193582</v>
      </c>
      <c r="O2" s="199">
        <f>ROUND(N(data!C199),0)</f>
        <v>0</v>
      </c>
      <c r="P2" s="199">
        <f>ROUND(N(data!C200),0)</f>
        <v>2637135</v>
      </c>
      <c r="Q2" s="199">
        <f>ROUND(N(data!C201),0)</f>
        <v>13582128</v>
      </c>
      <c r="R2" s="199">
        <f>ROUND(N(data!C204),0)</f>
        <v>-1411967</v>
      </c>
      <c r="S2" s="199">
        <f>ROUND(N(data!C205),0)</f>
        <v>2172374</v>
      </c>
      <c r="T2" s="199">
        <f>ROUND(N(data!B211),0)</f>
        <v>0</v>
      </c>
      <c r="U2" s="199">
        <f>ROUND(N(data!C211),0)</f>
        <v>0</v>
      </c>
      <c r="V2" s="199">
        <f>ROUND(N(data!D211),0)</f>
        <v>0</v>
      </c>
      <c r="W2" s="199">
        <f>ROUND(N(data!B212),0)</f>
        <v>20715259</v>
      </c>
      <c r="X2" s="199">
        <f>ROUND(N(data!C212),0)</f>
        <v>40387</v>
      </c>
      <c r="Y2" s="199">
        <f>ROUND(N(data!D212),0)</f>
        <v>0</v>
      </c>
      <c r="Z2" s="199">
        <f>ROUND(N(data!B213),0)</f>
        <v>62433350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3372080</v>
      </c>
      <c r="AG2" s="199">
        <f>ROUND(N(data!C215),0)</f>
        <v>181859</v>
      </c>
      <c r="AH2" s="199">
        <f>ROUND(N(data!D215),0)</f>
        <v>0</v>
      </c>
      <c r="AI2" s="199">
        <f>ROUND(N(data!B216),0)</f>
        <v>61394019</v>
      </c>
      <c r="AJ2" s="199">
        <f>ROUND(N(data!C216),0)</f>
        <v>6473187</v>
      </c>
      <c r="AK2" s="199">
        <f>ROUND(N(data!D216),0)</f>
        <v>-6738</v>
      </c>
      <c r="AL2" s="199">
        <f>ROUND(N(data!B217),0)</f>
        <v>0</v>
      </c>
      <c r="AM2" s="199">
        <f>ROUND(N(data!C217),0)</f>
        <v>23669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6596316</v>
      </c>
      <c r="AS2" s="199">
        <f>ROUND(N(data!C219),0)</f>
        <v>-1182059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7557371</v>
      </c>
      <c r="AY2" s="199">
        <f>ROUND(N(data!C225),0)</f>
        <v>1296253</v>
      </c>
      <c r="AZ2" s="199">
        <f>ROUND(N(data!D225),0)</f>
        <v>0</v>
      </c>
      <c r="BA2" s="199">
        <f>ROUND(N(data!B226),0)</f>
        <v>23977609</v>
      </c>
      <c r="BB2" s="199">
        <f>ROUND(N(data!C226),0)</f>
        <v>3036666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2172056</v>
      </c>
      <c r="BH2" s="199">
        <f>ROUND(N(data!C228),0)</f>
        <v>331271</v>
      </c>
      <c r="BI2" s="199">
        <f>ROUND(N(data!D228),0)</f>
        <v>0</v>
      </c>
      <c r="BJ2" s="199">
        <f>ROUND(N(data!B229),0)</f>
        <v>55602579</v>
      </c>
      <c r="BK2" s="199">
        <f>ROUND(N(data!C229),0)</f>
        <v>2089441</v>
      </c>
      <c r="BL2" s="199">
        <f>ROUND(N(data!D229),0)</f>
        <v>-5503</v>
      </c>
      <c r="BM2" s="199">
        <f>ROUND(N(data!B230),0)</f>
        <v>-160070</v>
      </c>
      <c r="BN2" s="199">
        <f>ROUND(N(data!C230),0)</f>
        <v>326319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501103403</v>
      </c>
      <c r="BW2" s="199">
        <f>ROUND(N(data!C240),0)</f>
        <v>173911735</v>
      </c>
      <c r="BX2" s="199">
        <f>ROUND(N(data!C241),0)</f>
        <v>3992001</v>
      </c>
      <c r="BY2" s="199">
        <f>ROUND(N(data!C242),0)</f>
        <v>28627474</v>
      </c>
      <c r="BZ2" s="199">
        <f>ROUND(N(data!C243),0)</f>
        <v>206572791</v>
      </c>
      <c r="CA2" s="199">
        <f>ROUND(N(data!C244),0)</f>
        <v>-5575690</v>
      </c>
      <c r="CB2" s="199">
        <f>ROUND(N(data!C247),0)</f>
        <v>2632</v>
      </c>
      <c r="CC2" s="199">
        <f>ROUND(N(data!C249),0)</f>
        <v>13799215</v>
      </c>
      <c r="CD2" s="199">
        <f>ROUND(N(data!C250),0)</f>
        <v>21019316</v>
      </c>
      <c r="CE2" s="199">
        <f>ROUND(N(data!C254)+N(data!C255),0)</f>
        <v>0</v>
      </c>
      <c r="CF2" s="199">
        <f>ROUND(N(data!D237),0)</f>
        <v>24224159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1162</v>
      </c>
      <c r="B1" s="12" t="s">
        <v>1163</v>
      </c>
      <c r="C1" s="12" t="s">
        <v>1164</v>
      </c>
      <c r="D1" s="10" t="s">
        <v>1165</v>
      </c>
      <c r="E1" s="10" t="s">
        <v>1166</v>
      </c>
      <c r="F1" s="10" t="s">
        <v>1167</v>
      </c>
      <c r="G1" s="10" t="s">
        <v>1168</v>
      </c>
      <c r="H1" s="10" t="s">
        <v>1169</v>
      </c>
      <c r="I1" s="10" t="s">
        <v>1170</v>
      </c>
      <c r="J1" s="10" t="s">
        <v>1171</v>
      </c>
      <c r="K1" s="10" t="s">
        <v>1172</v>
      </c>
      <c r="L1" s="10" t="s">
        <v>1173</v>
      </c>
      <c r="M1" s="10" t="s">
        <v>1174</v>
      </c>
      <c r="N1" s="10" t="s">
        <v>1175</v>
      </c>
      <c r="O1" s="10" t="s">
        <v>1176</v>
      </c>
      <c r="P1" s="10" t="s">
        <v>1177</v>
      </c>
      <c r="Q1" s="10" t="s">
        <v>1178</v>
      </c>
      <c r="R1" s="10" t="s">
        <v>1179</v>
      </c>
      <c r="S1" s="10" t="s">
        <v>1180</v>
      </c>
      <c r="T1" s="10" t="s">
        <v>1181</v>
      </c>
      <c r="U1" s="10" t="s">
        <v>1182</v>
      </c>
      <c r="V1" s="10" t="s">
        <v>1183</v>
      </c>
      <c r="W1" s="10" t="s">
        <v>1184</v>
      </c>
      <c r="X1" s="10" t="s">
        <v>1185</v>
      </c>
      <c r="Y1" s="10" t="s">
        <v>1186</v>
      </c>
      <c r="Z1" s="10" t="s">
        <v>1187</v>
      </c>
      <c r="AA1" s="10" t="s">
        <v>1188</v>
      </c>
      <c r="AB1" s="10" t="s">
        <v>1189</v>
      </c>
      <c r="AC1" s="10" t="s">
        <v>1190</v>
      </c>
      <c r="AD1" s="10" t="s">
        <v>1191</v>
      </c>
      <c r="AE1" s="10" t="s">
        <v>1192</v>
      </c>
      <c r="AF1" s="10" t="s">
        <v>1193</v>
      </c>
      <c r="AG1" s="10" t="s">
        <v>1194</v>
      </c>
      <c r="AH1" s="10" t="s">
        <v>1195</v>
      </c>
      <c r="AI1" s="10" t="s">
        <v>1196</v>
      </c>
      <c r="AJ1" s="10" t="s">
        <v>1197</v>
      </c>
      <c r="AK1" s="10" t="s">
        <v>1198</v>
      </c>
      <c r="AL1" s="10" t="s">
        <v>1199</v>
      </c>
      <c r="AM1" s="10" t="s">
        <v>1200</v>
      </c>
      <c r="AN1" s="10" t="s">
        <v>1201</v>
      </c>
      <c r="AO1" s="10" t="s">
        <v>1202</v>
      </c>
      <c r="AP1" s="10" t="s">
        <v>1203</v>
      </c>
      <c r="AQ1" s="10" t="s">
        <v>1204</v>
      </c>
      <c r="AR1" s="10" t="s">
        <v>1205</v>
      </c>
      <c r="AS1" s="10" t="s">
        <v>1206</v>
      </c>
      <c r="AT1" s="10" t="s">
        <v>1207</v>
      </c>
      <c r="AU1" s="10" t="s">
        <v>1208</v>
      </c>
      <c r="AV1" s="10" t="s">
        <v>1209</v>
      </c>
      <c r="AW1" s="10" t="s">
        <v>1210</v>
      </c>
      <c r="AX1" s="10" t="s">
        <v>1211</v>
      </c>
      <c r="AY1" s="10" t="s">
        <v>1212</v>
      </c>
      <c r="AZ1" s="10" t="s">
        <v>1213</v>
      </c>
      <c r="BA1" s="10" t="s">
        <v>1214</v>
      </c>
      <c r="BB1" s="10" t="s">
        <v>1215</v>
      </c>
      <c r="BC1" s="10" t="s">
        <v>1216</v>
      </c>
      <c r="BD1" s="10" t="s">
        <v>1217</v>
      </c>
      <c r="BE1" s="10" t="s">
        <v>1218</v>
      </c>
      <c r="BF1" s="10" t="s">
        <v>1219</v>
      </c>
      <c r="BG1" s="10" t="s">
        <v>1220</v>
      </c>
      <c r="BH1" s="10" t="s">
        <v>1221</v>
      </c>
      <c r="BI1" s="10" t="s">
        <v>1222</v>
      </c>
      <c r="BJ1" s="10" t="s">
        <v>1223</v>
      </c>
      <c r="BK1" s="10" t="s">
        <v>1224</v>
      </c>
      <c r="BL1" s="10" t="s">
        <v>1225</v>
      </c>
      <c r="BM1" s="10" t="s">
        <v>1226</v>
      </c>
      <c r="BN1" s="10" t="s">
        <v>1227</v>
      </c>
      <c r="BO1" s="10" t="s">
        <v>1228</v>
      </c>
      <c r="BP1" s="10" t="s">
        <v>1229</v>
      </c>
      <c r="BQ1" s="10" t="s">
        <v>1230</v>
      </c>
      <c r="BR1" s="10" t="s">
        <v>1231</v>
      </c>
      <c r="BS1" s="10" t="s">
        <v>1232</v>
      </c>
    </row>
    <row r="2" spans="1:87" s="169" customFormat="1" ht="12.6" customHeight="1" x14ac:dyDescent="0.25">
      <c r="A2" s="12" t="str">
        <f>RIGHT(data!C97,3)</f>
        <v>138</v>
      </c>
      <c r="B2" s="12" t="str">
        <f>RIGHT(data!C96,4)</f>
        <v>2024</v>
      </c>
      <c r="C2" s="12" t="s">
        <v>1161</v>
      </c>
      <c r="D2" s="198">
        <f>ROUND(N(data!C127),0)</f>
        <v>9025</v>
      </c>
      <c r="E2" s="198">
        <f>ROUND(N(data!C128),0)</f>
        <v>0</v>
      </c>
      <c r="F2" s="198">
        <f>ROUND(N(data!C129),0)</f>
        <v>0</v>
      </c>
      <c r="G2" s="198">
        <f>ROUND(N(data!C130),0)</f>
        <v>1116</v>
      </c>
      <c r="H2" s="198">
        <f>ROUND(N(data!D127),0)</f>
        <v>54457</v>
      </c>
      <c r="I2" s="198">
        <f>ROUND(N(data!D128),0)</f>
        <v>0</v>
      </c>
      <c r="J2" s="198">
        <f>ROUND(N(data!D129),0)</f>
        <v>0</v>
      </c>
      <c r="K2" s="198">
        <f>ROUND(N(data!D130),0)</f>
        <v>2890</v>
      </c>
      <c r="L2" s="198">
        <f>ROUND(N(data!C132),0)</f>
        <v>13</v>
      </c>
      <c r="M2" s="198">
        <f>ROUND(N(data!C133),0)</f>
        <v>44</v>
      </c>
      <c r="N2" s="198">
        <f>ROUND(N(data!C134),0)</f>
        <v>60</v>
      </c>
      <c r="O2" s="198">
        <f>ROUND(N(data!C135),0)</f>
        <v>0</v>
      </c>
      <c r="P2" s="198">
        <f>ROUND(N(data!C136),0)</f>
        <v>13</v>
      </c>
      <c r="Q2" s="198">
        <f>ROUND(N(data!C137),0)</f>
        <v>0</v>
      </c>
      <c r="R2" s="198">
        <f>ROUND(N(data!C138),0)</f>
        <v>25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31</v>
      </c>
      <c r="W2" s="198">
        <f>ROUND(N(data!C144),0)</f>
        <v>217</v>
      </c>
      <c r="X2" s="198">
        <f>ROUND(N(data!C145),0)</f>
        <v>0</v>
      </c>
      <c r="Y2" s="198">
        <f>ROUND(N(data!B154),0)</f>
        <v>4307</v>
      </c>
      <c r="Z2" s="198">
        <f>ROUND(N(data!B155),0)</f>
        <v>25990</v>
      </c>
      <c r="AA2" s="198">
        <f>ROUND(N(data!B156),0)</f>
        <v>164891</v>
      </c>
      <c r="AB2" s="198">
        <f>ROUND(N(data!B157),0)</f>
        <v>370252198</v>
      </c>
      <c r="AC2" s="198">
        <f>ROUND(N(data!B158),0)</f>
        <v>242194723</v>
      </c>
      <c r="AD2" s="198">
        <f>ROUND(N(data!C154),0)</f>
        <v>1646</v>
      </c>
      <c r="AE2" s="198">
        <f>ROUND(N(data!C155),0)</f>
        <v>9933</v>
      </c>
      <c r="AF2" s="198">
        <f>ROUND(N(data!C156),0)</f>
        <v>63017</v>
      </c>
      <c r="AG2" s="198">
        <f>ROUND(N(data!C157),0)</f>
        <v>124126191</v>
      </c>
      <c r="AH2" s="198">
        <f>ROUND(N(data!C158),0)</f>
        <v>109936326</v>
      </c>
      <c r="AI2" s="198">
        <f>ROUND(N(data!D154),0)</f>
        <v>3072</v>
      </c>
      <c r="AJ2" s="198">
        <f>ROUND(N(data!D155),0)</f>
        <v>18534</v>
      </c>
      <c r="AK2" s="198">
        <f>ROUND(N(data!D156),0)</f>
        <v>117585</v>
      </c>
      <c r="AL2" s="198">
        <f>ROUND(N(data!D157),0)</f>
        <v>169640004</v>
      </c>
      <c r="AM2" s="198">
        <f>ROUND(N(data!D158),0)</f>
        <v>267101025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F13" sqref="F13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1233</v>
      </c>
      <c r="B1" s="12" t="s">
        <v>1234</v>
      </c>
      <c r="C1" s="12" t="s">
        <v>1235</v>
      </c>
      <c r="D1" s="10" t="s">
        <v>1236</v>
      </c>
      <c r="E1" s="10" t="s">
        <v>1237</v>
      </c>
      <c r="F1" s="10" t="s">
        <v>1238</v>
      </c>
      <c r="G1" s="10" t="s">
        <v>1239</v>
      </c>
      <c r="H1" s="10" t="s">
        <v>1240</v>
      </c>
      <c r="I1" s="10" t="s">
        <v>1241</v>
      </c>
      <c r="J1" s="10" t="s">
        <v>1242</v>
      </c>
      <c r="K1" s="10" t="s">
        <v>1243</v>
      </c>
      <c r="L1" s="10" t="s">
        <v>1244</v>
      </c>
      <c r="M1" s="10" t="s">
        <v>1245</v>
      </c>
      <c r="N1" s="10" t="s">
        <v>1246</v>
      </c>
      <c r="O1" s="10" t="s">
        <v>1247</v>
      </c>
      <c r="P1" s="10" t="s">
        <v>1248</v>
      </c>
      <c r="Q1" s="10" t="s">
        <v>1249</v>
      </c>
      <c r="R1" s="10" t="s">
        <v>1250</v>
      </c>
      <c r="S1" s="10" t="s">
        <v>1251</v>
      </c>
      <c r="T1" s="10" t="s">
        <v>1252</v>
      </c>
      <c r="U1" s="10" t="s">
        <v>1253</v>
      </c>
      <c r="V1" s="10" t="s">
        <v>1254</v>
      </c>
      <c r="W1" s="10" t="s">
        <v>1255</v>
      </c>
      <c r="X1" s="10" t="s">
        <v>1256</v>
      </c>
      <c r="Y1" s="10" t="s">
        <v>1257</v>
      </c>
      <c r="Z1" s="10" t="s">
        <v>1258</v>
      </c>
      <c r="AA1" s="10" t="s">
        <v>1259</v>
      </c>
      <c r="AB1" s="10" t="s">
        <v>1260</v>
      </c>
      <c r="AC1" s="10" t="s">
        <v>1261</v>
      </c>
      <c r="AD1" s="10" t="s">
        <v>1262</v>
      </c>
      <c r="AE1" s="10" t="s">
        <v>1263</v>
      </c>
      <c r="AF1" s="10" t="s">
        <v>1264</v>
      </c>
      <c r="AG1" s="10" t="s">
        <v>1265</v>
      </c>
      <c r="AH1" s="10" t="s">
        <v>1266</v>
      </c>
      <c r="AI1" s="10" t="s">
        <v>1267</v>
      </c>
      <c r="AJ1" s="10" t="s">
        <v>1268</v>
      </c>
      <c r="AK1" s="10" t="s">
        <v>1269</v>
      </c>
      <c r="AL1" s="10" t="s">
        <v>1270</v>
      </c>
      <c r="AM1" s="10" t="s">
        <v>1271</v>
      </c>
      <c r="AN1" s="10" t="s">
        <v>1272</v>
      </c>
      <c r="AO1" s="10" t="s">
        <v>1273</v>
      </c>
      <c r="AP1" s="10" t="s">
        <v>1274</v>
      </c>
      <c r="AQ1" s="10" t="s">
        <v>1275</v>
      </c>
      <c r="AR1" s="10" t="s">
        <v>1276</v>
      </c>
      <c r="AS1" s="10" t="s">
        <v>1277</v>
      </c>
      <c r="AT1" s="10" t="s">
        <v>1278</v>
      </c>
      <c r="AU1" s="10" t="s">
        <v>1279</v>
      </c>
      <c r="AV1" s="10" t="s">
        <v>1280</v>
      </c>
      <c r="AW1" s="10" t="s">
        <v>1281</v>
      </c>
      <c r="AX1" s="10" t="s">
        <v>1282</v>
      </c>
      <c r="AY1" s="10" t="s">
        <v>1283</v>
      </c>
      <c r="AZ1" s="10" t="s">
        <v>1284</v>
      </c>
      <c r="BA1" s="10" t="s">
        <v>1285</v>
      </c>
      <c r="BB1" s="10" t="s">
        <v>1286</v>
      </c>
      <c r="BC1" s="10" t="s">
        <v>1287</v>
      </c>
      <c r="BD1" s="10" t="s">
        <v>1288</v>
      </c>
      <c r="BE1" s="10" t="s">
        <v>1289</v>
      </c>
      <c r="BF1" s="10" t="s">
        <v>1290</v>
      </c>
      <c r="BG1" s="10" t="s">
        <v>1291</v>
      </c>
      <c r="BH1" s="10" t="s">
        <v>1292</v>
      </c>
      <c r="BI1" s="10" t="s">
        <v>1293</v>
      </c>
      <c r="BJ1" s="10" t="s">
        <v>1294</v>
      </c>
      <c r="BK1" s="10" t="s">
        <v>1295</v>
      </c>
      <c r="BL1" s="10" t="s">
        <v>1296</v>
      </c>
      <c r="BM1" s="10" t="s">
        <v>1297</v>
      </c>
      <c r="BN1" s="10" t="s">
        <v>1298</v>
      </c>
      <c r="BO1" s="10" t="s">
        <v>1299</v>
      </c>
      <c r="BP1" s="10" t="s">
        <v>1300</v>
      </c>
      <c r="BQ1" s="10" t="s">
        <v>1301</v>
      </c>
      <c r="BR1" s="10" t="s">
        <v>1302</v>
      </c>
      <c r="BS1" s="10" t="s">
        <v>1303</v>
      </c>
      <c r="BT1" s="10" t="s">
        <v>1304</v>
      </c>
      <c r="BU1" s="10" t="s">
        <v>1305</v>
      </c>
      <c r="BV1" s="10" t="s">
        <v>1306</v>
      </c>
      <c r="BW1" s="10" t="s">
        <v>1307</v>
      </c>
      <c r="BX1" s="10" t="s">
        <v>1308</v>
      </c>
      <c r="BY1" s="10" t="s">
        <v>1309</v>
      </c>
      <c r="BZ1" s="10" t="s">
        <v>1310</v>
      </c>
      <c r="CA1" s="10" t="s">
        <v>1311</v>
      </c>
      <c r="CB1" s="10" t="s">
        <v>1312</v>
      </c>
      <c r="CC1" s="10" t="s">
        <v>1313</v>
      </c>
      <c r="CD1" s="10" t="s">
        <v>1314</v>
      </c>
      <c r="CE1" s="10" t="s">
        <v>1315</v>
      </c>
      <c r="CF1" s="10" t="s">
        <v>1316</v>
      </c>
      <c r="CG1" s="10" t="s">
        <v>1317</v>
      </c>
      <c r="CH1" s="10" t="s">
        <v>1318</v>
      </c>
      <c r="CI1" s="10" t="s">
        <v>1319</v>
      </c>
      <c r="CJ1" s="10" t="s">
        <v>1320</v>
      </c>
      <c r="CK1" s="10" t="s">
        <v>1321</v>
      </c>
      <c r="CL1" s="10" t="s">
        <v>1322</v>
      </c>
      <c r="CM1" s="10" t="s">
        <v>1323</v>
      </c>
      <c r="CN1" s="10" t="s">
        <v>1324</v>
      </c>
      <c r="CO1" s="10" t="s">
        <v>1325</v>
      </c>
      <c r="CP1" s="10" t="s">
        <v>1326</v>
      </c>
      <c r="CQ1" s="197" t="s">
        <v>1327</v>
      </c>
      <c r="CR1" s="197" t="s">
        <v>1328</v>
      </c>
      <c r="CS1" s="197" t="s">
        <v>1329</v>
      </c>
      <c r="CT1" s="197" t="s">
        <v>1330</v>
      </c>
      <c r="CU1" s="197" t="s">
        <v>1331</v>
      </c>
      <c r="CV1" s="197" t="s">
        <v>1332</v>
      </c>
      <c r="CW1" s="197" t="s">
        <v>1333</v>
      </c>
      <c r="CX1" s="197" t="s">
        <v>1334</v>
      </c>
      <c r="CY1" s="197" t="s">
        <v>1335</v>
      </c>
      <c r="CZ1" s="197" t="s">
        <v>1336</v>
      </c>
      <c r="DA1" s="197" t="s">
        <v>1337</v>
      </c>
      <c r="DB1" s="197" t="s">
        <v>1338</v>
      </c>
      <c r="DC1" s="197" t="s">
        <v>1339</v>
      </c>
      <c r="DD1" s="197" t="s">
        <v>1340</v>
      </c>
      <c r="DE1" s="10" t="s">
        <v>1341</v>
      </c>
      <c r="DF1" s="10" t="s">
        <v>1342</v>
      </c>
      <c r="DG1" s="10" t="s">
        <v>1343</v>
      </c>
      <c r="DH1" s="10" t="s">
        <v>1344</v>
      </c>
    </row>
    <row r="2" spans="1:112" s="169" customFormat="1" ht="12.6" customHeight="1" x14ac:dyDescent="0.25">
      <c r="A2" s="199" t="str">
        <f>RIGHT(data!C97,3)</f>
        <v>138</v>
      </c>
      <c r="B2" s="200" t="str">
        <f>RIGHT(data!C96,4)</f>
        <v>2024</v>
      </c>
      <c r="C2" s="12" t="s">
        <v>1161</v>
      </c>
      <c r="D2" s="198">
        <f>ROUND(N(data!C266),0)</f>
        <v>60344339</v>
      </c>
      <c r="E2" s="198">
        <f>ROUND(N(data!C267),0)</f>
        <v>0</v>
      </c>
      <c r="F2" s="198">
        <f>ROUND(N(data!C268),0)</f>
        <v>131244550</v>
      </c>
      <c r="G2" s="198">
        <f>ROUND(N(data!C269),0)</f>
        <v>83974866</v>
      </c>
      <c r="H2" s="198">
        <f>ROUND(N(data!C270),0)</f>
        <v>0</v>
      </c>
      <c r="I2" s="198">
        <f>ROUND(N(data!C271),0)</f>
        <v>597198</v>
      </c>
      <c r="J2" s="198">
        <f>ROUND(N(data!C272),0)</f>
        <v>0</v>
      </c>
      <c r="K2" s="198">
        <f>ROUND(N(data!C273),0)</f>
        <v>3105333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0</v>
      </c>
      <c r="R2" s="198">
        <f>ROUND(N(data!C284),0)</f>
        <v>20755646</v>
      </c>
      <c r="S2" s="198">
        <f>ROUND(N(data!C285),0)</f>
        <v>62433350</v>
      </c>
      <c r="T2" s="198">
        <f>ROUND(N(data!C286),0)</f>
        <v>23669</v>
      </c>
      <c r="U2" s="198">
        <f>ROUND(N(data!C287),0)</f>
        <v>3553939</v>
      </c>
      <c r="V2" s="198">
        <f>ROUND(N(data!C288),0)</f>
        <v>67873944</v>
      </c>
      <c r="W2" s="198">
        <f>ROUND(N(data!C289),0)</f>
        <v>0</v>
      </c>
      <c r="X2" s="198">
        <f>ROUND(N(data!C290),0)</f>
        <v>5414257</v>
      </c>
      <c r="Y2" s="198">
        <f>ROUND(N(data!C291),0)</f>
        <v>0</v>
      </c>
      <c r="Z2" s="198">
        <f>ROUND(N(data!C292),0)</f>
        <v>96234996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104943092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8351007</v>
      </c>
      <c r="AK2" s="198">
        <f>ROUND(N(data!C316),0)</f>
        <v>6509971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10280511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47467388</v>
      </c>
      <c r="BA2" s="198">
        <f>ROUND(N(data!C336),0)</f>
        <v>0</v>
      </c>
      <c r="BB2" s="198">
        <f>ROUND(N(data!C337),0)</f>
        <v>0</v>
      </c>
      <c r="BC2" s="198">
        <f>ROUND(N(data!C338),0)</f>
        <v>124654345</v>
      </c>
      <c r="BD2" s="198">
        <f>ROUND(N(data!C339),0)</f>
        <v>0</v>
      </c>
      <c r="BE2" s="198">
        <f>ROUND(N(data!C343),0)</f>
        <v>82816232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1246.28</v>
      </c>
      <c r="BL2" s="198">
        <f>ROUND(N(data!C358),0)</f>
        <v>664018393</v>
      </c>
      <c r="BM2" s="198">
        <f>ROUND(N(data!C359),0)</f>
        <v>619232074</v>
      </c>
      <c r="BN2" s="198">
        <f>ROUND(N(data!C363),0)</f>
        <v>908631714</v>
      </c>
      <c r="BO2" s="198">
        <f>ROUND(N(data!C364),0)</f>
        <v>34818531</v>
      </c>
      <c r="BP2" s="198">
        <f>ROUND(N(data!C365),0)</f>
        <v>0</v>
      </c>
      <c r="BQ2" s="198">
        <f>ROUND(N(data!D381),0)</f>
        <v>6285862</v>
      </c>
      <c r="BR2" s="198">
        <f>ROUND(N(data!C370),0)</f>
        <v>443</v>
      </c>
      <c r="BS2" s="198">
        <f>ROUND(N(data!C371),0)</f>
        <v>6073</v>
      </c>
      <c r="BT2" s="198">
        <f>ROUND(N(data!C372),0)</f>
        <v>67024</v>
      </c>
      <c r="BU2" s="198">
        <f>ROUND(N(data!C373),0)</f>
        <v>0</v>
      </c>
      <c r="BV2" s="198">
        <f>ROUND(N(data!C374),0)</f>
        <v>0</v>
      </c>
      <c r="BW2" s="198">
        <f>ROUND(N(data!C375),0)</f>
        <v>80374</v>
      </c>
      <c r="BX2" s="198">
        <f>ROUND(N(data!C376),0)</f>
        <v>0</v>
      </c>
      <c r="BY2" s="198">
        <f>ROUND(N(data!C377),0)</f>
        <v>4892268</v>
      </c>
      <c r="BZ2" s="198">
        <f>ROUND(N(data!C378),0)</f>
        <v>644036</v>
      </c>
      <c r="CA2" s="198">
        <f>ROUND(N(data!C379),0)</f>
        <v>354822</v>
      </c>
      <c r="CB2" s="198">
        <f>ROUND(N(data!C380),0)</f>
        <v>240822</v>
      </c>
      <c r="CC2" s="198">
        <f>ROUND(N(data!C382),0)</f>
        <v>0</v>
      </c>
      <c r="CD2" s="198">
        <f>ROUND(N(data!C389),0)</f>
        <v>149013458</v>
      </c>
      <c r="CE2" s="198">
        <f>ROUND(N(data!C390),0)</f>
        <v>40185310</v>
      </c>
      <c r="CF2" s="198">
        <f>ROUND(N(data!C391),0)</f>
        <v>14118486</v>
      </c>
      <c r="CG2" s="198">
        <f>ROUND(N(data!C392),0)</f>
        <v>34112096</v>
      </c>
      <c r="CH2" s="198">
        <f>ROUND(N(data!C393),0)</f>
        <v>0</v>
      </c>
      <c r="CI2" s="198">
        <f>ROUND(N(data!C394),0)</f>
        <v>11840291</v>
      </c>
      <c r="CJ2" s="198">
        <f>ROUND(N(data!C395),0)</f>
        <v>6760149</v>
      </c>
      <c r="CK2" s="198">
        <f>ROUND(N(data!C396),0)</f>
        <v>11394525</v>
      </c>
      <c r="CL2" s="198">
        <f>ROUND(N(data!C397),0)</f>
        <v>0</v>
      </c>
      <c r="CM2" s="198">
        <f>ROUND(N(data!C398),0)</f>
        <v>0</v>
      </c>
      <c r="CN2" s="198">
        <f>ROUND(N(data!C399),0)</f>
        <v>760406</v>
      </c>
      <c r="CO2" s="198">
        <f>ROUND(N(data!C362),0)</f>
        <v>24224159</v>
      </c>
      <c r="CP2" s="198">
        <f>ROUND(N(data!D415),0)</f>
        <v>123766278</v>
      </c>
      <c r="CQ2" s="52">
        <f>ROUND(N(data!C401),0)</f>
        <v>1130667</v>
      </c>
      <c r="CR2" s="52">
        <f>ROUND(N(data!C402),0)</f>
        <v>3909666</v>
      </c>
      <c r="CS2" s="52">
        <f>ROUND(N(data!C403),0)</f>
        <v>139220</v>
      </c>
      <c r="CT2" s="52">
        <f>ROUND(N(data!C404),0)</f>
        <v>4073370</v>
      </c>
      <c r="CU2" s="52">
        <f>ROUND(N(data!C405),0)</f>
        <v>1030430</v>
      </c>
      <c r="CV2" s="52">
        <f>ROUND(N(data!C406),0)</f>
        <v>372306</v>
      </c>
      <c r="CW2" s="52">
        <f>ROUND(N(data!C407),0)</f>
        <v>0</v>
      </c>
      <c r="CX2" s="52">
        <f>ROUND(N(data!C408),0)</f>
        <v>7371032</v>
      </c>
      <c r="CY2" s="52">
        <f>ROUND(N(data!C409),0)</f>
        <v>87120487</v>
      </c>
      <c r="CZ2" s="52">
        <f>ROUND(N(data!C410),0)</f>
        <v>62338</v>
      </c>
      <c r="DA2" s="52">
        <f>ROUND(N(data!C411),0)</f>
        <v>115835</v>
      </c>
      <c r="DB2" s="52">
        <f>ROUND(N(data!C412),0)</f>
        <v>16080043</v>
      </c>
      <c r="DC2" s="52">
        <f>ROUND(N(data!C413),0)</f>
        <v>1811046</v>
      </c>
      <c r="DD2" s="52">
        <f>ROUND(N(data!C414),0)</f>
        <v>549838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N0JATjfMeQVcJVGZkePyirodpogeMouUkbHuHB0XZ70XELGjq81D3XmH6kfe7XyAxfLPoSdsLh4LqpFKh/yXew==" saltValue="eNMCDjhEeVg1Li58XaxlC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1345</v>
      </c>
      <c r="B1" s="12" t="s">
        <v>1346</v>
      </c>
      <c r="C1" s="10" t="s">
        <v>1347</v>
      </c>
      <c r="D1" s="12" t="s">
        <v>1348</v>
      </c>
      <c r="E1" s="10" t="s">
        <v>1349</v>
      </c>
      <c r="F1" s="10" t="s">
        <v>1350</v>
      </c>
      <c r="G1" s="10" t="s">
        <v>1351</v>
      </c>
      <c r="H1" s="10" t="s">
        <v>1352</v>
      </c>
      <c r="I1" s="10" t="s">
        <v>1353</v>
      </c>
      <c r="J1" s="10" t="s">
        <v>1354</v>
      </c>
      <c r="K1" s="10" t="s">
        <v>1355</v>
      </c>
      <c r="L1" s="10" t="s">
        <v>1356</v>
      </c>
      <c r="M1" s="10" t="s">
        <v>1357</v>
      </c>
      <c r="N1" s="10" t="s">
        <v>1358</v>
      </c>
      <c r="O1" s="10" t="s">
        <v>1359</v>
      </c>
      <c r="P1" s="10" t="s">
        <v>1327</v>
      </c>
      <c r="Q1" s="10" t="s">
        <v>1328</v>
      </c>
      <c r="R1" s="10" t="s">
        <v>1329</v>
      </c>
      <c r="S1" s="10" t="s">
        <v>1330</v>
      </c>
      <c r="T1" s="10" t="s">
        <v>1331</v>
      </c>
      <c r="U1" s="10" t="s">
        <v>1332</v>
      </c>
      <c r="V1" s="10" t="s">
        <v>1333</v>
      </c>
      <c r="W1" s="10" t="s">
        <v>1334</v>
      </c>
      <c r="X1" s="10" t="s">
        <v>1335</v>
      </c>
      <c r="Y1" s="10" t="s">
        <v>1336</v>
      </c>
      <c r="Z1" s="10" t="s">
        <v>1337</v>
      </c>
      <c r="AA1" s="10" t="s">
        <v>1338</v>
      </c>
      <c r="AB1" s="10" t="s">
        <v>1339</v>
      </c>
      <c r="AC1" s="10" t="s">
        <v>1340</v>
      </c>
      <c r="AD1" s="10" t="s">
        <v>1360</v>
      </c>
      <c r="AE1" s="10" t="s">
        <v>1361</v>
      </c>
      <c r="AF1" s="10" t="s">
        <v>1362</v>
      </c>
      <c r="AG1" s="10" t="s">
        <v>1363</v>
      </c>
      <c r="AH1" s="10" t="s">
        <v>1364</v>
      </c>
      <c r="AI1" s="10" t="s">
        <v>1365</v>
      </c>
      <c r="AJ1" s="10" t="s">
        <v>1366</v>
      </c>
      <c r="AK1" s="10" t="s">
        <v>1367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138</v>
      </c>
      <c r="B2" s="200" t="str">
        <f>RIGHT(data!$C$96,4)</f>
        <v>2024</v>
      </c>
      <c r="C2" s="12" t="str">
        <f>data!C$55</f>
        <v>6010</v>
      </c>
      <c r="D2" s="12" t="s">
        <v>1161</v>
      </c>
      <c r="E2" s="198">
        <f>ROUND(N(data!C59), 0)</f>
        <v>3679</v>
      </c>
      <c r="F2" s="271">
        <f>ROUND(N(data!C60), 2)</f>
        <v>43.66</v>
      </c>
      <c r="G2" s="198">
        <f>ROUND(N(data!C61), 0)</f>
        <v>5813589</v>
      </c>
      <c r="H2" s="198">
        <f>ROUND(N(data!C62), 0)</f>
        <v>981120</v>
      </c>
      <c r="I2" s="198">
        <f>ROUND(N(data!C63), 0)</f>
        <v>-1917</v>
      </c>
      <c r="J2" s="198">
        <f>ROUND(N(data!C64), 0)</f>
        <v>611417</v>
      </c>
      <c r="K2" s="198">
        <f>ROUND(N(data!C65), 0)</f>
        <v>0</v>
      </c>
      <c r="L2" s="198">
        <f>ROUND(N(data!C66), 0)</f>
        <v>4516</v>
      </c>
      <c r="M2" s="198">
        <f>ROUND(N(data!C67), 0)</f>
        <v>35960</v>
      </c>
      <c r="N2" s="198">
        <f>ROUND(N(data!C68), 0)</f>
        <v>9437</v>
      </c>
      <c r="O2" s="198">
        <f>ROUND(N(data!C69), 0)</f>
        <v>3710684</v>
      </c>
      <c r="P2" s="198">
        <f>ROUND(N(data!C70), 0)</f>
        <v>2079</v>
      </c>
      <c r="Q2" s="198">
        <f>ROUND(N(data!C71), 0)</f>
        <v>272416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1201</v>
      </c>
      <c r="X2" s="198">
        <f>ROUND(N(data!C78), 0)</f>
        <v>3398906</v>
      </c>
      <c r="Y2" s="198">
        <f>ROUND(N(data!C79), 0)</f>
        <v>5702</v>
      </c>
      <c r="Z2" s="198">
        <f>ROUND(N(data!C80), 0)</f>
        <v>3963</v>
      </c>
      <c r="AA2" s="198">
        <f>ROUND(N(data!C81), 0)</f>
        <v>0</v>
      </c>
      <c r="AB2" s="198">
        <f>ROUND(N(data!C82), 0)</f>
        <v>10797</v>
      </c>
      <c r="AC2" s="198">
        <f>ROUND(N(data!C83), 0)</f>
        <v>15620</v>
      </c>
      <c r="AD2" s="198">
        <f>ROUND(N(data!C84), 0)</f>
        <v>0</v>
      </c>
      <c r="AE2" s="198">
        <f>ROUND(N(data!C89), 0)</f>
        <v>34705961</v>
      </c>
      <c r="AF2" s="198">
        <f>ROUND(N(data!C87), 0)</f>
        <v>34620886</v>
      </c>
      <c r="AG2" s="198">
        <f>ROUND(N(data!C90), 0)</f>
        <v>6385</v>
      </c>
      <c r="AH2" s="198">
        <f>ROUND(N(data!C91), 0)</f>
        <v>0</v>
      </c>
      <c r="AI2" s="198">
        <f>ROUND(N(data!C92), 0)</f>
        <v>1633</v>
      </c>
      <c r="AJ2" s="198">
        <f>ROUND(N(data!C93), 0)</f>
        <v>0</v>
      </c>
      <c r="AK2" s="271">
        <f>ROUND(N(data!C94), 2)</f>
        <v>30.64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138</v>
      </c>
      <c r="B3" s="200" t="str">
        <f>RIGHT(data!$C$96,4)</f>
        <v>2024</v>
      </c>
      <c r="C3" s="12" t="str">
        <f>data!D$55</f>
        <v>6030</v>
      </c>
      <c r="D3" s="12" t="s">
        <v>1161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138</v>
      </c>
      <c r="B4" s="200" t="str">
        <f>RIGHT(data!$C$96,4)</f>
        <v>2024</v>
      </c>
      <c r="C4" s="12" t="str">
        <f>data!E$55</f>
        <v>6070</v>
      </c>
      <c r="D4" s="12" t="s">
        <v>1161</v>
      </c>
      <c r="E4" s="198">
        <f>ROUND(N(data!E59), 0)</f>
        <v>36672</v>
      </c>
      <c r="F4" s="271">
        <f>ROUND(N(data!E60), 2)</f>
        <v>314.39</v>
      </c>
      <c r="G4" s="198">
        <f>ROUND(N(data!E61), 0)</f>
        <v>39936239</v>
      </c>
      <c r="H4" s="198">
        <f>ROUND(N(data!E62), 0)</f>
        <v>5287648</v>
      </c>
      <c r="I4" s="198">
        <f>ROUND(N(data!E63), 0)</f>
        <v>54070</v>
      </c>
      <c r="J4" s="198">
        <f>ROUND(N(data!E64), 0)</f>
        <v>2183846</v>
      </c>
      <c r="K4" s="198">
        <f>ROUND(N(data!E65), 0)</f>
        <v>0</v>
      </c>
      <c r="L4" s="198">
        <f>ROUND(N(data!E66), 0)</f>
        <v>1293197</v>
      </c>
      <c r="M4" s="198">
        <f>ROUND(N(data!E67), 0)</f>
        <v>335577</v>
      </c>
      <c r="N4" s="198">
        <f>ROUND(N(data!E68), 0)</f>
        <v>127417</v>
      </c>
      <c r="O4" s="198">
        <f>ROUND(N(data!E69), 0)</f>
        <v>24446501</v>
      </c>
      <c r="P4" s="198">
        <f>ROUND(N(data!E70), 0)</f>
        <v>5610</v>
      </c>
      <c r="Q4" s="198">
        <f>ROUND(N(data!E71), 0)</f>
        <v>844149</v>
      </c>
      <c r="R4" s="198">
        <f>ROUND(N(data!E72), 0)</f>
        <v>214</v>
      </c>
      <c r="S4" s="198">
        <f>ROUND(N(data!E73), 0)</f>
        <v>0</v>
      </c>
      <c r="T4" s="198">
        <f>ROUND(N(data!E74), 0)</f>
        <v>0</v>
      </c>
      <c r="U4" s="198">
        <f>ROUND(N(data!E75), 0)</f>
        <v>5000</v>
      </c>
      <c r="V4" s="198">
        <f>ROUND(N(data!E76), 0)</f>
        <v>0</v>
      </c>
      <c r="W4" s="198">
        <f>ROUND(N(data!E77), 0)</f>
        <v>13861</v>
      </c>
      <c r="X4" s="198">
        <f>ROUND(N(data!E78), 0)</f>
        <v>23348660</v>
      </c>
      <c r="Y4" s="198">
        <f>ROUND(N(data!E79), 0)</f>
        <v>14988</v>
      </c>
      <c r="Z4" s="198">
        <f>ROUND(N(data!E80), 0)</f>
        <v>10513</v>
      </c>
      <c r="AA4" s="198">
        <f>ROUND(N(data!E81), 0)</f>
        <v>0</v>
      </c>
      <c r="AB4" s="198">
        <f>ROUND(N(data!E82), 0)</f>
        <v>8527</v>
      </c>
      <c r="AC4" s="198">
        <f>ROUND(N(data!E83), 0)</f>
        <v>194979</v>
      </c>
      <c r="AD4" s="198">
        <f>ROUND(N(data!E84), 0)</f>
        <v>16100</v>
      </c>
      <c r="AE4" s="198">
        <f>ROUND(N(data!E89), 0)</f>
        <v>256485372</v>
      </c>
      <c r="AF4" s="198">
        <f>ROUND(N(data!E87), 0)</f>
        <v>228650656</v>
      </c>
      <c r="AG4" s="198">
        <f>ROUND(N(data!E90), 0)</f>
        <v>62961</v>
      </c>
      <c r="AH4" s="198">
        <f>ROUND(N(data!E91), 0)</f>
        <v>0</v>
      </c>
      <c r="AI4" s="198">
        <f>ROUND(N(data!E92), 0)</f>
        <v>16104</v>
      </c>
      <c r="AJ4" s="198">
        <f>ROUND(N(data!E93), 0)</f>
        <v>0</v>
      </c>
      <c r="AK4" s="271">
        <f>ROUND(N(data!E94), 2)</f>
        <v>221.72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138</v>
      </c>
      <c r="B5" s="200" t="str">
        <f>RIGHT(data!$C$96,4)</f>
        <v>2024</v>
      </c>
      <c r="C5" s="12" t="str">
        <f>data!F$55</f>
        <v>6100</v>
      </c>
      <c r="D5" s="12" t="s">
        <v>1161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138</v>
      </c>
      <c r="B6" s="200" t="str">
        <f>RIGHT(data!$C$96,4)</f>
        <v>2024</v>
      </c>
      <c r="C6" s="12" t="str">
        <f>data!G$55</f>
        <v>6120</v>
      </c>
      <c r="D6" s="12" t="s">
        <v>1161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138</v>
      </c>
      <c r="B7" s="200" t="str">
        <f>RIGHT(data!$C$96,4)</f>
        <v>2024</v>
      </c>
      <c r="C7" s="12" t="str">
        <f>data!H$55</f>
        <v>6140</v>
      </c>
      <c r="D7" s="12" t="s">
        <v>1161</v>
      </c>
      <c r="E7" s="198">
        <f>ROUND(N(data!H59), 0)</f>
        <v>7664</v>
      </c>
      <c r="F7" s="271">
        <f>ROUND(N(data!H60), 2)</f>
        <v>59.51</v>
      </c>
      <c r="G7" s="198">
        <f>ROUND(N(data!H61), 0)</f>
        <v>6989912</v>
      </c>
      <c r="H7" s="198">
        <f>ROUND(N(data!H62), 0)</f>
        <v>1001753</v>
      </c>
      <c r="I7" s="198">
        <f>ROUND(N(data!H63), 0)</f>
        <v>1119600</v>
      </c>
      <c r="J7" s="198">
        <f>ROUND(N(data!H64), 0)</f>
        <v>48902</v>
      </c>
      <c r="K7" s="198">
        <f>ROUND(N(data!H65), 0)</f>
        <v>0</v>
      </c>
      <c r="L7" s="198">
        <f>ROUND(N(data!H66), 0)</f>
        <v>15339</v>
      </c>
      <c r="M7" s="198">
        <f>ROUND(N(data!H67), 0)</f>
        <v>154117</v>
      </c>
      <c r="N7" s="198">
        <f>ROUND(N(data!H68), 0)</f>
        <v>0</v>
      </c>
      <c r="O7" s="198">
        <f>ROUND(N(data!H69), 0)</f>
        <v>4215011</v>
      </c>
      <c r="P7" s="198">
        <f>ROUND(N(data!H70), 0)</f>
        <v>0</v>
      </c>
      <c r="Q7" s="198">
        <f>ROUND(N(data!H71), 0)</f>
        <v>17129</v>
      </c>
      <c r="R7" s="198">
        <f>ROUND(N(data!H72), 0)</f>
        <v>3379</v>
      </c>
      <c r="S7" s="198">
        <f>ROUND(N(data!H73), 0)</f>
        <v>0</v>
      </c>
      <c r="T7" s="198">
        <f>ROUND(N(data!H74), 0)</f>
        <v>0</v>
      </c>
      <c r="U7" s="198">
        <f>ROUND(N(data!H75), 0)</f>
        <v>8207</v>
      </c>
      <c r="V7" s="198">
        <f>ROUND(N(data!H76), 0)</f>
        <v>0</v>
      </c>
      <c r="W7" s="198">
        <f>ROUND(N(data!H77), 0)</f>
        <v>0</v>
      </c>
      <c r="X7" s="198">
        <f>ROUND(N(data!H78), 0)</f>
        <v>4086641</v>
      </c>
      <c r="Y7" s="198">
        <f>ROUND(N(data!H79), 0)</f>
        <v>0</v>
      </c>
      <c r="Z7" s="198">
        <f>ROUND(N(data!H80), 0)</f>
        <v>1715</v>
      </c>
      <c r="AA7" s="198">
        <f>ROUND(N(data!H81), 0)</f>
        <v>0</v>
      </c>
      <c r="AB7" s="198">
        <f>ROUND(N(data!H82), 0)</f>
        <v>3809</v>
      </c>
      <c r="AC7" s="198">
        <f>ROUND(N(data!H83), 0)</f>
        <v>94131</v>
      </c>
      <c r="AD7" s="198">
        <f>ROUND(N(data!H84), 0)</f>
        <v>0</v>
      </c>
      <c r="AE7" s="198">
        <f>ROUND(N(data!H89), 0)</f>
        <v>44204784</v>
      </c>
      <c r="AF7" s="198">
        <f>ROUND(N(data!H87), 0)</f>
        <v>38010792</v>
      </c>
      <c r="AG7" s="198">
        <f>ROUND(N(data!H90), 0)</f>
        <v>12116</v>
      </c>
      <c r="AH7" s="198">
        <f>ROUND(N(data!H91), 0)</f>
        <v>0</v>
      </c>
      <c r="AI7" s="198">
        <f>ROUND(N(data!H92), 0)</f>
        <v>3099</v>
      </c>
      <c r="AJ7" s="198">
        <f>ROUND(N(data!H93), 0)</f>
        <v>0</v>
      </c>
      <c r="AK7" s="271">
        <f>ROUND(N(data!H94), 2)</f>
        <v>21.41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138</v>
      </c>
      <c r="B8" s="200" t="str">
        <f>RIGHT(data!$C$96,4)</f>
        <v>2024</v>
      </c>
      <c r="C8" s="12" t="str">
        <f>data!I$55</f>
        <v>6150</v>
      </c>
      <c r="D8" s="12" t="s">
        <v>1161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138</v>
      </c>
      <c r="B9" s="200" t="str">
        <f>RIGHT(data!$C$96,4)</f>
        <v>2024</v>
      </c>
      <c r="C9" s="12" t="str">
        <f>data!J$55</f>
        <v>6170</v>
      </c>
      <c r="D9" s="12" t="s">
        <v>1161</v>
      </c>
      <c r="E9" s="198">
        <f>ROUND(N(data!J59), 0)</f>
        <v>2890</v>
      </c>
      <c r="F9" s="271">
        <f>ROUND(N(data!J60), 2)</f>
        <v>12.26</v>
      </c>
      <c r="G9" s="198">
        <f>ROUND(N(data!J61), 0)</f>
        <v>1723430</v>
      </c>
      <c r="H9" s="198">
        <f>ROUND(N(data!J62), 0)</f>
        <v>255399</v>
      </c>
      <c r="I9" s="198">
        <f>ROUND(N(data!J63), 0)</f>
        <v>179568</v>
      </c>
      <c r="J9" s="198">
        <f>ROUND(N(data!J64), 0)</f>
        <v>82496</v>
      </c>
      <c r="K9" s="198">
        <f>ROUND(N(data!J65), 0)</f>
        <v>0</v>
      </c>
      <c r="L9" s="198">
        <f>ROUND(N(data!J66), 0)</f>
        <v>1521</v>
      </c>
      <c r="M9" s="198">
        <f>ROUND(N(data!J67), 0)</f>
        <v>14516</v>
      </c>
      <c r="N9" s="198">
        <f>ROUND(N(data!J68), 0)</f>
        <v>0</v>
      </c>
      <c r="O9" s="198">
        <f>ROUND(N(data!J69), 0)</f>
        <v>1215818</v>
      </c>
      <c r="P9" s="198">
        <f>ROUND(N(data!J70), 0)</f>
        <v>0</v>
      </c>
      <c r="Q9" s="198">
        <f>ROUND(N(data!J71), 0)</f>
        <v>207775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1007601</v>
      </c>
      <c r="Y9" s="198">
        <f>ROUND(N(data!J79), 0)</f>
        <v>0</v>
      </c>
      <c r="Z9" s="198">
        <f>ROUND(N(data!J80), 0)</f>
        <v>382</v>
      </c>
      <c r="AA9" s="198">
        <f>ROUND(N(data!J81), 0)</f>
        <v>0</v>
      </c>
      <c r="AB9" s="198">
        <f>ROUND(N(data!J82), 0)</f>
        <v>0</v>
      </c>
      <c r="AC9" s="198">
        <f>ROUND(N(data!J83), 0)</f>
        <v>60</v>
      </c>
      <c r="AD9" s="198">
        <f>ROUND(N(data!J84), 0)</f>
        <v>0</v>
      </c>
      <c r="AE9" s="198">
        <f>ROUND(N(data!J89), 0)</f>
        <v>13846376</v>
      </c>
      <c r="AF9" s="198">
        <f>ROUND(N(data!J87), 0)</f>
        <v>13846376</v>
      </c>
      <c r="AG9" s="198">
        <f>ROUND(N(data!J90), 0)</f>
        <v>1251</v>
      </c>
      <c r="AH9" s="198">
        <f>ROUND(N(data!J91), 0)</f>
        <v>0</v>
      </c>
      <c r="AI9" s="198">
        <f>ROUND(N(data!J92), 0)</f>
        <v>320</v>
      </c>
      <c r="AJ9" s="198">
        <f>ROUND(N(data!J93), 0)</f>
        <v>0</v>
      </c>
      <c r="AK9" s="271">
        <f>ROUND(N(data!J94), 2)</f>
        <v>9.3800000000000008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138</v>
      </c>
      <c r="B10" s="200" t="str">
        <f>RIGHT(data!$C$96,4)</f>
        <v>2024</v>
      </c>
      <c r="C10" s="12" t="str">
        <f>data!K$55</f>
        <v>6200</v>
      </c>
      <c r="D10" s="12" t="s">
        <v>1161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138</v>
      </c>
      <c r="B11" s="200" t="str">
        <f>RIGHT(data!$C$96,4)</f>
        <v>2024</v>
      </c>
      <c r="C11" s="12" t="str">
        <f>data!L$55</f>
        <v>6210</v>
      </c>
      <c r="D11" s="12" t="s">
        <v>1161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138</v>
      </c>
      <c r="B12" s="200" t="str">
        <f>RIGHT(data!$C$96,4)</f>
        <v>2024</v>
      </c>
      <c r="C12" s="12" t="str">
        <f>data!M$55</f>
        <v>6330</v>
      </c>
      <c r="D12" s="12" t="s">
        <v>1161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138</v>
      </c>
      <c r="B13" s="200" t="str">
        <f>RIGHT(data!$C$96,4)</f>
        <v>2024</v>
      </c>
      <c r="C13" s="12" t="str">
        <f>data!N$55</f>
        <v>6400</v>
      </c>
      <c r="D13" s="12" t="s">
        <v>1161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138</v>
      </c>
      <c r="B14" s="200" t="str">
        <f>RIGHT(data!$C$96,4)</f>
        <v>2024</v>
      </c>
      <c r="C14" s="12" t="str">
        <f>data!O$55</f>
        <v>7010</v>
      </c>
      <c r="D14" s="12" t="s">
        <v>1161</v>
      </c>
      <c r="E14" s="198">
        <f>ROUND(N(data!O59), 0)</f>
        <v>1116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138</v>
      </c>
      <c r="B15" s="200" t="str">
        <f>RIGHT(data!$C$96,4)</f>
        <v>2024</v>
      </c>
      <c r="C15" s="12" t="str">
        <f>data!P$55</f>
        <v>7020</v>
      </c>
      <c r="D15" s="12" t="s">
        <v>1161</v>
      </c>
      <c r="E15" s="198">
        <f>ROUND(N(data!P59), 0)</f>
        <v>0</v>
      </c>
      <c r="F15" s="271">
        <f>ROUND(N(data!P60), 2)</f>
        <v>75.959999999999994</v>
      </c>
      <c r="G15" s="198">
        <f>ROUND(N(data!P61), 0)</f>
        <v>8625945</v>
      </c>
      <c r="H15" s="198">
        <f>ROUND(N(data!P62), 0)</f>
        <v>1233891</v>
      </c>
      <c r="I15" s="198">
        <f>ROUND(N(data!P63), 0)</f>
        <v>74186</v>
      </c>
      <c r="J15" s="198">
        <f>ROUND(N(data!P64), 0)</f>
        <v>7473471</v>
      </c>
      <c r="K15" s="198">
        <f>ROUND(N(data!P65), 0)</f>
        <v>0</v>
      </c>
      <c r="L15" s="198">
        <f>ROUND(N(data!P66), 0)</f>
        <v>174728</v>
      </c>
      <c r="M15" s="198">
        <f>ROUND(N(data!P67), 0)</f>
        <v>502520</v>
      </c>
      <c r="N15" s="198">
        <f>ROUND(N(data!P68), 0)</f>
        <v>101737</v>
      </c>
      <c r="O15" s="198">
        <f>ROUND(N(data!P69), 0)</f>
        <v>5772540</v>
      </c>
      <c r="P15" s="198">
        <f>ROUND(N(data!P70), 0)</f>
        <v>1247</v>
      </c>
      <c r="Q15" s="198">
        <f>ROUND(N(data!P71), 0)</f>
        <v>332124</v>
      </c>
      <c r="R15" s="198">
        <f>ROUND(N(data!P72), 0)</f>
        <v>140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379983</v>
      </c>
      <c r="X15" s="198">
        <f>ROUND(N(data!P78), 0)</f>
        <v>5043145</v>
      </c>
      <c r="Y15" s="198">
        <f>ROUND(N(data!P79), 0)</f>
        <v>0</v>
      </c>
      <c r="Z15" s="198">
        <f>ROUND(N(data!P80), 0)</f>
        <v>4350</v>
      </c>
      <c r="AA15" s="198">
        <f>ROUND(N(data!P81), 0)</f>
        <v>0</v>
      </c>
      <c r="AB15" s="198">
        <f>ROUND(N(data!P82), 0)</f>
        <v>1038</v>
      </c>
      <c r="AC15" s="198">
        <f>ROUND(N(data!P83), 0)</f>
        <v>10513</v>
      </c>
      <c r="AD15" s="198">
        <f>ROUND(N(data!P84), 0)</f>
        <v>0</v>
      </c>
      <c r="AE15" s="198">
        <f>ROUND(N(data!P89), 0)</f>
        <v>207578089</v>
      </c>
      <c r="AF15" s="198">
        <f>ROUND(N(data!P87), 0)</f>
        <v>54036643</v>
      </c>
      <c r="AG15" s="198">
        <f>ROUND(N(data!P90), 0)</f>
        <v>25605</v>
      </c>
      <c r="AH15" s="198">
        <f>ROUND(N(data!P91), 0)</f>
        <v>0</v>
      </c>
      <c r="AI15" s="198">
        <f>ROUND(N(data!P92), 0)</f>
        <v>6549</v>
      </c>
      <c r="AJ15" s="198">
        <f>ROUND(N(data!P93), 0)</f>
        <v>0</v>
      </c>
      <c r="AK15" s="271">
        <f>ROUND(N(data!P94), 2)</f>
        <v>26.44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138</v>
      </c>
      <c r="B16" s="200" t="str">
        <f>RIGHT(data!$C$96,4)</f>
        <v>2024</v>
      </c>
      <c r="C16" s="12" t="str">
        <f>data!Q$55</f>
        <v>7030</v>
      </c>
      <c r="D16" s="12" t="s">
        <v>1161</v>
      </c>
      <c r="E16" s="198">
        <f>ROUND(N(data!Q59), 0)</f>
        <v>0</v>
      </c>
      <c r="F16" s="271">
        <f>ROUND(N(data!Q60), 2)</f>
        <v>9.41</v>
      </c>
      <c r="G16" s="198">
        <f>ROUND(N(data!Q61), 0)</f>
        <v>1622411</v>
      </c>
      <c r="H16" s="198">
        <f>ROUND(N(data!Q62), 0)</f>
        <v>256856</v>
      </c>
      <c r="I16" s="198">
        <f>ROUND(N(data!Q63), 0)</f>
        <v>0</v>
      </c>
      <c r="J16" s="198">
        <f>ROUND(N(data!Q64), 0)</f>
        <v>61125</v>
      </c>
      <c r="K16" s="198">
        <f>ROUND(N(data!Q65), 0)</f>
        <v>0</v>
      </c>
      <c r="L16" s="198">
        <f>ROUND(N(data!Q66), 0)</f>
        <v>518</v>
      </c>
      <c r="M16" s="198">
        <f>ROUND(N(data!Q67), 0)</f>
        <v>5390</v>
      </c>
      <c r="N16" s="198">
        <f>ROUND(N(data!Q68), 0)</f>
        <v>0</v>
      </c>
      <c r="O16" s="198">
        <f>ROUND(N(data!Q69), 0)</f>
        <v>949053</v>
      </c>
      <c r="P16" s="198">
        <f>ROUND(N(data!Q70), 0)</f>
        <v>39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948540</v>
      </c>
      <c r="Y16" s="198">
        <f>ROUND(N(data!Q79), 0)</f>
        <v>0</v>
      </c>
      <c r="Z16" s="198">
        <f>ROUND(N(data!Q80), 0)</f>
        <v>474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16860366</v>
      </c>
      <c r="AF16" s="198">
        <f>ROUND(N(data!Q87), 0)</f>
        <v>6232938</v>
      </c>
      <c r="AG16" s="198">
        <f>ROUND(N(data!Q90), 0)</f>
        <v>1648</v>
      </c>
      <c r="AH16" s="198">
        <f>ROUND(N(data!Q91), 0)</f>
        <v>0</v>
      </c>
      <c r="AI16" s="198">
        <f>ROUND(N(data!Q92), 0)</f>
        <v>422</v>
      </c>
      <c r="AJ16" s="198">
        <f>ROUND(N(data!Q93), 0)</f>
        <v>0</v>
      </c>
      <c r="AK16" s="271">
        <f>ROUND(N(data!Q94), 2)</f>
        <v>7.95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138</v>
      </c>
      <c r="B17" s="200" t="str">
        <f>RIGHT(data!$C$96,4)</f>
        <v>2024</v>
      </c>
      <c r="C17" s="12" t="str">
        <f>data!R$55</f>
        <v>7040</v>
      </c>
      <c r="D17" s="12" t="s">
        <v>1161</v>
      </c>
      <c r="E17" s="198">
        <f>ROUND(N(data!R59), 0)</f>
        <v>0</v>
      </c>
      <c r="F17" s="271">
        <f>ROUND(N(data!R60), 2)</f>
        <v>1.85</v>
      </c>
      <c r="G17" s="198">
        <f>ROUND(N(data!R61), 0)</f>
        <v>254604</v>
      </c>
      <c r="H17" s="198">
        <f>ROUND(N(data!R62), 0)</f>
        <v>36511</v>
      </c>
      <c r="I17" s="198">
        <f>ROUND(N(data!R63), 0)</f>
        <v>4713559</v>
      </c>
      <c r="J17" s="198">
        <f>ROUND(N(data!R64), 0)</f>
        <v>605643</v>
      </c>
      <c r="K17" s="198">
        <f>ROUND(N(data!R65), 0)</f>
        <v>0</v>
      </c>
      <c r="L17" s="198">
        <f>ROUND(N(data!R66), 0)</f>
        <v>4183</v>
      </c>
      <c r="M17" s="198">
        <f>ROUND(N(data!R67), 0)</f>
        <v>15092</v>
      </c>
      <c r="N17" s="198">
        <f>ROUND(N(data!R68), 0)</f>
        <v>0</v>
      </c>
      <c r="O17" s="198">
        <f>ROUND(N(data!R69), 0)</f>
        <v>149436</v>
      </c>
      <c r="P17" s="198">
        <f>ROUND(N(data!R70), 0)</f>
        <v>582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148854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1668687</v>
      </c>
      <c r="AF17" s="198">
        <f>ROUND(N(data!R87), 0)</f>
        <v>1660722</v>
      </c>
      <c r="AG17" s="198">
        <f>ROUND(N(data!R90), 0)</f>
        <v>390</v>
      </c>
      <c r="AH17" s="198">
        <f>ROUND(N(data!R91), 0)</f>
        <v>0</v>
      </c>
      <c r="AI17" s="198">
        <f>ROUND(N(data!R92), 0)</f>
        <v>100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138</v>
      </c>
      <c r="B18" s="200" t="str">
        <f>RIGHT(data!$C$96,4)</f>
        <v>2024</v>
      </c>
      <c r="C18" s="12" t="str">
        <f>data!S$55</f>
        <v>7050</v>
      </c>
      <c r="D18" s="12" t="s">
        <v>1161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131945</v>
      </c>
      <c r="K18" s="198">
        <f>ROUND(N(data!S65), 0)</f>
        <v>0</v>
      </c>
      <c r="L18" s="198">
        <f>ROUND(N(data!S66), 0)</f>
        <v>147949</v>
      </c>
      <c r="M18" s="198">
        <f>ROUND(N(data!S67), 0)</f>
        <v>0</v>
      </c>
      <c r="N18" s="198">
        <f>ROUND(N(data!S68), 0)</f>
        <v>50661</v>
      </c>
      <c r="O18" s="198">
        <f>ROUND(N(data!S69), 0)</f>
        <v>39017</v>
      </c>
      <c r="P18" s="198">
        <f>ROUND(N(data!S70), 0)</f>
        <v>248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37063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1706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4582</v>
      </c>
      <c r="AH18" s="198">
        <f>ROUND(N(data!S91), 0)</f>
        <v>0</v>
      </c>
      <c r="AI18" s="198">
        <f>ROUND(N(data!S92), 0)</f>
        <v>1172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138</v>
      </c>
      <c r="B19" s="200" t="str">
        <f>RIGHT(data!$C$96,4)</f>
        <v>2024</v>
      </c>
      <c r="C19" s="12" t="str">
        <f>data!T$55</f>
        <v>7060</v>
      </c>
      <c r="D19" s="12" t="s">
        <v>1161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138</v>
      </c>
      <c r="B20" s="200" t="str">
        <f>RIGHT(data!$C$96,4)</f>
        <v>2024</v>
      </c>
      <c r="C20" s="12" t="str">
        <f>data!U$55</f>
        <v>7070</v>
      </c>
      <c r="D20" s="12" t="s">
        <v>1161</v>
      </c>
      <c r="E20" s="198">
        <f>ROUND(N(data!U59), 0)</f>
        <v>0</v>
      </c>
      <c r="F20" s="271">
        <f>ROUND(N(data!U60), 2)</f>
        <v>49.97</v>
      </c>
      <c r="G20" s="198">
        <f>ROUND(N(data!U61), 0)</f>
        <v>6295863</v>
      </c>
      <c r="H20" s="198">
        <f>ROUND(N(data!U62), 0)</f>
        <v>916216</v>
      </c>
      <c r="I20" s="198">
        <f>ROUND(N(data!U63), 0)</f>
        <v>0</v>
      </c>
      <c r="J20" s="198">
        <f>ROUND(N(data!U64), 0)</f>
        <v>4270137</v>
      </c>
      <c r="K20" s="198">
        <f>ROUND(N(data!U65), 0)</f>
        <v>0</v>
      </c>
      <c r="L20" s="198">
        <f>ROUND(N(data!U66), 0)</f>
        <v>1146337</v>
      </c>
      <c r="M20" s="198">
        <f>ROUND(N(data!U67), 0)</f>
        <v>134366</v>
      </c>
      <c r="N20" s="198">
        <f>ROUND(N(data!U68), 0)</f>
        <v>0</v>
      </c>
      <c r="O20" s="198">
        <f>ROUND(N(data!U69), 0)</f>
        <v>4928116</v>
      </c>
      <c r="P20" s="198">
        <f>ROUND(N(data!U70), 0)</f>
        <v>968753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262194</v>
      </c>
      <c r="X20" s="198">
        <f>ROUND(N(data!U78), 0)</f>
        <v>3680867</v>
      </c>
      <c r="Y20" s="198">
        <f>ROUND(N(data!U79), 0)</f>
        <v>0</v>
      </c>
      <c r="Z20" s="198">
        <f>ROUND(N(data!U80), 0)</f>
        <v>340</v>
      </c>
      <c r="AA20" s="198">
        <f>ROUND(N(data!U81), 0)</f>
        <v>1505</v>
      </c>
      <c r="AB20" s="198">
        <f>ROUND(N(data!U82), 0)</f>
        <v>1979</v>
      </c>
      <c r="AC20" s="198">
        <f>ROUND(N(data!U83), 0)</f>
        <v>12478</v>
      </c>
      <c r="AD20" s="198">
        <f>ROUND(N(data!U84), 0)</f>
        <v>4892268</v>
      </c>
      <c r="AE20" s="198">
        <f>ROUND(N(data!U89), 0)</f>
        <v>121920063</v>
      </c>
      <c r="AF20" s="198">
        <f>ROUND(N(data!U87), 0)</f>
        <v>41202792</v>
      </c>
      <c r="AG20" s="198">
        <f>ROUND(N(data!U90), 0)</f>
        <v>5580</v>
      </c>
      <c r="AH20" s="198">
        <f>ROUND(N(data!U91), 0)</f>
        <v>0</v>
      </c>
      <c r="AI20" s="198">
        <f>ROUND(N(data!U92), 0)</f>
        <v>1427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138</v>
      </c>
      <c r="B21" s="200" t="str">
        <f>RIGHT(data!$C$96,4)</f>
        <v>2024</v>
      </c>
      <c r="C21" s="12" t="str">
        <f>data!V$55</f>
        <v>7110</v>
      </c>
      <c r="D21" s="12" t="s">
        <v>1161</v>
      </c>
      <c r="E21" s="198">
        <f>ROUND(N(data!V59), 0)</f>
        <v>0</v>
      </c>
      <c r="F21" s="271">
        <f>ROUND(N(data!V60), 2)</f>
        <v>41.34</v>
      </c>
      <c r="G21" s="198">
        <f>ROUND(N(data!V61), 0)</f>
        <v>6091287</v>
      </c>
      <c r="H21" s="198">
        <f>ROUND(N(data!V62), 0)</f>
        <v>864353</v>
      </c>
      <c r="I21" s="198">
        <f>ROUND(N(data!V63), 0)</f>
        <v>1586452</v>
      </c>
      <c r="J21" s="198">
        <f>ROUND(N(data!V64), 0)</f>
        <v>3132606</v>
      </c>
      <c r="K21" s="198">
        <f>ROUND(N(data!V65), 0)</f>
        <v>0</v>
      </c>
      <c r="L21" s="198">
        <f>ROUND(N(data!V66), 0)</f>
        <v>41704</v>
      </c>
      <c r="M21" s="198">
        <f>ROUND(N(data!V67), 0)</f>
        <v>365519</v>
      </c>
      <c r="N21" s="198">
        <f>ROUND(N(data!V68), 0)</f>
        <v>403317</v>
      </c>
      <c r="O21" s="198">
        <f>ROUND(N(data!V69), 0)</f>
        <v>3496737</v>
      </c>
      <c r="P21" s="198">
        <f>ROUND(N(data!V70), 0)</f>
        <v>0</v>
      </c>
      <c r="Q21" s="198">
        <f>ROUND(N(data!V71), 0)</f>
        <v>4272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-77886</v>
      </c>
      <c r="X21" s="198">
        <f>ROUND(N(data!V78), 0)</f>
        <v>3561261</v>
      </c>
      <c r="Y21" s="198">
        <f>ROUND(N(data!V79), 0)</f>
        <v>0</v>
      </c>
      <c r="Z21" s="198">
        <f>ROUND(N(data!V80), 0)</f>
        <v>786</v>
      </c>
      <c r="AA21" s="198">
        <f>ROUND(N(data!V81), 0)</f>
        <v>0</v>
      </c>
      <c r="AB21" s="198">
        <f>ROUND(N(data!V82), 0)</f>
        <v>1344</v>
      </c>
      <c r="AC21" s="198">
        <f>ROUND(N(data!V83), 0)</f>
        <v>6960</v>
      </c>
      <c r="AD21" s="198">
        <f>ROUND(N(data!V84), 0)</f>
        <v>0</v>
      </c>
      <c r="AE21" s="198">
        <f>ROUND(N(data!V89), 0)</f>
        <v>117343743</v>
      </c>
      <c r="AF21" s="198">
        <f>ROUND(N(data!V87), 0)</f>
        <v>63439095</v>
      </c>
      <c r="AG21" s="198">
        <f>ROUND(N(data!V90), 0)</f>
        <v>15766</v>
      </c>
      <c r="AH21" s="198">
        <f>ROUND(N(data!V91), 0)</f>
        <v>0</v>
      </c>
      <c r="AI21" s="198">
        <f>ROUND(N(data!V92), 0)</f>
        <v>4033</v>
      </c>
      <c r="AJ21" s="198">
        <f>ROUND(N(data!V93), 0)</f>
        <v>0</v>
      </c>
      <c r="AK21" s="271">
        <f>ROUND(N(data!V94), 2)</f>
        <v>10.029999999999999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138</v>
      </c>
      <c r="B22" s="200" t="str">
        <f>RIGHT(data!$C$96,4)</f>
        <v>2024</v>
      </c>
      <c r="C22" s="12" t="str">
        <f>data!W$55</f>
        <v>7120</v>
      </c>
      <c r="D22" s="12" t="s">
        <v>1161</v>
      </c>
      <c r="E22" s="198">
        <f>ROUND(N(data!W59), 0)</f>
        <v>0</v>
      </c>
      <c r="F22" s="271">
        <f>ROUND(N(data!W60), 2)</f>
        <v>5.23</v>
      </c>
      <c r="G22" s="198">
        <f>ROUND(N(data!W61), 0)</f>
        <v>1063373</v>
      </c>
      <c r="H22" s="198">
        <f>ROUND(N(data!W62), 0)</f>
        <v>117295</v>
      </c>
      <c r="I22" s="198">
        <f>ROUND(N(data!W63), 0)</f>
        <v>6800</v>
      </c>
      <c r="J22" s="198">
        <f>ROUND(N(data!W64), 0)</f>
        <v>142116</v>
      </c>
      <c r="K22" s="198">
        <f>ROUND(N(data!W65), 0)</f>
        <v>0</v>
      </c>
      <c r="L22" s="198">
        <f>ROUND(N(data!W66), 0)</f>
        <v>10401</v>
      </c>
      <c r="M22" s="198">
        <f>ROUND(N(data!W67), 0)</f>
        <v>17103</v>
      </c>
      <c r="N22" s="198">
        <f>ROUND(N(data!W68), 0)</f>
        <v>0</v>
      </c>
      <c r="O22" s="198">
        <f>ROUND(N(data!W69), 0)</f>
        <v>629098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4199</v>
      </c>
      <c r="X22" s="198">
        <f>ROUND(N(data!W78), 0)</f>
        <v>621699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3200</v>
      </c>
      <c r="AD22" s="198">
        <f>ROUND(N(data!W84), 0)</f>
        <v>0</v>
      </c>
      <c r="AE22" s="198">
        <f>ROUND(N(data!W89), 0)</f>
        <v>13983256</v>
      </c>
      <c r="AF22" s="198">
        <f>ROUND(N(data!W87), 0)</f>
        <v>4022246</v>
      </c>
      <c r="AG22" s="198">
        <f>ROUND(N(data!W90), 0)</f>
        <v>954</v>
      </c>
      <c r="AH22" s="198">
        <f>ROUND(N(data!W91), 0)</f>
        <v>0</v>
      </c>
      <c r="AI22" s="198">
        <f>ROUND(N(data!W92), 0)</f>
        <v>244</v>
      </c>
      <c r="AJ22" s="198">
        <f>ROUND(N(data!W93), 0)</f>
        <v>0</v>
      </c>
      <c r="AK22" s="271">
        <f>ROUND(N(data!W94), 2)</f>
        <v>0.05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138</v>
      </c>
      <c r="B23" s="200" t="str">
        <f>RIGHT(data!$C$96,4)</f>
        <v>2024</v>
      </c>
      <c r="C23" s="12" t="str">
        <f>data!X$55</f>
        <v>7130</v>
      </c>
      <c r="D23" s="12" t="s">
        <v>1161</v>
      </c>
      <c r="E23" s="198">
        <f>ROUND(N(data!X59), 0)</f>
        <v>0</v>
      </c>
      <c r="F23" s="271">
        <f>ROUND(N(data!X60), 2)</f>
        <v>11.12</v>
      </c>
      <c r="G23" s="198">
        <f>ROUND(N(data!X61), 0)</f>
        <v>1655211</v>
      </c>
      <c r="H23" s="198">
        <f>ROUND(N(data!X62), 0)</f>
        <v>188162</v>
      </c>
      <c r="I23" s="198">
        <f>ROUND(N(data!X63), 0)</f>
        <v>500</v>
      </c>
      <c r="J23" s="198">
        <f>ROUND(N(data!X64), 0)</f>
        <v>630264</v>
      </c>
      <c r="K23" s="198">
        <f>ROUND(N(data!X65), 0)</f>
        <v>0</v>
      </c>
      <c r="L23" s="198">
        <f>ROUND(N(data!X66), 0)</f>
        <v>75452</v>
      </c>
      <c r="M23" s="198">
        <f>ROUND(N(data!X67), 0)</f>
        <v>168794</v>
      </c>
      <c r="N23" s="198">
        <f>ROUND(N(data!X68), 0)</f>
        <v>0</v>
      </c>
      <c r="O23" s="198">
        <f>ROUND(N(data!X69), 0)</f>
        <v>967717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967717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57846937</v>
      </c>
      <c r="AF23" s="198">
        <f>ROUND(N(data!X87), 0)</f>
        <v>13849810</v>
      </c>
      <c r="AG23" s="198">
        <f>ROUND(N(data!X90), 0)</f>
        <v>6090</v>
      </c>
      <c r="AH23" s="198">
        <f>ROUND(N(data!X91), 0)</f>
        <v>0</v>
      </c>
      <c r="AI23" s="198">
        <f>ROUND(N(data!X92), 0)</f>
        <v>1558</v>
      </c>
      <c r="AJ23" s="198">
        <f>ROUND(N(data!X93), 0)</f>
        <v>0</v>
      </c>
      <c r="AK23" s="271">
        <f>ROUND(N(data!X94), 2)</f>
        <v>0.25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138</v>
      </c>
      <c r="B24" s="200" t="str">
        <f>RIGHT(data!$C$96,4)</f>
        <v>2024</v>
      </c>
      <c r="C24" s="12" t="str">
        <f>data!Y$55</f>
        <v>7140</v>
      </c>
      <c r="D24" s="12" t="s">
        <v>1161</v>
      </c>
      <c r="E24" s="198">
        <f>ROUND(N(data!Y59), 0)</f>
        <v>0</v>
      </c>
      <c r="F24" s="271">
        <f>ROUND(N(data!Y60), 2)</f>
        <v>35.24</v>
      </c>
      <c r="G24" s="198">
        <f>ROUND(N(data!Y61), 0)</f>
        <v>4573099</v>
      </c>
      <c r="H24" s="198">
        <f>ROUND(N(data!Y62), 0)</f>
        <v>680511</v>
      </c>
      <c r="I24" s="198">
        <f>ROUND(N(data!Y63), 0)</f>
        <v>0</v>
      </c>
      <c r="J24" s="198">
        <f>ROUND(N(data!Y64), 0)</f>
        <v>302378</v>
      </c>
      <c r="K24" s="198">
        <f>ROUND(N(data!Y65), 0)</f>
        <v>0</v>
      </c>
      <c r="L24" s="198">
        <f>ROUND(N(data!Y66), 0)</f>
        <v>12974</v>
      </c>
      <c r="M24" s="198">
        <f>ROUND(N(data!Y67), 0)</f>
        <v>405313</v>
      </c>
      <c r="N24" s="198">
        <f>ROUND(N(data!Y68), 0)</f>
        <v>265371</v>
      </c>
      <c r="O24" s="198">
        <f>ROUND(N(data!Y69), 0)</f>
        <v>3138743</v>
      </c>
      <c r="P24" s="198">
        <f>ROUND(N(data!Y70), 0)</f>
        <v>0</v>
      </c>
      <c r="Q24" s="198">
        <f>ROUND(N(data!Y71), 0)</f>
        <v>306475</v>
      </c>
      <c r="R24" s="198">
        <f>ROUND(N(data!Y72), 0)</f>
        <v>13750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142322</v>
      </c>
      <c r="X24" s="198">
        <f>ROUND(N(data!Y78), 0)</f>
        <v>2673655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2541</v>
      </c>
      <c r="AD24" s="198">
        <f>ROUND(N(data!Y84), 0)</f>
        <v>6278</v>
      </c>
      <c r="AE24" s="198">
        <f>ROUND(N(data!Y89), 0)</f>
        <v>45422850</v>
      </c>
      <c r="AF24" s="198">
        <f>ROUND(N(data!Y87), 0)</f>
        <v>10882722</v>
      </c>
      <c r="AG24" s="198">
        <f>ROUND(N(data!Y90), 0)</f>
        <v>14684</v>
      </c>
      <c r="AH24" s="198">
        <f>ROUND(N(data!Y91), 0)</f>
        <v>0</v>
      </c>
      <c r="AI24" s="198">
        <f>ROUND(N(data!Y92), 0)</f>
        <v>3756</v>
      </c>
      <c r="AJ24" s="198">
        <f>ROUND(N(data!Y93), 0)</f>
        <v>0</v>
      </c>
      <c r="AK24" s="271">
        <f>ROUND(N(data!Y94), 2)</f>
        <v>0.36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138</v>
      </c>
      <c r="B25" s="200" t="str">
        <f>RIGHT(data!$C$96,4)</f>
        <v>2024</v>
      </c>
      <c r="C25" s="12" t="str">
        <f>data!Z$55</f>
        <v>7150</v>
      </c>
      <c r="D25" s="12" t="s">
        <v>1161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-1775</v>
      </c>
      <c r="K25" s="198">
        <f>ROUND(N(data!Z65), 0)</f>
        <v>0</v>
      </c>
      <c r="L25" s="198">
        <f>ROUND(N(data!Z66), 0)</f>
        <v>456</v>
      </c>
      <c r="M25" s="198">
        <f>ROUND(N(data!Z67), 0)</f>
        <v>1382</v>
      </c>
      <c r="N25" s="198">
        <f>ROUND(N(data!Z68), 0)</f>
        <v>0</v>
      </c>
      <c r="O25" s="198">
        <f>ROUND(N(data!Z69), 0)</f>
        <v>1651</v>
      </c>
      <c r="P25" s="198">
        <f>ROUND(N(data!Z70), 0)</f>
        <v>0</v>
      </c>
      <c r="Q25" s="198">
        <f>ROUND(N(data!Z71), 0)</f>
        <v>0</v>
      </c>
      <c r="R25" s="198">
        <f>ROUND(N(data!Z72), 0)</f>
        <v>1651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680</v>
      </c>
      <c r="AF25" s="198">
        <f>ROUND(N(data!Z87), 0)</f>
        <v>280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138</v>
      </c>
      <c r="B26" s="200" t="str">
        <f>RIGHT(data!$C$96,4)</f>
        <v>2024</v>
      </c>
      <c r="C26" s="12" t="str">
        <f>data!AA$55</f>
        <v>7160</v>
      </c>
      <c r="D26" s="12" t="s">
        <v>1161</v>
      </c>
      <c r="E26" s="198">
        <f>ROUND(N(data!AA59), 0)</f>
        <v>0</v>
      </c>
      <c r="F26" s="271">
        <f>ROUND(N(data!AA60), 2)</f>
        <v>1.86</v>
      </c>
      <c r="G26" s="198">
        <f>ROUND(N(data!AA61), 0)</f>
        <v>321283</v>
      </c>
      <c r="H26" s="198">
        <f>ROUND(N(data!AA62), 0)</f>
        <v>68430</v>
      </c>
      <c r="I26" s="198">
        <f>ROUND(N(data!AA63), 0)</f>
        <v>0</v>
      </c>
      <c r="J26" s="198">
        <f>ROUND(N(data!AA64), 0)</f>
        <v>1209721</v>
      </c>
      <c r="K26" s="198">
        <f>ROUND(N(data!AA65), 0)</f>
        <v>0</v>
      </c>
      <c r="L26" s="198">
        <f>ROUND(N(data!AA66), 0)</f>
        <v>740</v>
      </c>
      <c r="M26" s="198">
        <f>ROUND(N(data!AA67), 0)</f>
        <v>48943</v>
      </c>
      <c r="N26" s="198">
        <f>ROUND(N(data!AA68), 0)</f>
        <v>0</v>
      </c>
      <c r="O26" s="198">
        <f>ROUND(N(data!AA69), 0)</f>
        <v>197500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403</v>
      </c>
      <c r="X26" s="198">
        <f>ROUND(N(data!AA78), 0)</f>
        <v>187838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9234</v>
      </c>
      <c r="AC26" s="198">
        <f>ROUND(N(data!AA83), 0)</f>
        <v>25</v>
      </c>
      <c r="AD26" s="198">
        <f>ROUND(N(data!AA84), 0)</f>
        <v>0</v>
      </c>
      <c r="AE26" s="198">
        <f>ROUND(N(data!AA89), 0)</f>
        <v>6779901</v>
      </c>
      <c r="AF26" s="198">
        <f>ROUND(N(data!AA87), 0)</f>
        <v>368419</v>
      </c>
      <c r="AG26" s="198">
        <f>ROUND(N(data!AA90), 0)</f>
        <v>835</v>
      </c>
      <c r="AH26" s="198">
        <f>ROUND(N(data!AA91), 0)</f>
        <v>0</v>
      </c>
      <c r="AI26" s="198">
        <f>ROUND(N(data!AA92), 0)</f>
        <v>214</v>
      </c>
      <c r="AJ26" s="198">
        <f>ROUND(N(data!AA93), 0)</f>
        <v>0</v>
      </c>
      <c r="AK26" s="271">
        <f>ROUND(N(data!AA94), 2)</f>
        <v>0.01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138</v>
      </c>
      <c r="B27" s="200" t="str">
        <f>RIGHT(data!$C$96,4)</f>
        <v>2024</v>
      </c>
      <c r="C27" s="12" t="str">
        <f>data!AB$55</f>
        <v>7170</v>
      </c>
      <c r="D27" s="12" t="s">
        <v>1161</v>
      </c>
      <c r="E27" s="198">
        <f>ROUND(N(data!AB59), 0)</f>
        <v>0</v>
      </c>
      <c r="F27" s="271">
        <f>ROUND(N(data!AB60), 2)</f>
        <v>38.67</v>
      </c>
      <c r="G27" s="198">
        <f>ROUND(N(data!AB61), 0)</f>
        <v>5834051</v>
      </c>
      <c r="H27" s="198">
        <f>ROUND(N(data!AB62), 0)</f>
        <v>814294</v>
      </c>
      <c r="I27" s="198">
        <f>ROUND(N(data!AB63), 0)</f>
        <v>-26203</v>
      </c>
      <c r="J27" s="198">
        <f>ROUND(N(data!AB64), 0)</f>
        <v>6953066</v>
      </c>
      <c r="K27" s="198">
        <f>ROUND(N(data!AB65), 0)</f>
        <v>0</v>
      </c>
      <c r="L27" s="198">
        <f>ROUND(N(data!AB66), 0)</f>
        <v>156078</v>
      </c>
      <c r="M27" s="198">
        <f>ROUND(N(data!AB67), 0)</f>
        <v>177978</v>
      </c>
      <c r="N27" s="198">
        <f>ROUND(N(data!AB68), 0)</f>
        <v>399210</v>
      </c>
      <c r="O27" s="198">
        <f>ROUND(N(data!AB69), 0)</f>
        <v>3516797</v>
      </c>
      <c r="P27" s="198">
        <f>ROUND(N(data!AB70), 0)</f>
        <v>0</v>
      </c>
      <c r="Q27" s="198">
        <f>ROUND(N(data!AB71), 0)</f>
        <v>0</v>
      </c>
      <c r="R27" s="198">
        <f>ROUND(N(data!AB72), 0)</f>
        <v>3407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97582</v>
      </c>
      <c r="X27" s="198">
        <f>ROUND(N(data!AB78), 0)</f>
        <v>3410869</v>
      </c>
      <c r="Y27" s="198">
        <f>ROUND(N(data!AB79), 0)</f>
        <v>0</v>
      </c>
      <c r="Z27" s="198">
        <f>ROUND(N(data!AB80), 0)</f>
        <v>1063</v>
      </c>
      <c r="AA27" s="198">
        <f>ROUND(N(data!AB81), 0)</f>
        <v>0</v>
      </c>
      <c r="AB27" s="198">
        <f>ROUND(N(data!AB82), 0)</f>
        <v>40</v>
      </c>
      <c r="AC27" s="198">
        <f>ROUND(N(data!AB83), 0)</f>
        <v>3836</v>
      </c>
      <c r="AD27" s="198">
        <f>ROUND(N(data!AB84), 0)</f>
        <v>0</v>
      </c>
      <c r="AE27" s="198">
        <f>ROUND(N(data!AB89), 0)</f>
        <v>71430362</v>
      </c>
      <c r="AF27" s="198">
        <f>ROUND(N(data!AB87), 0)</f>
        <v>41599461</v>
      </c>
      <c r="AG27" s="198">
        <f>ROUND(N(data!AB90), 0)</f>
        <v>4104</v>
      </c>
      <c r="AH27" s="198">
        <f>ROUND(N(data!AB91), 0)</f>
        <v>0</v>
      </c>
      <c r="AI27" s="198">
        <f>ROUND(N(data!AB92), 0)</f>
        <v>1050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138</v>
      </c>
      <c r="B28" s="200" t="str">
        <f>RIGHT(data!$C$96,4)</f>
        <v>2024</v>
      </c>
      <c r="C28" s="12" t="str">
        <f>data!AC$55</f>
        <v>7180</v>
      </c>
      <c r="D28" s="12" t="s">
        <v>1161</v>
      </c>
      <c r="E28" s="198">
        <f>ROUND(N(data!AC59), 0)</f>
        <v>0</v>
      </c>
      <c r="F28" s="271">
        <f>ROUND(N(data!AC60), 2)</f>
        <v>19.440000000000001</v>
      </c>
      <c r="G28" s="198">
        <f>ROUND(N(data!AC61), 0)</f>
        <v>2619037</v>
      </c>
      <c r="H28" s="198">
        <f>ROUND(N(data!AC62), 0)</f>
        <v>393452</v>
      </c>
      <c r="I28" s="198">
        <f>ROUND(N(data!AC63), 0)</f>
        <v>280</v>
      </c>
      <c r="J28" s="198">
        <f>ROUND(N(data!AC64), 0)</f>
        <v>325894</v>
      </c>
      <c r="K28" s="198">
        <f>ROUND(N(data!AC65), 0)</f>
        <v>0</v>
      </c>
      <c r="L28" s="198">
        <f>ROUND(N(data!AC66), 0)</f>
        <v>498769</v>
      </c>
      <c r="M28" s="198">
        <f>ROUND(N(data!AC67), 0)</f>
        <v>74520</v>
      </c>
      <c r="N28" s="198">
        <f>ROUND(N(data!AC68), 0)</f>
        <v>114078</v>
      </c>
      <c r="O28" s="198">
        <f>ROUND(N(data!AC69), 0)</f>
        <v>1555257</v>
      </c>
      <c r="P28" s="198">
        <f>ROUND(N(data!AC70), 0)</f>
        <v>0</v>
      </c>
      <c r="Q28" s="198">
        <f>ROUND(N(data!AC71), 0)</f>
        <v>8259</v>
      </c>
      <c r="R28" s="198">
        <f>ROUND(N(data!AC72), 0)</f>
        <v>150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1531216</v>
      </c>
      <c r="Y28" s="198">
        <f>ROUND(N(data!AC79), 0)</f>
        <v>3371</v>
      </c>
      <c r="Z28" s="198">
        <f>ROUND(N(data!AC80), 0)</f>
        <v>2486</v>
      </c>
      <c r="AA28" s="198">
        <f>ROUND(N(data!AC81), 0)</f>
        <v>0</v>
      </c>
      <c r="AB28" s="198">
        <f>ROUND(N(data!AC82), 0)</f>
        <v>3268</v>
      </c>
      <c r="AC28" s="198">
        <f>ROUND(N(data!AC83), 0)</f>
        <v>6507</v>
      </c>
      <c r="AD28" s="198">
        <f>ROUND(N(data!AC84), 0)</f>
        <v>0</v>
      </c>
      <c r="AE28" s="198">
        <f>ROUND(N(data!AC89), 0)</f>
        <v>50369457</v>
      </c>
      <c r="AF28" s="198">
        <f>ROUND(N(data!AC87), 0)</f>
        <v>42592560</v>
      </c>
      <c r="AG28" s="198">
        <f>ROUND(N(data!AC90), 0)</f>
        <v>3155</v>
      </c>
      <c r="AH28" s="198">
        <f>ROUND(N(data!AC91), 0)</f>
        <v>0</v>
      </c>
      <c r="AI28" s="198">
        <f>ROUND(N(data!AC92), 0)</f>
        <v>807</v>
      </c>
      <c r="AJ28" s="198">
        <f>ROUND(N(data!AC93), 0)</f>
        <v>0</v>
      </c>
      <c r="AK28" s="271">
        <f>ROUND(N(data!AC94), 2)</f>
        <v>0.09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138</v>
      </c>
      <c r="B29" s="200" t="str">
        <f>RIGHT(data!$C$96,4)</f>
        <v>2024</v>
      </c>
      <c r="C29" s="12" t="str">
        <f>data!AD$55</f>
        <v>7190</v>
      </c>
      <c r="D29" s="12" t="s">
        <v>1161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-642117</v>
      </c>
      <c r="J29" s="198">
        <f>ROUND(N(data!AD64), 0)</f>
        <v>-116</v>
      </c>
      <c r="K29" s="198">
        <f>ROUND(N(data!AD65), 0)</f>
        <v>0</v>
      </c>
      <c r="L29" s="198">
        <f>ROUND(N(data!AD66), 0)</f>
        <v>811275</v>
      </c>
      <c r="M29" s="198">
        <f>ROUND(N(data!AD67), 0)</f>
        <v>18414</v>
      </c>
      <c r="N29" s="198">
        <f>ROUND(N(data!AD68), 0)</f>
        <v>0</v>
      </c>
      <c r="O29" s="198">
        <f>ROUND(N(data!AD69), 0)</f>
        <v>-3367</v>
      </c>
      <c r="P29" s="198">
        <f>ROUND(N(data!AD70), 0)</f>
        <v>-3367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7577477</v>
      </c>
      <c r="AF29" s="198">
        <f>ROUND(N(data!AD87), 0)</f>
        <v>7419841</v>
      </c>
      <c r="AG29" s="198">
        <f>ROUND(N(data!AD90), 0)</f>
        <v>376</v>
      </c>
      <c r="AH29" s="198">
        <f>ROUND(N(data!AD91), 0)</f>
        <v>0</v>
      </c>
      <c r="AI29" s="198">
        <f>ROUND(N(data!AD92), 0)</f>
        <v>96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138</v>
      </c>
      <c r="B30" s="200" t="str">
        <f>RIGHT(data!$C$96,4)</f>
        <v>2024</v>
      </c>
      <c r="C30" s="12" t="str">
        <f>data!AE$55</f>
        <v>7200</v>
      </c>
      <c r="D30" s="12" t="s">
        <v>1161</v>
      </c>
      <c r="E30" s="198">
        <f>ROUND(N(data!AE59), 0)</f>
        <v>0</v>
      </c>
      <c r="F30" s="271">
        <f>ROUND(N(data!AE60), 2)</f>
        <v>17.18</v>
      </c>
      <c r="G30" s="198">
        <f>ROUND(N(data!AE61), 0)</f>
        <v>2279973</v>
      </c>
      <c r="H30" s="198">
        <f>ROUND(N(data!AE62), 0)</f>
        <v>352830</v>
      </c>
      <c r="I30" s="198">
        <f>ROUND(N(data!AE63), 0)</f>
        <v>59000</v>
      </c>
      <c r="J30" s="198">
        <f>ROUND(N(data!AE64), 0)</f>
        <v>21047</v>
      </c>
      <c r="K30" s="198">
        <f>ROUND(N(data!AE65), 0)</f>
        <v>0</v>
      </c>
      <c r="L30" s="198">
        <f>ROUND(N(data!AE66), 0)</f>
        <v>3339</v>
      </c>
      <c r="M30" s="198">
        <f>ROUND(N(data!AE67), 0)</f>
        <v>12004</v>
      </c>
      <c r="N30" s="198">
        <f>ROUND(N(data!AE68), 0)</f>
        <v>0</v>
      </c>
      <c r="O30" s="198">
        <f>ROUND(N(data!AE69), 0)</f>
        <v>1367557</v>
      </c>
      <c r="P30" s="198">
        <f>ROUND(N(data!AE70), 0)</f>
        <v>0</v>
      </c>
      <c r="Q30" s="198">
        <f>ROUND(N(data!AE71), 0)</f>
        <v>30363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1332983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220</v>
      </c>
      <c r="AC30" s="198">
        <f>ROUND(N(data!AE83), 0)</f>
        <v>3991</v>
      </c>
      <c r="AD30" s="198">
        <f>ROUND(N(data!AE84), 0)</f>
        <v>0</v>
      </c>
      <c r="AE30" s="198">
        <f>ROUND(N(data!AE89), 0)</f>
        <v>6179991</v>
      </c>
      <c r="AF30" s="198">
        <f>ROUND(N(data!AE87), 0)</f>
        <v>3015073</v>
      </c>
      <c r="AG30" s="198">
        <f>ROUND(N(data!AE90), 0)</f>
        <v>4304</v>
      </c>
      <c r="AH30" s="198">
        <f>ROUND(N(data!AE91), 0)</f>
        <v>0</v>
      </c>
      <c r="AI30" s="198">
        <f>ROUND(N(data!AE92), 0)</f>
        <v>1101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138</v>
      </c>
      <c r="B31" s="200" t="str">
        <f>RIGHT(data!$C$96,4)</f>
        <v>2024</v>
      </c>
      <c r="C31" s="12" t="str">
        <f>data!AF$55</f>
        <v>7220</v>
      </c>
      <c r="D31" s="12" t="s">
        <v>1161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138</v>
      </c>
      <c r="B32" s="200" t="str">
        <f>RIGHT(data!$C$96,4)</f>
        <v>2024</v>
      </c>
      <c r="C32" s="12" t="str">
        <f>data!AG$55</f>
        <v>7230</v>
      </c>
      <c r="D32" s="12" t="s">
        <v>1161</v>
      </c>
      <c r="E32" s="198">
        <f>ROUND(N(data!AG59), 0)</f>
        <v>0</v>
      </c>
      <c r="F32" s="271">
        <f>ROUND(N(data!AG60), 2)</f>
        <v>119</v>
      </c>
      <c r="G32" s="198">
        <f>ROUND(N(data!AG61), 0)</f>
        <v>13782865</v>
      </c>
      <c r="H32" s="198">
        <f>ROUND(N(data!AG62), 0)</f>
        <v>2134734</v>
      </c>
      <c r="I32" s="198">
        <f>ROUND(N(data!AG63), 0)</f>
        <v>1726757</v>
      </c>
      <c r="J32" s="198">
        <f>ROUND(N(data!AG64), 0)</f>
        <v>2081354</v>
      </c>
      <c r="K32" s="198">
        <f>ROUND(N(data!AG65), 0)</f>
        <v>0</v>
      </c>
      <c r="L32" s="198">
        <f>ROUND(N(data!AG66), 0)</f>
        <v>27095</v>
      </c>
      <c r="M32" s="198">
        <f>ROUND(N(data!AG67), 0)</f>
        <v>698501</v>
      </c>
      <c r="N32" s="198">
        <f>ROUND(N(data!AG68), 0)</f>
        <v>5068</v>
      </c>
      <c r="O32" s="198">
        <f>ROUND(N(data!AG69), 0)</f>
        <v>9762839</v>
      </c>
      <c r="P32" s="198">
        <f>ROUND(N(data!AG70), 0)</f>
        <v>6108</v>
      </c>
      <c r="Q32" s="198">
        <f>ROUND(N(data!AG71), 0)</f>
        <v>1518294</v>
      </c>
      <c r="R32" s="198">
        <f>ROUND(N(data!AG72), 0)</f>
        <v>2212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8058131</v>
      </c>
      <c r="Y32" s="198">
        <f>ROUND(N(data!AG79), 0)</f>
        <v>6212</v>
      </c>
      <c r="Z32" s="198">
        <f>ROUND(N(data!AG80), 0)</f>
        <v>42823</v>
      </c>
      <c r="AA32" s="198">
        <f>ROUND(N(data!AG81), 0)</f>
        <v>0</v>
      </c>
      <c r="AB32" s="198">
        <f>ROUND(N(data!AG82), 0)</f>
        <v>867</v>
      </c>
      <c r="AC32" s="198">
        <f>ROUND(N(data!AG83), 0)</f>
        <v>128192</v>
      </c>
      <c r="AD32" s="198">
        <f>ROUND(N(data!AG84), 0)</f>
        <v>0</v>
      </c>
      <c r="AE32" s="198">
        <f>ROUND(N(data!AG89), 0)</f>
        <v>164644699</v>
      </c>
      <c r="AF32" s="198">
        <f>ROUND(N(data!AG87), 0)</f>
        <v>32856290</v>
      </c>
      <c r="AG32" s="198">
        <f>ROUND(N(data!AG90), 0)</f>
        <v>30224</v>
      </c>
      <c r="AH32" s="198">
        <f>ROUND(N(data!AG91), 0)</f>
        <v>0</v>
      </c>
      <c r="AI32" s="198">
        <f>ROUND(N(data!AG92), 0)</f>
        <v>7731</v>
      </c>
      <c r="AJ32" s="198">
        <f>ROUND(N(data!AG93), 0)</f>
        <v>0</v>
      </c>
      <c r="AK32" s="271">
        <f>ROUND(N(data!AG94), 2)</f>
        <v>54.01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138</v>
      </c>
      <c r="B33" s="200" t="str">
        <f>RIGHT(data!$C$96,4)</f>
        <v>2024</v>
      </c>
      <c r="C33" s="12" t="str">
        <f>data!AH$55</f>
        <v>7240</v>
      </c>
      <c r="D33" s="12" t="s">
        <v>1161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138</v>
      </c>
      <c r="B34" s="200" t="str">
        <f>RIGHT(data!$C$96,4)</f>
        <v>2024</v>
      </c>
      <c r="C34" s="12" t="str">
        <f>data!AI$55</f>
        <v>7250</v>
      </c>
      <c r="D34" s="12" t="s">
        <v>1161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138</v>
      </c>
      <c r="B35" s="200" t="str">
        <f>RIGHT(data!$C$96,4)</f>
        <v>2024</v>
      </c>
      <c r="C35" s="12" t="str">
        <f>data!AJ$55</f>
        <v>7260</v>
      </c>
      <c r="D35" s="12" t="s">
        <v>1161</v>
      </c>
      <c r="E35" s="198">
        <f>ROUND(N(data!AJ59), 0)</f>
        <v>0</v>
      </c>
      <c r="F35" s="271">
        <f>ROUND(N(data!AJ60), 2)</f>
        <v>27.68</v>
      </c>
      <c r="G35" s="198">
        <f>ROUND(N(data!AJ61), 0)</f>
        <v>3257933</v>
      </c>
      <c r="H35" s="198">
        <f>ROUND(N(data!AJ62), 0)</f>
        <v>434499</v>
      </c>
      <c r="I35" s="198">
        <f>ROUND(N(data!AJ63), 0)</f>
        <v>2567536</v>
      </c>
      <c r="J35" s="198">
        <f>ROUND(N(data!AJ64), 0)</f>
        <v>519425</v>
      </c>
      <c r="K35" s="198">
        <f>ROUND(N(data!AJ65), 0)</f>
        <v>0</v>
      </c>
      <c r="L35" s="198">
        <f>ROUND(N(data!AJ66), 0)</f>
        <v>833549</v>
      </c>
      <c r="M35" s="198">
        <f>ROUND(N(data!AJ67), 0)</f>
        <v>194909</v>
      </c>
      <c r="N35" s="198">
        <f>ROUND(N(data!AJ68), 0)</f>
        <v>602297</v>
      </c>
      <c r="O35" s="198">
        <f>ROUND(N(data!AJ69), 0)</f>
        <v>5014339</v>
      </c>
      <c r="P35" s="198">
        <f>ROUND(N(data!AJ70), 0)</f>
        <v>1328</v>
      </c>
      <c r="Q35" s="198">
        <f>ROUND(N(data!AJ71), 0)</f>
        <v>0</v>
      </c>
      <c r="R35" s="198">
        <f>ROUND(N(data!AJ72), 0)</f>
        <v>1500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3078253</v>
      </c>
      <c r="X35" s="198">
        <f>ROUND(N(data!AJ78), 0)</f>
        <v>1904745</v>
      </c>
      <c r="Y35" s="198">
        <f>ROUND(N(data!AJ79), 0)</f>
        <v>0</v>
      </c>
      <c r="Z35" s="198">
        <f>ROUND(N(data!AJ80), 0)</f>
        <v>9749</v>
      </c>
      <c r="AA35" s="198">
        <f>ROUND(N(data!AJ81), 0)</f>
        <v>5649</v>
      </c>
      <c r="AB35" s="198">
        <f>ROUND(N(data!AJ82), 0)</f>
        <v>2162</v>
      </c>
      <c r="AC35" s="198">
        <f>ROUND(N(data!AJ83), 0)</f>
        <v>10953</v>
      </c>
      <c r="AD35" s="198">
        <f>ROUND(N(data!AJ84), 0)</f>
        <v>6670</v>
      </c>
      <c r="AE35" s="198">
        <f>ROUND(N(data!AJ89), 0)</f>
        <v>15128788</v>
      </c>
      <c r="AF35" s="198">
        <f>ROUND(N(data!AJ87), 0)</f>
        <v>71559</v>
      </c>
      <c r="AG35" s="198">
        <f>ROUND(N(data!AJ90), 0)</f>
        <v>5572</v>
      </c>
      <c r="AH35" s="198">
        <f>ROUND(N(data!AJ91), 0)</f>
        <v>0</v>
      </c>
      <c r="AI35" s="198">
        <f>ROUND(N(data!AJ92), 0)</f>
        <v>1425</v>
      </c>
      <c r="AJ35" s="198">
        <f>ROUND(N(data!AJ93), 0)</f>
        <v>0</v>
      </c>
      <c r="AK35" s="271">
        <f>ROUND(N(data!AJ94), 2)</f>
        <v>7.26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138</v>
      </c>
      <c r="B36" s="200" t="str">
        <f>RIGHT(data!$C$96,4)</f>
        <v>2024</v>
      </c>
      <c r="C36" s="12" t="str">
        <f>data!AK$55</f>
        <v>7310</v>
      </c>
      <c r="D36" s="12" t="s">
        <v>1161</v>
      </c>
      <c r="E36" s="198">
        <f>ROUND(N(data!AK59), 0)</f>
        <v>0</v>
      </c>
      <c r="F36" s="271">
        <f>ROUND(N(data!AK60), 2)</f>
        <v>4.04</v>
      </c>
      <c r="G36" s="198">
        <f>ROUND(N(data!AK61), 0)</f>
        <v>543903</v>
      </c>
      <c r="H36" s="198">
        <f>ROUND(N(data!AK62), 0)</f>
        <v>79691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112</v>
      </c>
      <c r="M36" s="198">
        <f>ROUND(N(data!AK67), 0)</f>
        <v>266</v>
      </c>
      <c r="N36" s="198">
        <f>ROUND(N(data!AK68), 0)</f>
        <v>0</v>
      </c>
      <c r="O36" s="198">
        <f>ROUND(N(data!AK69), 0)</f>
        <v>319515</v>
      </c>
      <c r="P36" s="198">
        <f>ROUND(N(data!AK70), 0)</f>
        <v>0</v>
      </c>
      <c r="Q36" s="198">
        <f>ROUND(N(data!AK71), 0)</f>
        <v>392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317992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1131</v>
      </c>
      <c r="AD36" s="198">
        <f>ROUND(N(data!AK84), 0)</f>
        <v>0</v>
      </c>
      <c r="AE36" s="198">
        <f>ROUND(N(data!AK89), 0)</f>
        <v>2416664</v>
      </c>
      <c r="AF36" s="198">
        <f>ROUND(N(data!AK87), 0)</f>
        <v>2139447</v>
      </c>
      <c r="AG36" s="198">
        <f>ROUND(N(data!AK90), 0)</f>
        <v>1334</v>
      </c>
      <c r="AH36" s="198">
        <f>ROUND(N(data!AK91), 0)</f>
        <v>0</v>
      </c>
      <c r="AI36" s="198">
        <f>ROUND(N(data!AK92), 0)</f>
        <v>341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138</v>
      </c>
      <c r="B37" s="200" t="str">
        <f>RIGHT(data!$C$96,4)</f>
        <v>2024</v>
      </c>
      <c r="C37" s="12" t="str">
        <f>data!AL$55</f>
        <v>7320</v>
      </c>
      <c r="D37" s="12" t="s">
        <v>1161</v>
      </c>
      <c r="E37" s="198">
        <f>ROUND(N(data!AL59), 0)</f>
        <v>0</v>
      </c>
      <c r="F37" s="271">
        <f>ROUND(N(data!AL60), 2)</f>
        <v>2.35</v>
      </c>
      <c r="G37" s="198">
        <f>ROUND(N(data!AL61), 0)</f>
        <v>331379</v>
      </c>
      <c r="H37" s="198">
        <f>ROUND(N(data!AL62), 0)</f>
        <v>42914</v>
      </c>
      <c r="I37" s="198">
        <f>ROUND(N(data!AL63), 0)</f>
        <v>0</v>
      </c>
      <c r="J37" s="198">
        <f>ROUND(N(data!AL64), 0)</f>
        <v>976</v>
      </c>
      <c r="K37" s="198">
        <f>ROUND(N(data!AL65), 0)</f>
        <v>0</v>
      </c>
      <c r="L37" s="198">
        <f>ROUND(N(data!AL66), 0)</f>
        <v>113</v>
      </c>
      <c r="M37" s="198">
        <f>ROUND(N(data!AL67), 0)</f>
        <v>0</v>
      </c>
      <c r="N37" s="198">
        <f>ROUND(N(data!AL68), 0)</f>
        <v>0</v>
      </c>
      <c r="O37" s="198">
        <f>ROUND(N(data!AL69), 0)</f>
        <v>251005</v>
      </c>
      <c r="P37" s="198">
        <f>ROUND(N(data!AL70), 0)</f>
        <v>0</v>
      </c>
      <c r="Q37" s="198">
        <f>ROUND(N(data!AL71), 0)</f>
        <v>56194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193740</v>
      </c>
      <c r="Y37" s="198">
        <f>ROUND(N(data!AL79), 0)</f>
        <v>428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643</v>
      </c>
      <c r="AD37" s="198">
        <f>ROUND(N(data!AL84), 0)</f>
        <v>0</v>
      </c>
      <c r="AE37" s="198">
        <f>ROUND(N(data!AL89), 0)</f>
        <v>1354357</v>
      </c>
      <c r="AF37" s="198">
        <f>ROUND(N(data!AL87), 0)</f>
        <v>1231667</v>
      </c>
      <c r="AG37" s="198">
        <f>ROUND(N(data!AL90), 0)</f>
        <v>198</v>
      </c>
      <c r="AH37" s="198">
        <f>ROUND(N(data!AL91), 0)</f>
        <v>0</v>
      </c>
      <c r="AI37" s="198">
        <f>ROUND(N(data!AL92), 0)</f>
        <v>51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138</v>
      </c>
      <c r="B38" s="200" t="str">
        <f>RIGHT(data!$C$96,4)</f>
        <v>2024</v>
      </c>
      <c r="C38" s="12" t="str">
        <f>data!AM$55</f>
        <v>7330</v>
      </c>
      <c r="D38" s="12" t="s">
        <v>1161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138</v>
      </c>
      <c r="B39" s="200" t="str">
        <f>RIGHT(data!$C$96,4)</f>
        <v>2024</v>
      </c>
      <c r="C39" s="12" t="str">
        <f>data!AN$55</f>
        <v>7340</v>
      </c>
      <c r="D39" s="12" t="s">
        <v>1161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138</v>
      </c>
      <c r="B40" s="200" t="str">
        <f>RIGHT(data!$C$96,4)</f>
        <v>2024</v>
      </c>
      <c r="C40" s="12" t="str">
        <f>data!AO$55</f>
        <v>7350</v>
      </c>
      <c r="D40" s="12" t="s">
        <v>1161</v>
      </c>
      <c r="E40" s="198">
        <f>ROUND(N(data!AO59), 0)</f>
        <v>0</v>
      </c>
      <c r="F40" s="271">
        <f>ROUND(N(data!AO60), 2)</f>
        <v>33.950000000000003</v>
      </c>
      <c r="G40" s="198">
        <f>ROUND(N(data!AO61), 0)</f>
        <v>4722474</v>
      </c>
      <c r="H40" s="198">
        <f>ROUND(N(data!AO62), 0)</f>
        <v>291028</v>
      </c>
      <c r="I40" s="198">
        <f>ROUND(N(data!AO63), 0)</f>
        <v>0</v>
      </c>
      <c r="J40" s="198">
        <f>ROUND(N(data!AO64), 0)</f>
        <v>92572</v>
      </c>
      <c r="K40" s="198">
        <f>ROUND(N(data!AO65), 0)</f>
        <v>0</v>
      </c>
      <c r="L40" s="198">
        <f>ROUND(N(data!AO66), 0)</f>
        <v>244</v>
      </c>
      <c r="M40" s="198">
        <f>ROUND(N(data!AO67), 0)</f>
        <v>0</v>
      </c>
      <c r="N40" s="198">
        <f>ROUND(N(data!AO68), 0)</f>
        <v>2539</v>
      </c>
      <c r="O40" s="198">
        <f>ROUND(N(data!AO69), 0)</f>
        <v>3002533</v>
      </c>
      <c r="P40" s="198">
        <f>ROUND(N(data!AO70), 0)</f>
        <v>273</v>
      </c>
      <c r="Q40" s="198">
        <f>ROUND(N(data!AO71), 0)</f>
        <v>222751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890</v>
      </c>
      <c r="X40" s="198">
        <f>ROUND(N(data!AO78), 0)</f>
        <v>2760987</v>
      </c>
      <c r="Y40" s="198">
        <f>ROUND(N(data!AO79), 0)</f>
        <v>0</v>
      </c>
      <c r="Z40" s="198">
        <f>ROUND(N(data!AO80), 0)</f>
        <v>529</v>
      </c>
      <c r="AA40" s="198">
        <f>ROUND(N(data!AO81), 0)</f>
        <v>0</v>
      </c>
      <c r="AB40" s="198">
        <f>ROUND(N(data!AO82), 0)</f>
        <v>0</v>
      </c>
      <c r="AC40" s="198">
        <f>ROUND(N(data!AO83), 0)</f>
        <v>17103</v>
      </c>
      <c r="AD40" s="198">
        <f>ROUND(N(data!AO84), 0)</f>
        <v>0</v>
      </c>
      <c r="AE40" s="198">
        <f>ROUND(N(data!AO89), 0)</f>
        <v>25501606</v>
      </c>
      <c r="AF40" s="198">
        <f>ROUND(N(data!AO87), 0)</f>
        <v>22268117</v>
      </c>
      <c r="AG40" s="198">
        <f>ROUND(N(data!AO90), 0)</f>
        <v>6561</v>
      </c>
      <c r="AH40" s="198">
        <f>ROUND(N(data!AO91), 0)</f>
        <v>0</v>
      </c>
      <c r="AI40" s="198">
        <f>ROUND(N(data!AO92), 0)</f>
        <v>1678</v>
      </c>
      <c r="AJ40" s="198">
        <f>ROUND(N(data!AO93), 0)</f>
        <v>0</v>
      </c>
      <c r="AK40" s="271">
        <f>ROUND(N(data!AO94), 2)</f>
        <v>28.15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138</v>
      </c>
      <c r="B41" s="200" t="str">
        <f>RIGHT(data!$C$96,4)</f>
        <v>2024</v>
      </c>
      <c r="C41" s="12" t="str">
        <f>data!AP$55</f>
        <v>7380</v>
      </c>
      <c r="D41" s="12" t="s">
        <v>1161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138</v>
      </c>
      <c r="B42" s="200" t="str">
        <f>RIGHT(data!$C$96,4)</f>
        <v>2024</v>
      </c>
      <c r="C42" s="12" t="str">
        <f>data!AQ$55</f>
        <v>7390</v>
      </c>
      <c r="D42" s="12" t="s">
        <v>1161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138</v>
      </c>
      <c r="B43" s="200" t="str">
        <f>RIGHT(data!$C$96,4)</f>
        <v>2024</v>
      </c>
      <c r="C43" s="12" t="str">
        <f>data!AR$55</f>
        <v>7400</v>
      </c>
      <c r="D43" s="12" t="s">
        <v>1161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138</v>
      </c>
      <c r="B44" s="200" t="str">
        <f>RIGHT(data!$C$96,4)</f>
        <v>2024</v>
      </c>
      <c r="C44" s="12" t="str">
        <f>data!AS$55</f>
        <v>7410</v>
      </c>
      <c r="D44" s="12" t="s">
        <v>1161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138</v>
      </c>
      <c r="B45" s="200" t="str">
        <f>RIGHT(data!$C$96,4)</f>
        <v>2024</v>
      </c>
      <c r="C45" s="12" t="str">
        <f>data!AT$55</f>
        <v>7420</v>
      </c>
      <c r="D45" s="12" t="s">
        <v>1161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138</v>
      </c>
      <c r="B46" s="200" t="str">
        <f>RIGHT(data!$C$96,4)</f>
        <v>2024</v>
      </c>
      <c r="C46" s="12" t="str">
        <f>data!AU$55</f>
        <v>7430</v>
      </c>
      <c r="D46" s="12" t="s">
        <v>1161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138</v>
      </c>
      <c r="B47" s="200" t="str">
        <f>RIGHT(data!$C$96,4)</f>
        <v>2024</v>
      </c>
      <c r="C47" s="12" t="str">
        <f>data!AV$55</f>
        <v>7490</v>
      </c>
      <c r="D47" s="12" t="s">
        <v>1161</v>
      </c>
      <c r="E47" s="198">
        <f>ROUND(N(data!AV59), 0)</f>
        <v>0</v>
      </c>
      <c r="F47" s="271">
        <f>ROUND(N(data!AV60), 2)</f>
        <v>7.68</v>
      </c>
      <c r="G47" s="198">
        <f>ROUND(N(data!AV61), 0)</f>
        <v>694461</v>
      </c>
      <c r="H47" s="198">
        <f>ROUND(N(data!AV62), 0)</f>
        <v>56377</v>
      </c>
      <c r="I47" s="198">
        <f>ROUND(N(data!AV63), 0)</f>
        <v>0</v>
      </c>
      <c r="J47" s="198">
        <f>ROUND(N(data!AV64), 0)</f>
        <v>557</v>
      </c>
      <c r="K47" s="198">
        <f>ROUND(N(data!AV65), 0)</f>
        <v>0</v>
      </c>
      <c r="L47" s="198">
        <f>ROUND(N(data!AV66), 0)</f>
        <v>80274</v>
      </c>
      <c r="M47" s="198">
        <f>ROUND(N(data!AV67), 0)</f>
        <v>0</v>
      </c>
      <c r="N47" s="198">
        <f>ROUND(N(data!AV68), 0)</f>
        <v>0</v>
      </c>
      <c r="O47" s="198">
        <f>ROUND(N(data!AV69), 0)</f>
        <v>408913</v>
      </c>
      <c r="P47" s="198">
        <f>ROUND(N(data!AV70), 0)</f>
        <v>0</v>
      </c>
      <c r="Q47" s="198">
        <f>ROUND(N(data!AV71), 0)</f>
        <v>140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1614</v>
      </c>
      <c r="X47" s="198">
        <f>ROUND(N(data!AV78), 0)</f>
        <v>406016</v>
      </c>
      <c r="Y47" s="198">
        <f>ROUND(N(data!AV79), 0)</f>
        <v>0</v>
      </c>
      <c r="Z47" s="198">
        <f>ROUND(N(data!AV80), 0)</f>
        <v>6</v>
      </c>
      <c r="AA47" s="198">
        <f>ROUND(N(data!AV81), 0)</f>
        <v>0</v>
      </c>
      <c r="AB47" s="198">
        <f>ROUND(N(data!AV82), 0)</f>
        <v>1090</v>
      </c>
      <c r="AC47" s="198">
        <f>ROUND(N(data!AV83), 0)</f>
        <v>47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0.22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138</v>
      </c>
      <c r="B48" s="200" t="str">
        <f>RIGHT(data!$C$96,4)</f>
        <v>2024</v>
      </c>
      <c r="C48" s="12" t="str">
        <f>data!AW$55</f>
        <v>8200</v>
      </c>
      <c r="D48" s="12" t="s">
        <v>1161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138</v>
      </c>
      <c r="B49" s="200" t="str">
        <f>RIGHT(data!$C$96,4)</f>
        <v>2024</v>
      </c>
      <c r="C49" s="12" t="str">
        <f>data!AX$55</f>
        <v>8310</v>
      </c>
      <c r="D49" s="12" t="s">
        <v>1161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138</v>
      </c>
      <c r="B50" s="200" t="str">
        <f>RIGHT(data!$C$96,4)</f>
        <v>2024</v>
      </c>
      <c r="C50" s="12" t="str">
        <f>data!AY$55</f>
        <v>8320</v>
      </c>
      <c r="D50" s="12" t="s">
        <v>1161</v>
      </c>
      <c r="E50" s="198">
        <f>ROUND(N(data!AY59), 0)</f>
        <v>0</v>
      </c>
      <c r="F50" s="271">
        <f>ROUND(N(data!AY60), 2)</f>
        <v>35.770000000000003</v>
      </c>
      <c r="G50" s="198">
        <f>ROUND(N(data!AY61), 0)</f>
        <v>2711759</v>
      </c>
      <c r="H50" s="198">
        <f>ROUND(N(data!AY62), 0)</f>
        <v>396950</v>
      </c>
      <c r="I50" s="198">
        <f>ROUND(N(data!AY63), 0)</f>
        <v>0</v>
      </c>
      <c r="J50" s="198">
        <f>ROUND(N(data!AY64), 0)</f>
        <v>440986</v>
      </c>
      <c r="K50" s="198">
        <f>ROUND(N(data!AY65), 0)</f>
        <v>0</v>
      </c>
      <c r="L50" s="198">
        <f>ROUND(N(data!AY66), 0)</f>
        <v>18502</v>
      </c>
      <c r="M50" s="198">
        <f>ROUND(N(data!AY67), 0)</f>
        <v>6675</v>
      </c>
      <c r="N50" s="198">
        <f>ROUND(N(data!AY68), 0)</f>
        <v>15121</v>
      </c>
      <c r="O50" s="198">
        <f>ROUND(N(data!AY69), 0)</f>
        <v>1103612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1346</v>
      </c>
      <c r="X50" s="198">
        <f>ROUND(N(data!AY78), 0)</f>
        <v>1585426</v>
      </c>
      <c r="Y50" s="198">
        <f>ROUND(N(data!AY79), 0)</f>
        <v>0</v>
      </c>
      <c r="Z50" s="198">
        <f>ROUND(N(data!AY80), 0)</f>
        <v>170</v>
      </c>
      <c r="AA50" s="198">
        <f>ROUND(N(data!AY81), 0)</f>
        <v>0</v>
      </c>
      <c r="AB50" s="198">
        <f>ROUND(N(data!AY82), 0)</f>
        <v>2382</v>
      </c>
      <c r="AC50" s="198">
        <f>ROUND(N(data!AY83), 0)</f>
        <v>-485712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11675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138</v>
      </c>
      <c r="B51" s="200" t="str">
        <f>RIGHT(data!$C$96,4)</f>
        <v>2024</v>
      </c>
      <c r="C51" s="12" t="str">
        <f>data!AZ$55</f>
        <v>8330</v>
      </c>
      <c r="D51" s="12" t="s">
        <v>1161</v>
      </c>
      <c r="E51" s="198">
        <f>ROUND(N(data!AZ59), 0)</f>
        <v>0</v>
      </c>
      <c r="F51" s="271">
        <f>ROUND(N(data!AZ60), 2)</f>
        <v>3.14</v>
      </c>
      <c r="G51" s="198">
        <f>ROUND(N(data!AZ61), 0)</f>
        <v>196636</v>
      </c>
      <c r="H51" s="198">
        <f>ROUND(N(data!AZ62), 0)</f>
        <v>36576</v>
      </c>
      <c r="I51" s="198">
        <f>ROUND(N(data!AZ63), 0)</f>
        <v>0</v>
      </c>
      <c r="J51" s="198">
        <f>ROUND(N(data!AZ64), 0)</f>
        <v>1006298</v>
      </c>
      <c r="K51" s="198">
        <f>ROUND(N(data!AZ65), 0)</f>
        <v>0</v>
      </c>
      <c r="L51" s="198">
        <f>ROUND(N(data!AZ66), 0)</f>
        <v>98446</v>
      </c>
      <c r="M51" s="198">
        <f>ROUND(N(data!AZ67), 0)</f>
        <v>15372</v>
      </c>
      <c r="N51" s="198">
        <f>ROUND(N(data!AZ68), 0)</f>
        <v>0</v>
      </c>
      <c r="O51" s="198">
        <f>ROUND(N(data!AZ69), 0)</f>
        <v>-111231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141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114963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-226335</v>
      </c>
      <c r="AD51" s="198">
        <f>ROUND(N(data!AZ84), 0)</f>
        <v>354822</v>
      </c>
      <c r="AE51" s="198">
        <f>ROUND(N(data!AZ89), 0)</f>
        <v>0</v>
      </c>
      <c r="AF51" s="198">
        <f>ROUND(N(data!AZ87), 0)</f>
        <v>0</v>
      </c>
      <c r="AG51" s="198">
        <f>ROUND(N(data!AZ90), 0)</f>
        <v>1089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138</v>
      </c>
      <c r="B52" s="200" t="str">
        <f>RIGHT(data!$C$96,4)</f>
        <v>2024</v>
      </c>
      <c r="C52" s="12" t="str">
        <f>data!BA$55</f>
        <v>8350</v>
      </c>
      <c r="D52" s="12" t="s">
        <v>1161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138</v>
      </c>
      <c r="B53" s="200" t="str">
        <f>RIGHT(data!$C$96,4)</f>
        <v>2024</v>
      </c>
      <c r="C53" s="12" t="str">
        <f>data!BB$55</f>
        <v>8360</v>
      </c>
      <c r="D53" s="12" t="s">
        <v>1161</v>
      </c>
      <c r="E53" s="198">
        <f>ROUND(N(data!BB59), 0)</f>
        <v>0</v>
      </c>
      <c r="F53" s="271">
        <f>ROUND(N(data!BB60), 2)</f>
        <v>14.4</v>
      </c>
      <c r="G53" s="198">
        <f>ROUND(N(data!BB61), 0)</f>
        <v>1848332</v>
      </c>
      <c r="H53" s="198">
        <f>ROUND(N(data!BB62), 0)</f>
        <v>269011</v>
      </c>
      <c r="I53" s="198">
        <f>ROUND(N(data!BB63), 0)</f>
        <v>0</v>
      </c>
      <c r="J53" s="198">
        <f>ROUND(N(data!BB64), 0)</f>
        <v>24694</v>
      </c>
      <c r="K53" s="198">
        <f>ROUND(N(data!BB65), 0)</f>
        <v>0</v>
      </c>
      <c r="L53" s="198">
        <f>ROUND(N(data!BB66), 0)</f>
        <v>9</v>
      </c>
      <c r="M53" s="198">
        <f>ROUND(N(data!BB67), 0)</f>
        <v>0</v>
      </c>
      <c r="N53" s="198">
        <f>ROUND(N(data!BB68), 0)</f>
        <v>0</v>
      </c>
      <c r="O53" s="198">
        <f>ROUND(N(data!BB69), 0)</f>
        <v>1518792</v>
      </c>
      <c r="P53" s="198">
        <f>ROUND(N(data!BB70), 0)</f>
        <v>0</v>
      </c>
      <c r="Q53" s="198">
        <f>ROUND(N(data!BB71), 0)</f>
        <v>136052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106422</v>
      </c>
      <c r="V53" s="198">
        <f>ROUND(N(data!BB76), 0)</f>
        <v>0</v>
      </c>
      <c r="W53" s="198">
        <f>ROUND(N(data!BB77), 0)</f>
        <v>0</v>
      </c>
      <c r="X53" s="198">
        <f>ROUND(N(data!BB78), 0)</f>
        <v>1080624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1591</v>
      </c>
      <c r="AC53" s="198">
        <f>ROUND(N(data!BB83), 0)</f>
        <v>194103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581</v>
      </c>
      <c r="AH53" s="198">
        <f>ROUND(N(data!BB91), 0)</f>
        <v>0</v>
      </c>
      <c r="AI53" s="198">
        <f>ROUND(N(data!BB92), 0)</f>
        <v>149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138</v>
      </c>
      <c r="B54" s="200" t="str">
        <f>RIGHT(data!$C$96,4)</f>
        <v>2024</v>
      </c>
      <c r="C54" s="12" t="str">
        <f>data!BC$55</f>
        <v>8370</v>
      </c>
      <c r="D54" s="12" t="s">
        <v>1161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138</v>
      </c>
      <c r="B55" s="200" t="str">
        <f>RIGHT(data!$C$96,4)</f>
        <v>2024</v>
      </c>
      <c r="C55" s="12" t="str">
        <f>data!BD$55</f>
        <v>8420</v>
      </c>
      <c r="D55" s="12" t="s">
        <v>1161</v>
      </c>
      <c r="E55" s="198">
        <f>ROUND(N(data!BD59), 0)</f>
        <v>0</v>
      </c>
      <c r="F55" s="271">
        <f>ROUND(N(data!BD60), 2)</f>
        <v>0.18</v>
      </c>
      <c r="G55" s="198">
        <f>ROUND(N(data!BD61), 0)</f>
        <v>14238</v>
      </c>
      <c r="H55" s="198">
        <f>ROUND(N(data!BD62), 0)</f>
        <v>1673</v>
      </c>
      <c r="I55" s="198">
        <f>ROUND(N(data!BD63), 0)</f>
        <v>0</v>
      </c>
      <c r="J55" s="198">
        <f>ROUND(N(data!BD64), 0)</f>
        <v>-11566</v>
      </c>
      <c r="K55" s="198">
        <f>ROUND(N(data!BD65), 0)</f>
        <v>0</v>
      </c>
      <c r="L55" s="198">
        <f>ROUND(N(data!BD66), 0)</f>
        <v>8664</v>
      </c>
      <c r="M55" s="198">
        <f>ROUND(N(data!BD67), 0)</f>
        <v>205</v>
      </c>
      <c r="N55" s="198">
        <f>ROUND(N(data!BD68), 0)</f>
        <v>6464</v>
      </c>
      <c r="O55" s="198">
        <f>ROUND(N(data!BD69), 0)</f>
        <v>8363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8324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39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4159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138</v>
      </c>
      <c r="B56" s="200" t="str">
        <f>RIGHT(data!$C$96,4)</f>
        <v>2024</v>
      </c>
      <c r="C56" s="12" t="str">
        <f>data!BE$55</f>
        <v>8430</v>
      </c>
      <c r="D56" s="12" t="s">
        <v>1161</v>
      </c>
      <c r="E56" s="198">
        <f>ROUND(N(data!BE59), 0)</f>
        <v>436329</v>
      </c>
      <c r="F56" s="271">
        <f>ROUND(N(data!BE60), 2)</f>
        <v>87.02</v>
      </c>
      <c r="G56" s="198">
        <f>ROUND(N(data!BE61), 0)</f>
        <v>6458926</v>
      </c>
      <c r="H56" s="198">
        <f>ROUND(N(data!BE62), 0)</f>
        <v>995149</v>
      </c>
      <c r="I56" s="198">
        <f>ROUND(N(data!BE63), 0)</f>
        <v>-4772</v>
      </c>
      <c r="J56" s="198">
        <f>ROUND(N(data!BE64), 0)</f>
        <v>1101603</v>
      </c>
      <c r="K56" s="198">
        <f>ROUND(N(data!BE65), 0)</f>
        <v>0</v>
      </c>
      <c r="L56" s="198">
        <f>ROUND(N(data!BE66), 0)</f>
        <v>364767</v>
      </c>
      <c r="M56" s="198">
        <f>ROUND(N(data!BE67), 0)</f>
        <v>600098</v>
      </c>
      <c r="N56" s="198">
        <f>ROUND(N(data!BE68), 0)</f>
        <v>6910</v>
      </c>
      <c r="O56" s="198">
        <f>ROUND(N(data!BE69), 0)</f>
        <v>10102101</v>
      </c>
      <c r="P56" s="198">
        <f>ROUND(N(data!BE70), 0)</f>
        <v>0</v>
      </c>
      <c r="Q56" s="198">
        <f>ROUND(N(data!BE71), 0)</f>
        <v>-14893</v>
      </c>
      <c r="R56" s="198">
        <f>ROUND(N(data!BE72), 0)</f>
        <v>8951</v>
      </c>
      <c r="S56" s="198">
        <f>ROUND(N(data!BE73), 0)</f>
        <v>0</v>
      </c>
      <c r="T56" s="198">
        <f>ROUND(N(data!BE74), 0)</f>
        <v>1030289</v>
      </c>
      <c r="U56" s="198">
        <f>ROUND(N(data!BE75), 0)</f>
        <v>0</v>
      </c>
      <c r="V56" s="198">
        <f>ROUND(N(data!BE76), 0)</f>
        <v>0</v>
      </c>
      <c r="W56" s="198">
        <f>ROUND(N(data!BE77), 0)</f>
        <v>3193861</v>
      </c>
      <c r="X56" s="198">
        <f>ROUND(N(data!BE78), 0)</f>
        <v>3776201</v>
      </c>
      <c r="Y56" s="198">
        <f>ROUND(N(data!BE79), 0)</f>
        <v>0</v>
      </c>
      <c r="Z56" s="198">
        <f>ROUND(N(data!BE80), 0)</f>
        <v>1321</v>
      </c>
      <c r="AA56" s="198">
        <f>ROUND(N(data!BE81), 0)</f>
        <v>356284</v>
      </c>
      <c r="AB56" s="198">
        <f>ROUND(N(data!BE82), 0)</f>
        <v>1728667</v>
      </c>
      <c r="AC56" s="198">
        <f>ROUND(N(data!BE83), 0)</f>
        <v>21420</v>
      </c>
      <c r="AD56" s="198">
        <f>ROUND(N(data!BE84), 0)</f>
        <v>80374</v>
      </c>
      <c r="AE56" s="198">
        <f>ROUND(N(data!BE89), 0)</f>
        <v>0</v>
      </c>
      <c r="AF56" s="198">
        <f>ROUND(N(data!BE87), 0)</f>
        <v>0</v>
      </c>
      <c r="AG56" s="198">
        <f>ROUND(N(data!BE90), 0)</f>
        <v>176656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138</v>
      </c>
      <c r="B57" s="200" t="str">
        <f>RIGHT(data!$C$96,4)</f>
        <v>2024</v>
      </c>
      <c r="C57" s="12" t="str">
        <f>data!BF$55</f>
        <v>8460</v>
      </c>
      <c r="D57" s="12" t="s">
        <v>1161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138</v>
      </c>
      <c r="B58" s="200" t="str">
        <f>RIGHT(data!$C$96,4)</f>
        <v>2024</v>
      </c>
      <c r="C58" s="12" t="str">
        <f>data!BG$55</f>
        <v>8470</v>
      </c>
      <c r="D58" s="12" t="s">
        <v>1161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8572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117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138</v>
      </c>
      <c r="B59" s="200" t="str">
        <f>RIGHT(data!$C$96,4)</f>
        <v>2024</v>
      </c>
      <c r="C59" s="12" t="str">
        <f>data!BH$55</f>
        <v>8480</v>
      </c>
      <c r="D59" s="12" t="s">
        <v>1161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547</v>
      </c>
      <c r="AH59" s="198">
        <f>ROUND(N(data!BH91), 0)</f>
        <v>0</v>
      </c>
      <c r="AI59" s="198">
        <f>ROUND(N(data!BH92), 0)</f>
        <v>140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138</v>
      </c>
      <c r="B60" s="200" t="str">
        <f>RIGHT(data!$C$96,4)</f>
        <v>2024</v>
      </c>
      <c r="C60" s="12" t="str">
        <f>data!BI$55</f>
        <v>8490</v>
      </c>
      <c r="D60" s="12" t="s">
        <v>1161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138</v>
      </c>
      <c r="B61" s="200" t="str">
        <f>RIGHT(data!$C$96,4)</f>
        <v>2024</v>
      </c>
      <c r="C61" s="12" t="str">
        <f>data!BJ$55</f>
        <v>8510</v>
      </c>
      <c r="D61" s="12" t="s">
        <v>1161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775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138</v>
      </c>
      <c r="B62" s="200" t="str">
        <f>RIGHT(data!$C$96,4)</f>
        <v>2024</v>
      </c>
      <c r="C62" s="12" t="str">
        <f>data!BK$55</f>
        <v>8530</v>
      </c>
      <c r="D62" s="12" t="s">
        <v>1161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138</v>
      </c>
      <c r="B63" s="200" t="str">
        <f>RIGHT(data!$C$96,4)</f>
        <v>2024</v>
      </c>
      <c r="C63" s="12" t="str">
        <f>data!BL$55</f>
        <v>8560</v>
      </c>
      <c r="D63" s="12" t="s">
        <v>1161</v>
      </c>
      <c r="E63" s="198">
        <f>ROUND(N(data!BL59), 0)</f>
        <v>0</v>
      </c>
      <c r="F63" s="271">
        <f>ROUND(N(data!BL60), 2)</f>
        <v>19.57</v>
      </c>
      <c r="G63" s="198">
        <f>ROUND(N(data!BL61), 0)</f>
        <v>2784980</v>
      </c>
      <c r="H63" s="198">
        <f>ROUND(N(data!BL62), 0)</f>
        <v>385311</v>
      </c>
      <c r="I63" s="198">
        <f>ROUND(N(data!BL63), 0)</f>
        <v>0</v>
      </c>
      <c r="J63" s="198">
        <f>ROUND(N(data!BL64), 0)</f>
        <v>214931</v>
      </c>
      <c r="K63" s="198">
        <f>ROUND(N(data!BL65), 0)</f>
        <v>0</v>
      </c>
      <c r="L63" s="198">
        <f>ROUND(N(data!BL66), 0)</f>
        <v>7785</v>
      </c>
      <c r="M63" s="198">
        <f>ROUND(N(data!BL67), 0)</f>
        <v>12044</v>
      </c>
      <c r="N63" s="198">
        <f>ROUND(N(data!BL68), 0)</f>
        <v>0</v>
      </c>
      <c r="O63" s="198">
        <f>ROUND(N(data!BL69), 0)</f>
        <v>1652354</v>
      </c>
      <c r="P63" s="198">
        <f>ROUND(N(data!BL70), 0)</f>
        <v>26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14039</v>
      </c>
      <c r="X63" s="198">
        <f>ROUND(N(data!BL78), 0)</f>
        <v>1628234</v>
      </c>
      <c r="Y63" s="198">
        <f>ROUND(N(data!BL79), 0)</f>
        <v>0</v>
      </c>
      <c r="Z63" s="198">
        <f>ROUND(N(data!BL80), 0)</f>
        <v>157</v>
      </c>
      <c r="AA63" s="198">
        <f>ROUND(N(data!BL81), 0)</f>
        <v>0</v>
      </c>
      <c r="AB63" s="198">
        <f>ROUND(N(data!BL82), 0)</f>
        <v>0</v>
      </c>
      <c r="AC63" s="198">
        <f>ROUND(N(data!BL83), 0)</f>
        <v>9898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4088</v>
      </c>
      <c r="AH63" s="198">
        <f>ROUND(N(data!BL91), 0)</f>
        <v>0</v>
      </c>
      <c r="AI63" s="198">
        <f>ROUND(N(data!BL92), 0)</f>
        <v>1046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138</v>
      </c>
      <c r="B64" s="200" t="str">
        <f>RIGHT(data!$C$96,4)</f>
        <v>2024</v>
      </c>
      <c r="C64" s="12" t="str">
        <f>data!BM$55</f>
        <v>8590</v>
      </c>
      <c r="D64" s="12" t="s">
        <v>1161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138</v>
      </c>
      <c r="B65" s="200" t="str">
        <f>RIGHT(data!$C$96,4)</f>
        <v>2024</v>
      </c>
      <c r="C65" s="12" t="str">
        <f>data!BN$55</f>
        <v>8610</v>
      </c>
      <c r="D65" s="12" t="s">
        <v>1161</v>
      </c>
      <c r="E65" s="198">
        <f>ROUND(N(data!BN59), 0)</f>
        <v>0</v>
      </c>
      <c r="F65" s="271">
        <f>ROUND(N(data!BN60), 2)</f>
        <v>61.29</v>
      </c>
      <c r="G65" s="198">
        <f>ROUND(N(data!BN61), 0)</f>
        <v>4934600</v>
      </c>
      <c r="H65" s="198">
        <f>ROUND(N(data!BN62), 0)</f>
        <v>848440</v>
      </c>
      <c r="I65" s="198">
        <f>ROUND(N(data!BN63), 0)</f>
        <v>481734</v>
      </c>
      <c r="J65" s="198">
        <f>ROUND(N(data!BN64), 0)</f>
        <v>256867</v>
      </c>
      <c r="K65" s="198">
        <f>ROUND(N(data!BN65), 0)</f>
        <v>0</v>
      </c>
      <c r="L65" s="198">
        <f>ROUND(N(data!BN66), 0)</f>
        <v>1929923</v>
      </c>
      <c r="M65" s="198">
        <f>ROUND(N(data!BN67), 0)</f>
        <v>1357994</v>
      </c>
      <c r="N65" s="198">
        <f>ROUND(N(data!BN68), 0)</f>
        <v>-26956</v>
      </c>
      <c r="O65" s="198">
        <f>ROUND(N(data!BN69), 0)</f>
        <v>4132704</v>
      </c>
      <c r="P65" s="198">
        <f>ROUND(N(data!BN70), 0)</f>
        <v>0</v>
      </c>
      <c r="Q65" s="198">
        <f>ROUND(N(data!BN71), 0)</f>
        <v>0</v>
      </c>
      <c r="R65" s="198">
        <f>ROUND(N(data!BN72), 0)</f>
        <v>93528</v>
      </c>
      <c r="S65" s="198">
        <f>ROUND(N(data!BN73), 0)</f>
        <v>193582</v>
      </c>
      <c r="T65" s="198">
        <f>ROUND(N(data!BN74), 0)</f>
        <v>0</v>
      </c>
      <c r="U65" s="198">
        <f>ROUND(N(data!BN75), 0)</f>
        <v>252677</v>
      </c>
      <c r="V65" s="198">
        <f>ROUND(N(data!BN76), 0)</f>
        <v>0</v>
      </c>
      <c r="W65" s="198">
        <f>ROUND(N(data!BN77), 0)</f>
        <v>218464</v>
      </c>
      <c r="X65" s="198">
        <f>ROUND(N(data!BN78), 0)</f>
        <v>2885006</v>
      </c>
      <c r="Y65" s="198">
        <f>ROUND(N(data!BN79), 0)</f>
        <v>0</v>
      </c>
      <c r="Z65" s="198">
        <f>ROUND(N(data!BN80), 0)</f>
        <v>9941</v>
      </c>
      <c r="AA65" s="198">
        <f>ROUND(N(data!BN81), 0)</f>
        <v>-22042</v>
      </c>
      <c r="AB65" s="198">
        <f>ROUND(N(data!BN82), 0)</f>
        <v>12352</v>
      </c>
      <c r="AC65" s="198">
        <f>ROUND(N(data!BN83), 0)</f>
        <v>489196</v>
      </c>
      <c r="AD65" s="198">
        <f>ROUND(N(data!BN84), 0)</f>
        <v>81577</v>
      </c>
      <c r="AE65" s="198">
        <f>ROUND(N(data!BN89), 0)</f>
        <v>0</v>
      </c>
      <c r="AF65" s="198">
        <f>ROUND(N(data!BN87), 0)</f>
        <v>0</v>
      </c>
      <c r="AG65" s="198">
        <f>ROUND(N(data!BN90), 0)</f>
        <v>6690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138</v>
      </c>
      <c r="B66" s="200" t="str">
        <f>RIGHT(data!$C$96,4)</f>
        <v>2024</v>
      </c>
      <c r="C66" s="12" t="str">
        <f>data!BO$55</f>
        <v>8620</v>
      </c>
      <c r="D66" s="12" t="s">
        <v>1161</v>
      </c>
      <c r="E66" s="198">
        <f>ROUND(N(data!BO59), 0)</f>
        <v>0</v>
      </c>
      <c r="F66" s="271">
        <f>ROUND(N(data!BO60), 2)</f>
        <v>0</v>
      </c>
      <c r="G66" s="198">
        <f>ROUND(N(data!BO61), 0)</f>
        <v>129</v>
      </c>
      <c r="H66" s="198">
        <f>ROUND(N(data!BO62), 0)</f>
        <v>18679392</v>
      </c>
      <c r="I66" s="198">
        <f>ROUND(N(data!BO63), 0)</f>
        <v>0</v>
      </c>
      <c r="J66" s="198">
        <f>ROUND(N(data!BO64), 0)</f>
        <v>5018</v>
      </c>
      <c r="K66" s="198">
        <f>ROUND(N(data!BO65), 0)</f>
        <v>0</v>
      </c>
      <c r="L66" s="198">
        <f>ROUND(N(data!BO66), 0)</f>
        <v>155</v>
      </c>
      <c r="M66" s="198">
        <f>ROUND(N(data!BO67), 0)</f>
        <v>0</v>
      </c>
      <c r="N66" s="198">
        <f>ROUND(N(data!BO68), 0)</f>
        <v>0</v>
      </c>
      <c r="O66" s="198">
        <f>ROUND(N(data!BO69), 0)</f>
        <v>75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75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225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138</v>
      </c>
      <c r="B67" s="200" t="str">
        <f>RIGHT(data!$C$96,4)</f>
        <v>2024</v>
      </c>
      <c r="C67" s="12" t="str">
        <f>data!BP$55</f>
        <v>8630</v>
      </c>
      <c r="D67" s="12" t="s">
        <v>1161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138</v>
      </c>
      <c r="B68" s="200" t="str">
        <f>RIGHT(data!$C$96,4)</f>
        <v>2024</v>
      </c>
      <c r="C68" s="12" t="str">
        <f>data!BQ$55</f>
        <v>8640</v>
      </c>
      <c r="D68" s="12" t="s">
        <v>1161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138</v>
      </c>
      <c r="B69" s="200" t="str">
        <f>RIGHT(data!$C$96,4)</f>
        <v>2024</v>
      </c>
      <c r="C69" s="12" t="str">
        <f>data!BR$55</f>
        <v>8650</v>
      </c>
      <c r="D69" s="12" t="s">
        <v>1161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138</v>
      </c>
      <c r="B70" s="200" t="str">
        <f>RIGHT(data!$C$96,4)</f>
        <v>2024</v>
      </c>
      <c r="C70" s="12" t="str">
        <f>data!BS$55</f>
        <v>8660</v>
      </c>
      <c r="D70" s="12" t="s">
        <v>1161</v>
      </c>
      <c r="E70" s="198">
        <f>ROUND(N(data!BS59), 0)</f>
        <v>0</v>
      </c>
      <c r="F70" s="271">
        <f>ROUND(N(data!BS60), 2)</f>
        <v>0.59</v>
      </c>
      <c r="G70" s="198">
        <f>ROUND(N(data!BS61), 0)</f>
        <v>64100</v>
      </c>
      <c r="H70" s="198">
        <f>ROUND(N(data!BS62), 0)</f>
        <v>19690</v>
      </c>
      <c r="I70" s="198">
        <f>ROUND(N(data!BS63), 0)</f>
        <v>0</v>
      </c>
      <c r="J70" s="198">
        <f>ROUND(N(data!BS64), 0)</f>
        <v>8366</v>
      </c>
      <c r="K70" s="198">
        <f>ROUND(N(data!BS65), 0)</f>
        <v>0</v>
      </c>
      <c r="L70" s="198">
        <f>ROUND(N(data!BS66), 0)</f>
        <v>903</v>
      </c>
      <c r="M70" s="198">
        <f>ROUND(N(data!BS67), 0)</f>
        <v>8649</v>
      </c>
      <c r="N70" s="198">
        <f>ROUND(N(data!BS68), 0)</f>
        <v>53669</v>
      </c>
      <c r="O70" s="198">
        <f>ROUND(N(data!BS69), 0)</f>
        <v>57984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37476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20508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541</v>
      </c>
      <c r="AH70" s="198">
        <f>ROUND(N(data!BS91), 0)</f>
        <v>0</v>
      </c>
      <c r="AI70" s="198">
        <f>ROUND(N(data!BS92), 0)</f>
        <v>138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138</v>
      </c>
      <c r="B71" s="200" t="str">
        <f>RIGHT(data!$C$96,4)</f>
        <v>2024</v>
      </c>
      <c r="C71" s="12" t="str">
        <f>data!BT$55</f>
        <v>8670</v>
      </c>
      <c r="D71" s="12" t="s">
        <v>1161</v>
      </c>
      <c r="E71" s="198">
        <f>ROUND(N(data!BT59), 0)</f>
        <v>0</v>
      </c>
      <c r="F71" s="271">
        <f>ROUND(N(data!BT60), 2)</f>
        <v>2.84</v>
      </c>
      <c r="G71" s="198">
        <f>ROUND(N(data!BT61), 0)</f>
        <v>354568</v>
      </c>
      <c r="H71" s="198">
        <f>ROUND(N(data!BT62), 0)</f>
        <v>48242</v>
      </c>
      <c r="I71" s="198">
        <f>ROUND(N(data!BT63), 0)</f>
        <v>0</v>
      </c>
      <c r="J71" s="198">
        <f>ROUND(N(data!BT64), 0)</f>
        <v>1298</v>
      </c>
      <c r="K71" s="198">
        <f>ROUND(N(data!BT65), 0)</f>
        <v>0</v>
      </c>
      <c r="L71" s="198">
        <f>ROUND(N(data!BT66), 0)</f>
        <v>346</v>
      </c>
      <c r="M71" s="198">
        <f>ROUND(N(data!BT67), 0)</f>
        <v>0</v>
      </c>
      <c r="N71" s="198">
        <f>ROUND(N(data!BT68), 0)</f>
        <v>0</v>
      </c>
      <c r="O71" s="198">
        <f>ROUND(N(data!BT69), 0)</f>
        <v>208272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22</v>
      </c>
      <c r="X71" s="198">
        <f>ROUND(N(data!BT78), 0)</f>
        <v>207298</v>
      </c>
      <c r="Y71" s="198">
        <f>ROUND(N(data!BT79), 0)</f>
        <v>0</v>
      </c>
      <c r="Z71" s="198">
        <f>ROUND(N(data!BT80), 0)</f>
        <v>280</v>
      </c>
      <c r="AA71" s="198">
        <f>ROUND(N(data!BT81), 0)</f>
        <v>0</v>
      </c>
      <c r="AB71" s="198">
        <f>ROUND(N(data!BT82), 0)</f>
        <v>265</v>
      </c>
      <c r="AC71" s="198">
        <f>ROUND(N(data!BT83), 0)</f>
        <v>407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401</v>
      </c>
      <c r="AH71" s="198">
        <f>ROUND(N(data!BT91), 0)</f>
        <v>0</v>
      </c>
      <c r="AI71" s="198">
        <f>ROUND(N(data!BT92), 0)</f>
        <v>103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138</v>
      </c>
      <c r="B72" s="200" t="str">
        <f>RIGHT(data!$C$96,4)</f>
        <v>2024</v>
      </c>
      <c r="C72" s="12" t="str">
        <f>data!BU$55</f>
        <v>8680</v>
      </c>
      <c r="D72" s="12" t="s">
        <v>1161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138</v>
      </c>
      <c r="B73" s="200" t="str">
        <f>RIGHT(data!$C$96,4)</f>
        <v>2024</v>
      </c>
      <c r="C73" s="12" t="str">
        <f>data!BV$55</f>
        <v>8690</v>
      </c>
      <c r="D73" s="12" t="s">
        <v>1161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358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1327</v>
      </c>
      <c r="AH73" s="198">
        <f>ROUND(N(data!BV91), 0)</f>
        <v>0</v>
      </c>
      <c r="AI73" s="198">
        <f>ROUND(N(data!BV92), 0)</f>
        <v>339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138</v>
      </c>
      <c r="B74" s="200" t="str">
        <f>RIGHT(data!$C$96,4)</f>
        <v>2024</v>
      </c>
      <c r="C74" s="12" t="str">
        <f>data!BW$55</f>
        <v>8700</v>
      </c>
      <c r="D74" s="12" t="s">
        <v>1161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1121500</v>
      </c>
      <c r="J74" s="198">
        <f>ROUND(N(data!BW64), 0)</f>
        <v>2037</v>
      </c>
      <c r="K74" s="198">
        <f>ROUND(N(data!BW65), 0)</f>
        <v>0</v>
      </c>
      <c r="L74" s="198">
        <f>ROUND(N(data!BW66), 0)</f>
        <v>3890715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138</v>
      </c>
      <c r="B75" s="200" t="str">
        <f>RIGHT(data!$C$96,4)</f>
        <v>2024</v>
      </c>
      <c r="C75" s="12" t="str">
        <f>data!BX$55</f>
        <v>8710</v>
      </c>
      <c r="D75" s="12" t="s">
        <v>1161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138</v>
      </c>
      <c r="B76" s="200" t="str">
        <f>RIGHT(data!$C$96,4)</f>
        <v>2024</v>
      </c>
      <c r="C76" s="12" t="str">
        <f>data!BY$55</f>
        <v>8720</v>
      </c>
      <c r="D76" s="12" t="s">
        <v>1161</v>
      </c>
      <c r="E76" s="198">
        <f>ROUND(N(data!BY59), 0)</f>
        <v>0</v>
      </c>
      <c r="F76" s="271">
        <f>ROUND(N(data!BY60), 2)</f>
        <v>21.18</v>
      </c>
      <c r="G76" s="198">
        <f>ROUND(N(data!BY61), 0)</f>
        <v>3416447</v>
      </c>
      <c r="H76" s="198">
        <f>ROUND(N(data!BY62), 0)</f>
        <v>327317</v>
      </c>
      <c r="I76" s="198">
        <f>ROUND(N(data!BY63), 0)</f>
        <v>231269</v>
      </c>
      <c r="J76" s="198">
        <f>ROUND(N(data!BY64), 0)</f>
        <v>28924</v>
      </c>
      <c r="K76" s="198">
        <f>ROUND(N(data!BY65), 0)</f>
        <v>0</v>
      </c>
      <c r="L76" s="198">
        <f>ROUND(N(data!BY66), 0)</f>
        <v>10933</v>
      </c>
      <c r="M76" s="198">
        <f>ROUND(N(data!BY67), 0)</f>
        <v>14669</v>
      </c>
      <c r="N76" s="198">
        <f>ROUND(N(data!BY68), 0)</f>
        <v>-139</v>
      </c>
      <c r="O76" s="198">
        <f>ROUND(N(data!BY69), 0)</f>
        <v>2186106</v>
      </c>
      <c r="P76" s="198">
        <f>ROUND(N(data!BY70), 0)</f>
        <v>0</v>
      </c>
      <c r="Q76" s="198">
        <f>ROUND(N(data!BY71), 0)</f>
        <v>104097</v>
      </c>
      <c r="R76" s="198">
        <f>ROUND(N(data!BY72), 0)</f>
        <v>10338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10216</v>
      </c>
      <c r="X76" s="198">
        <f>ROUND(N(data!BY78), 0)</f>
        <v>1997420</v>
      </c>
      <c r="Y76" s="198">
        <f>ROUND(N(data!BY79), 0)</f>
        <v>30779</v>
      </c>
      <c r="Z76" s="198">
        <f>ROUND(N(data!BY80), 0)</f>
        <v>1068</v>
      </c>
      <c r="AA76" s="198">
        <f>ROUND(N(data!BY81), 0)</f>
        <v>0</v>
      </c>
      <c r="AB76" s="198">
        <f>ROUND(N(data!BY82), 0)</f>
        <v>19377</v>
      </c>
      <c r="AC76" s="198">
        <f>ROUND(N(data!BY83), 0)</f>
        <v>12811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4523</v>
      </c>
      <c r="AH76" s="198">
        <f>ROUND(N(data!BY91), 0)</f>
        <v>0</v>
      </c>
      <c r="AI76" s="198">
        <f>ROUND(N(data!BY92), 0)</f>
        <v>1157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138</v>
      </c>
      <c r="B77" s="200" t="str">
        <f>RIGHT(data!$C$96,4)</f>
        <v>2024</v>
      </c>
      <c r="C77" s="12" t="str">
        <f>data!BZ$55</f>
        <v>8730</v>
      </c>
      <c r="D77" s="12" t="s">
        <v>1161</v>
      </c>
      <c r="E77" s="198">
        <f>ROUND(N(data!BZ59), 0)</f>
        <v>0</v>
      </c>
      <c r="F77" s="271">
        <f>ROUND(N(data!BZ60), 2)</f>
        <v>53.8</v>
      </c>
      <c r="G77" s="198">
        <f>ROUND(N(data!BZ61), 0)</f>
        <v>5497830</v>
      </c>
      <c r="H77" s="198">
        <f>ROUND(N(data!BZ62), 0)</f>
        <v>1654321</v>
      </c>
      <c r="I77" s="198">
        <f>ROUND(N(data!BZ63), 0)</f>
        <v>0</v>
      </c>
      <c r="J77" s="198">
        <f>ROUND(N(data!BZ64), 0)</f>
        <v>111777</v>
      </c>
      <c r="K77" s="198">
        <f>ROUND(N(data!BZ65), 0)</f>
        <v>0</v>
      </c>
      <c r="L77" s="198">
        <f>ROUND(N(data!BZ66), 0)</f>
        <v>167025</v>
      </c>
      <c r="M77" s="198">
        <f>ROUND(N(data!BZ67), 0)</f>
        <v>219990</v>
      </c>
      <c r="N77" s="198">
        <f>ROUND(N(data!BZ68), 0)</f>
        <v>0</v>
      </c>
      <c r="O77" s="198">
        <f>ROUND(N(data!BZ69), 0)</f>
        <v>3235921</v>
      </c>
      <c r="P77" s="198">
        <f>ROUND(N(data!BZ70), 0)</f>
        <v>0</v>
      </c>
      <c r="Q77" s="198">
        <f>ROUND(N(data!BZ71), 0)</f>
        <v>13676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3214298</v>
      </c>
      <c r="Y77" s="198">
        <f>ROUND(N(data!BZ79), 0)</f>
        <v>856</v>
      </c>
      <c r="Z77" s="198">
        <f>ROUND(N(data!BZ80), 0)</f>
        <v>3516</v>
      </c>
      <c r="AA77" s="198">
        <f>ROUND(N(data!BZ81), 0)</f>
        <v>3575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63</v>
      </c>
      <c r="AH77" s="198">
        <f>ROUND(N(data!BZ91), 0)</f>
        <v>0</v>
      </c>
      <c r="AI77" s="198">
        <f>ROUND(N(data!BZ92), 0)</f>
        <v>16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138</v>
      </c>
      <c r="B78" s="200" t="str">
        <f>RIGHT(data!$C$96,4)</f>
        <v>2024</v>
      </c>
      <c r="C78" s="12" t="str">
        <f>data!CA$55</f>
        <v>8740</v>
      </c>
      <c r="D78" s="12" t="s">
        <v>1161</v>
      </c>
      <c r="E78" s="198">
        <f>ROUND(N(data!CA59), 0)</f>
        <v>0</v>
      </c>
      <c r="F78" s="271">
        <f>ROUND(N(data!CA60), 2)</f>
        <v>12.69</v>
      </c>
      <c r="G78" s="198">
        <f>ROUND(N(data!CA61), 0)</f>
        <v>1297833</v>
      </c>
      <c r="H78" s="198">
        <f>ROUND(N(data!CA62), 0)</f>
        <v>50</v>
      </c>
      <c r="I78" s="198">
        <f>ROUND(N(data!CA63), 0)</f>
        <v>47030</v>
      </c>
      <c r="J78" s="198">
        <f>ROUND(N(data!CA64), 0)</f>
        <v>1241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779009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758776</v>
      </c>
      <c r="Y78" s="198">
        <f>ROUND(N(data!CA79), 0)</f>
        <v>0</v>
      </c>
      <c r="Z78" s="198">
        <f>ROUND(N(data!CA80), 0)</f>
        <v>20202</v>
      </c>
      <c r="AA78" s="198">
        <f>ROUND(N(data!CA81), 0)</f>
        <v>0</v>
      </c>
      <c r="AB78" s="198">
        <f>ROUND(N(data!CA82), 0)</f>
        <v>0</v>
      </c>
      <c r="AC78" s="198">
        <f>ROUND(N(data!CA83), 0)</f>
        <v>31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202</v>
      </c>
      <c r="AH78" s="198">
        <f>ROUND(N(data!CA91), 0)</f>
        <v>0</v>
      </c>
      <c r="AI78" s="198">
        <f>ROUND(N(data!CA92), 0)</f>
        <v>52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138</v>
      </c>
      <c r="B79" s="200" t="str">
        <f>RIGHT(data!$C$96,4)</f>
        <v>2024</v>
      </c>
      <c r="C79" s="12" t="str">
        <f>data!CB$55</f>
        <v>8770</v>
      </c>
      <c r="D79" s="12" t="s">
        <v>1161</v>
      </c>
      <c r="E79" s="198">
        <f>ROUND(N(data!CB59), 0)</f>
        <v>0</v>
      </c>
      <c r="F79" s="271">
        <f>ROUND(N(data!CB60), 2)</f>
        <v>0.11</v>
      </c>
      <c r="G79" s="198">
        <f>ROUND(N(data!CB61), 0)</f>
        <v>15193</v>
      </c>
      <c r="H79" s="198">
        <f>ROUND(N(data!CB62), 0)</f>
        <v>0</v>
      </c>
      <c r="I79" s="198">
        <f>ROUND(N(data!CB63), 0)</f>
        <v>0</v>
      </c>
      <c r="J79" s="198">
        <f>ROUND(N(data!CB64), 0)</f>
        <v>20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8883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8883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1068</v>
      </c>
      <c r="AH79" s="198">
        <f>ROUND(N(data!CB91), 0)</f>
        <v>0</v>
      </c>
      <c r="AI79" s="198">
        <f>ROUND(N(data!CB92), 0)</f>
        <v>273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138</v>
      </c>
      <c r="B80" s="200" t="str">
        <f>RIGHT(data!$C$96,4)</f>
        <v>2024</v>
      </c>
      <c r="C80" s="12" t="str">
        <f>data!CC$55</f>
        <v>8790</v>
      </c>
      <c r="D80" s="12" t="s">
        <v>1161</v>
      </c>
      <c r="E80" s="198">
        <f>ROUND(N(data!CC59), 0)</f>
        <v>0</v>
      </c>
      <c r="F80" s="271">
        <f>ROUND(N(data!CC60), 2)</f>
        <v>1.91</v>
      </c>
      <c r="G80" s="198">
        <f>ROUND(N(data!CC61), 0)</f>
        <v>385565</v>
      </c>
      <c r="H80" s="198">
        <f>ROUND(N(data!CC62), 0)</f>
        <v>35227</v>
      </c>
      <c r="I80" s="198">
        <f>ROUND(N(data!CC63), 0)</f>
        <v>823655</v>
      </c>
      <c r="J80" s="198">
        <f>ROUND(N(data!CC64), 0)</f>
        <v>40535</v>
      </c>
      <c r="K80" s="198">
        <f>ROUND(N(data!CC65), 0)</f>
        <v>0</v>
      </c>
      <c r="L80" s="198">
        <f>ROUND(N(data!CC66), 0)</f>
        <v>1256</v>
      </c>
      <c r="M80" s="198">
        <f>ROUND(N(data!CC67), 0)</f>
        <v>1134335</v>
      </c>
      <c r="N80" s="198">
        <f>ROUND(N(data!CC68), 0)</f>
        <v>9258324</v>
      </c>
      <c r="O80" s="198">
        <f>ROUND(N(data!CC69), 0)</f>
        <v>19830319</v>
      </c>
      <c r="P80" s="198">
        <f>ROUND(N(data!CC70), 0)</f>
        <v>147740</v>
      </c>
      <c r="Q80" s="198">
        <f>ROUND(N(data!CC71), 0)</f>
        <v>-150000</v>
      </c>
      <c r="R80" s="198">
        <f>ROUND(N(data!CC72), 0)</f>
        <v>0</v>
      </c>
      <c r="S80" s="198">
        <f>ROUND(N(data!CC73), 0)</f>
        <v>3879789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-8596</v>
      </c>
      <c r="X80" s="198">
        <f>ROUND(N(data!CC78), 0)</f>
        <v>225420</v>
      </c>
      <c r="Y80" s="198">
        <f>ROUND(N(data!CC79), 0)</f>
        <v>0</v>
      </c>
      <c r="Z80" s="198">
        <f>ROUND(N(data!CC80), 0)</f>
        <v>0</v>
      </c>
      <c r="AA80" s="198">
        <f>ROUND(N(data!CC81), 0)</f>
        <v>15735071</v>
      </c>
      <c r="AB80" s="198">
        <f>ROUND(N(data!CC82), 0)</f>
        <v>334</v>
      </c>
      <c r="AC80" s="198">
        <f>ROUND(N(data!CC83), 0)</f>
        <v>561</v>
      </c>
      <c r="AD80" s="198">
        <f>ROUND(N(data!CC84), 0)</f>
        <v>130195</v>
      </c>
      <c r="AE80" s="198">
        <f>ROUND(N(data!CC89), 0)</f>
        <v>0</v>
      </c>
      <c r="AF80" s="198">
        <f>ROUND(N(data!CC87), 0)</f>
        <v>0</v>
      </c>
      <c r="AG80" s="198">
        <f>ROUND(N(data!CC90), 0)</f>
        <v>6927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2025-05-01T17:31:41Z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