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2F836D98-2D8E-4696-9D2E-7F4EF0697158}" xr6:coauthVersionLast="47" xr6:coauthVersionMax="47" xr10:uidLastSave="{00000000-0000-0000-0000-000000000000}"/>
  <bookViews>
    <workbookView xWindow="-120" yWindow="-120" windowWidth="29040" windowHeight="15720" tabRatio="777" activeTab="15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O89" i="24"/>
  <c r="AG89" i="24"/>
  <c r="Y89" i="24"/>
  <c r="Q89" i="24"/>
  <c r="I89" i="24"/>
  <c r="D216" i="32"/>
  <c r="C184" i="32"/>
  <c r="AF29" i="31"/>
  <c r="H88" i="32"/>
  <c r="N89" i="24"/>
  <c r="CE87" i="24"/>
  <c r="I376" i="32" s="1"/>
  <c r="C160" i="8"/>
  <c r="C145" i="8"/>
  <c r="C128" i="8"/>
  <c r="D339" i="24"/>
  <c r="AL2" i="30"/>
  <c r="C26" i="8"/>
  <c r="D291" i="24"/>
  <c r="D293" i="24" s="1"/>
  <c r="C35" i="8" s="1"/>
  <c r="H2" i="30"/>
  <c r="G2" i="30"/>
  <c r="C8" i="8"/>
  <c r="D29" i="6"/>
  <c r="E26" i="6"/>
  <c r="B233" i="24"/>
  <c r="C32" i="6" s="1"/>
  <c r="D189" i="24"/>
  <c r="C14" i="5" s="1"/>
  <c r="AK2" i="29"/>
  <c r="B7" i="4"/>
  <c r="G23" i="3"/>
  <c r="G192" i="32"/>
  <c r="AK33" i="31"/>
  <c r="E128" i="32"/>
  <c r="D96" i="32"/>
  <c r="CE94" i="24"/>
  <c r="I384" i="32" s="1"/>
  <c r="F223" i="32"/>
  <c r="E191" i="32"/>
  <c r="AJ31" i="31"/>
  <c r="AJ23" i="31"/>
  <c r="AJ15" i="31"/>
  <c r="AJ7" i="31"/>
  <c r="AI45" i="31"/>
  <c r="AI37" i="31"/>
  <c r="AI29" i="31"/>
  <c r="AI21" i="31"/>
  <c r="AI5" i="31"/>
  <c r="AH43" i="31"/>
  <c r="H157" i="32"/>
  <c r="AH27" i="31"/>
  <c r="AH19" i="31"/>
  <c r="AH11" i="31"/>
  <c r="AH3" i="31"/>
  <c r="AG41" i="31"/>
  <c r="F156" i="32"/>
  <c r="E124" i="32"/>
  <c r="D92" i="32"/>
  <c r="AG9" i="31"/>
  <c r="AG51" i="31"/>
  <c r="AI52" i="31"/>
  <c r="AG52" i="31"/>
  <c r="AG53" i="31"/>
  <c r="AG59" i="31"/>
  <c r="I285" i="32"/>
  <c r="AJ73" i="31"/>
  <c r="F350" i="32"/>
  <c r="AH77" i="31"/>
  <c r="AG79" i="31"/>
  <c r="I316" i="32"/>
  <c r="AD75" i="31"/>
  <c r="E308" i="32"/>
  <c r="AD59" i="31"/>
  <c r="C244" i="32"/>
  <c r="AD43" i="31"/>
  <c r="AD35" i="31"/>
  <c r="AD27" i="31"/>
  <c r="F84" i="32"/>
  <c r="E52" i="32"/>
  <c r="D20" i="32"/>
  <c r="AC75" i="31"/>
  <c r="AC67" i="31"/>
  <c r="AC51" i="31"/>
  <c r="AC43" i="31"/>
  <c r="AC35" i="31"/>
  <c r="AC27" i="31"/>
  <c r="AC19" i="31"/>
  <c r="AC11" i="31"/>
  <c r="AC3" i="31"/>
  <c r="AB75" i="31"/>
  <c r="AB67" i="31"/>
  <c r="AB59" i="31"/>
  <c r="AB51" i="31"/>
  <c r="AB43" i="31"/>
  <c r="AB35" i="31"/>
  <c r="AB11" i="31"/>
  <c r="AB3" i="31"/>
  <c r="AA75" i="31"/>
  <c r="AA67" i="31"/>
  <c r="AA59" i="31"/>
  <c r="AA35" i="31"/>
  <c r="AA27" i="31"/>
  <c r="AA19" i="31"/>
  <c r="AA11" i="31"/>
  <c r="CE81" i="24"/>
  <c r="Z75" i="31"/>
  <c r="Z67" i="31"/>
  <c r="Z59" i="31"/>
  <c r="Z51" i="31"/>
  <c r="Z43" i="31"/>
  <c r="Z35" i="31"/>
  <c r="Z27" i="31"/>
  <c r="Z19" i="31"/>
  <c r="Z11" i="31"/>
  <c r="CE80" i="24"/>
  <c r="Y75" i="31"/>
  <c r="Y67" i="31"/>
  <c r="Y59" i="31"/>
  <c r="Y51" i="31"/>
  <c r="Y43" i="31"/>
  <c r="Y27" i="31"/>
  <c r="Y19" i="31"/>
  <c r="Y11" i="31"/>
  <c r="CE79" i="24"/>
  <c r="X75" i="31"/>
  <c r="X67" i="31"/>
  <c r="X59" i="31"/>
  <c r="X51" i="31"/>
  <c r="X43" i="31"/>
  <c r="X35" i="31"/>
  <c r="X27" i="31"/>
  <c r="X19" i="31"/>
  <c r="X11" i="31"/>
  <c r="CE78" i="24"/>
  <c r="W75" i="31"/>
  <c r="W67" i="31"/>
  <c r="W59" i="31"/>
  <c r="W51" i="31"/>
  <c r="W43" i="31"/>
  <c r="W35" i="31"/>
  <c r="W27" i="31"/>
  <c r="W19" i="31"/>
  <c r="W11" i="31"/>
  <c r="CE77" i="24"/>
  <c r="V59" i="31"/>
  <c r="V51" i="31"/>
  <c r="V43" i="31"/>
  <c r="V35" i="31"/>
  <c r="V27" i="31"/>
  <c r="V19" i="31"/>
  <c r="CE76" i="24"/>
  <c r="U75" i="31"/>
  <c r="U67" i="31"/>
  <c r="U51" i="31"/>
  <c r="U43" i="31"/>
  <c r="U35" i="31"/>
  <c r="U27" i="31"/>
  <c r="U19" i="31"/>
  <c r="U11" i="31"/>
  <c r="U3" i="31"/>
  <c r="T75" i="31"/>
  <c r="T67" i="31"/>
  <c r="T59" i="31"/>
  <c r="T51" i="31"/>
  <c r="T43" i="31"/>
  <c r="T35" i="31"/>
  <c r="T11" i="31"/>
  <c r="T3" i="31"/>
  <c r="S75" i="31"/>
  <c r="S67" i="31"/>
  <c r="S59" i="31"/>
  <c r="S35" i="31"/>
  <c r="S27" i="31"/>
  <c r="S19" i="31"/>
  <c r="S11" i="31"/>
  <c r="CE73" i="24"/>
  <c r="R75" i="31"/>
  <c r="R67" i="31"/>
  <c r="R59" i="31"/>
  <c r="R51" i="31"/>
  <c r="R43" i="31"/>
  <c r="R35" i="31"/>
  <c r="R27" i="31"/>
  <c r="R19" i="31"/>
  <c r="R11" i="31"/>
  <c r="CE72" i="24"/>
  <c r="Q75" i="31"/>
  <c r="Q67" i="31"/>
  <c r="Q59" i="31"/>
  <c r="Q51" i="31"/>
  <c r="Q43" i="31"/>
  <c r="Q27" i="31"/>
  <c r="Q19" i="31"/>
  <c r="Q11" i="31"/>
  <c r="CE71" i="24"/>
  <c r="BX69" i="24"/>
  <c r="BP69" i="24"/>
  <c r="BH69" i="24"/>
  <c r="P51" i="31"/>
  <c r="P43" i="31"/>
  <c r="AJ69" i="24"/>
  <c r="P27" i="31"/>
  <c r="P19" i="31"/>
  <c r="L69" i="24"/>
  <c r="D69" i="24"/>
  <c r="N73" i="31"/>
  <c r="C306" i="32"/>
  <c r="I242" i="32"/>
  <c r="H210" i="32"/>
  <c r="G178" i="32"/>
  <c r="N33" i="31"/>
  <c r="E114" i="32"/>
  <c r="N17" i="31"/>
  <c r="N9" i="31"/>
  <c r="L74" i="31"/>
  <c r="D336" i="32"/>
  <c r="D304" i="32"/>
  <c r="C304" i="32"/>
  <c r="C272" i="32"/>
  <c r="I240" i="32"/>
  <c r="L50" i="31"/>
  <c r="L49" i="31"/>
  <c r="H176" i="32"/>
  <c r="G176" i="32"/>
  <c r="L34" i="31"/>
  <c r="L33" i="31"/>
  <c r="L26" i="31"/>
  <c r="E112" i="32"/>
  <c r="D80" i="32"/>
  <c r="L10" i="31"/>
  <c r="C48" i="32"/>
  <c r="C16" i="32"/>
  <c r="K80" i="31"/>
  <c r="C335" i="32"/>
  <c r="C303" i="32"/>
  <c r="I271" i="32"/>
  <c r="I239" i="32"/>
  <c r="H239" i="32"/>
  <c r="K49" i="31"/>
  <c r="K48" i="31"/>
  <c r="G175" i="32"/>
  <c r="F175" i="32"/>
  <c r="K33" i="31"/>
  <c r="K32" i="31"/>
  <c r="K25" i="31"/>
  <c r="D111" i="32"/>
  <c r="C79" i="32"/>
  <c r="K9" i="31"/>
  <c r="I15" i="32"/>
  <c r="J80" i="31"/>
  <c r="J79" i="31"/>
  <c r="J72" i="31"/>
  <c r="J71" i="31"/>
  <c r="I270" i="32"/>
  <c r="J63" i="31"/>
  <c r="H238" i="32"/>
  <c r="G238" i="32"/>
  <c r="G206" i="32"/>
  <c r="F206" i="32"/>
  <c r="J40" i="31"/>
  <c r="J39" i="31"/>
  <c r="E142" i="32"/>
  <c r="J31" i="31"/>
  <c r="J24" i="31"/>
  <c r="J23" i="31"/>
  <c r="J16" i="31"/>
  <c r="J15" i="31"/>
  <c r="I14" i="32"/>
  <c r="H14" i="32"/>
  <c r="I79" i="31"/>
  <c r="I333" i="32"/>
  <c r="I301" i="32"/>
  <c r="H301" i="32"/>
  <c r="I63" i="31"/>
  <c r="I62" i="31"/>
  <c r="I55" i="31"/>
  <c r="I54" i="31"/>
  <c r="F205" i="32"/>
  <c r="E205" i="32"/>
  <c r="I39" i="31"/>
  <c r="I38" i="31"/>
  <c r="D141" i="32"/>
  <c r="C141" i="32"/>
  <c r="I23" i="31"/>
  <c r="I22" i="31"/>
  <c r="I15" i="31"/>
  <c r="H45" i="32"/>
  <c r="H13" i="32"/>
  <c r="G13" i="32"/>
  <c r="E331" i="32"/>
  <c r="G66" i="31"/>
  <c r="C267" i="32"/>
  <c r="E330" i="32"/>
  <c r="D298" i="32"/>
  <c r="C266" i="32"/>
  <c r="F53" i="31"/>
  <c r="F171" i="32"/>
  <c r="E171" i="32"/>
  <c r="E139" i="32"/>
  <c r="D139" i="32"/>
  <c r="F43" i="31"/>
  <c r="F42" i="31"/>
  <c r="F35" i="31"/>
  <c r="F34" i="31"/>
  <c r="E46" i="31"/>
  <c r="D201" i="32"/>
  <c r="E51" i="15"/>
  <c r="E37" i="31"/>
  <c r="C137" i="32"/>
  <c r="E29" i="31"/>
  <c r="G23" i="31"/>
  <c r="G75" i="32"/>
  <c r="F106" i="32"/>
  <c r="F22" i="31"/>
  <c r="E39" i="15"/>
  <c r="E105" i="32"/>
  <c r="E34" i="15"/>
  <c r="G11" i="31"/>
  <c r="D11" i="32"/>
  <c r="D10" i="32"/>
  <c r="E24" i="15"/>
  <c r="D9" i="32"/>
  <c r="B53" i="24"/>
  <c r="CE47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I80" i="31"/>
  <c r="G80" i="31"/>
  <c r="F80" i="31"/>
  <c r="E80" i="31"/>
  <c r="C80" i="31"/>
  <c r="B80" i="31"/>
  <c r="A80" i="31"/>
  <c r="AK79" i="31"/>
  <c r="AJ79" i="31"/>
  <c r="AI79" i="31"/>
  <c r="AH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G78" i="31"/>
  <c r="F78" i="31"/>
  <c r="E78" i="31"/>
  <c r="C78" i="31"/>
  <c r="B78" i="31"/>
  <c r="A78" i="31"/>
  <c r="AK77" i="31"/>
  <c r="AJ77" i="31"/>
  <c r="AI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H75" i="31"/>
  <c r="AG75" i="31"/>
  <c r="AF75" i="31"/>
  <c r="AE75" i="31"/>
  <c r="V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K74" i="31"/>
  <c r="J74" i="31"/>
  <c r="I74" i="31"/>
  <c r="F74" i="31"/>
  <c r="E74" i="31"/>
  <c r="C74" i="31"/>
  <c r="B74" i="31"/>
  <c r="A74" i="31"/>
  <c r="AK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I72" i="31"/>
  <c r="G72" i="31"/>
  <c r="F72" i="31"/>
  <c r="E72" i="31"/>
  <c r="C72" i="31"/>
  <c r="B72" i="31"/>
  <c r="A72" i="31"/>
  <c r="AK71" i="31"/>
  <c r="AJ71" i="31"/>
  <c r="AI71" i="31"/>
  <c r="AH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V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K66" i="31"/>
  <c r="J66" i="31"/>
  <c r="I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J65" i="31"/>
  <c r="I65" i="31"/>
  <c r="G65" i="31"/>
  <c r="F65" i="31"/>
  <c r="E65" i="31"/>
  <c r="C65" i="31"/>
  <c r="B65" i="31"/>
  <c r="A65" i="31"/>
  <c r="AK64" i="31"/>
  <c r="AJ64" i="31"/>
  <c r="AI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F59" i="31"/>
  <c r="AE59" i="31"/>
  <c r="AC59" i="31"/>
  <c r="U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K58" i="31"/>
  <c r="J58" i="31"/>
  <c r="I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G54" i="31"/>
  <c r="F54" i="31"/>
  <c r="E54" i="31"/>
  <c r="C54" i="31"/>
  <c r="B54" i="31"/>
  <c r="A54" i="31"/>
  <c r="AK53" i="31"/>
  <c r="AJ53" i="31"/>
  <c r="AI53" i="31"/>
  <c r="AH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E53" i="31"/>
  <c r="C53" i="31"/>
  <c r="B53" i="31"/>
  <c r="A53" i="31"/>
  <c r="AK52" i="31"/>
  <c r="AJ52" i="31"/>
  <c r="AH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F51" i="31"/>
  <c r="AE51" i="31"/>
  <c r="AA51" i="31"/>
  <c r="S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I48" i="31"/>
  <c r="G48" i="31"/>
  <c r="F48" i="31"/>
  <c r="E48" i="31"/>
  <c r="C48" i="31"/>
  <c r="B48" i="31"/>
  <c r="A48" i="31"/>
  <c r="AK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G46" i="31"/>
  <c r="F46" i="31"/>
  <c r="C46" i="31"/>
  <c r="B46" i="31"/>
  <c r="A46" i="31"/>
  <c r="AK45" i="31"/>
  <c r="AJ45" i="31"/>
  <c r="AH45" i="31"/>
  <c r="AG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G43" i="31"/>
  <c r="AF43" i="31"/>
  <c r="AA43" i="31"/>
  <c r="S43" i="31"/>
  <c r="N43" i="31"/>
  <c r="L43" i="31"/>
  <c r="K43" i="31"/>
  <c r="J43" i="31"/>
  <c r="I43" i="31"/>
  <c r="G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E42" i="31"/>
  <c r="C42" i="31"/>
  <c r="B42" i="31"/>
  <c r="A42" i="31"/>
  <c r="AJ41" i="31"/>
  <c r="AI41" i="31"/>
  <c r="AH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I40" i="31"/>
  <c r="G40" i="31"/>
  <c r="F40" i="31"/>
  <c r="E40" i="31"/>
  <c r="C40" i="31"/>
  <c r="B40" i="31"/>
  <c r="A40" i="31"/>
  <c r="AK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G38" i="31"/>
  <c r="F38" i="31"/>
  <c r="C38" i="31"/>
  <c r="B38" i="31"/>
  <c r="A38" i="31"/>
  <c r="AK37" i="31"/>
  <c r="AJ37" i="31"/>
  <c r="AH37" i="31"/>
  <c r="AG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G35" i="31"/>
  <c r="AF35" i="31"/>
  <c r="Y35" i="31"/>
  <c r="Q35" i="31"/>
  <c r="N35" i="31"/>
  <c r="L35" i="31"/>
  <c r="K35" i="31"/>
  <c r="J35" i="31"/>
  <c r="I35" i="31"/>
  <c r="G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K34" i="31"/>
  <c r="J34" i="31"/>
  <c r="I34" i="31"/>
  <c r="G34" i="31"/>
  <c r="E34" i="31"/>
  <c r="C34" i="31"/>
  <c r="B34" i="31"/>
  <c r="A34" i="31"/>
  <c r="AJ33" i="31"/>
  <c r="AI33" i="31"/>
  <c r="AH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I32" i="31"/>
  <c r="G32" i="31"/>
  <c r="F32" i="31"/>
  <c r="E32" i="31"/>
  <c r="C32" i="31"/>
  <c r="B32" i="31"/>
  <c r="A32" i="31"/>
  <c r="AK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G30" i="31"/>
  <c r="F30" i="31"/>
  <c r="C30" i="31"/>
  <c r="B30" i="31"/>
  <c r="A30" i="31"/>
  <c r="AK29" i="31"/>
  <c r="AJ29" i="31"/>
  <c r="AH29" i="31"/>
  <c r="AG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G27" i="31"/>
  <c r="AF27" i="31"/>
  <c r="AB27" i="31"/>
  <c r="T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K26" i="31"/>
  <c r="J26" i="31"/>
  <c r="I26" i="31"/>
  <c r="G26" i="31"/>
  <c r="E26" i="31"/>
  <c r="C26" i="31"/>
  <c r="B26" i="31"/>
  <c r="A26" i="31"/>
  <c r="AK25" i="31"/>
  <c r="AJ25" i="31"/>
  <c r="AI25" i="31"/>
  <c r="AH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J25" i="31"/>
  <c r="I25" i="31"/>
  <c r="G25" i="31"/>
  <c r="F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I24" i="31"/>
  <c r="G24" i="31"/>
  <c r="F24" i="31"/>
  <c r="E24" i="31"/>
  <c r="C24" i="31"/>
  <c r="B24" i="31"/>
  <c r="A24" i="31"/>
  <c r="AK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G22" i="31"/>
  <c r="E22" i="31"/>
  <c r="C22" i="31"/>
  <c r="B22" i="31"/>
  <c r="A22" i="31"/>
  <c r="AK21" i="31"/>
  <c r="AJ21" i="31"/>
  <c r="AH21" i="31"/>
  <c r="AG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G19" i="31"/>
  <c r="AF19" i="31"/>
  <c r="AB19" i="31"/>
  <c r="T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I16" i="31"/>
  <c r="G16" i="31"/>
  <c r="F16" i="31"/>
  <c r="E16" i="31"/>
  <c r="C16" i="31"/>
  <c r="B16" i="31"/>
  <c r="A16" i="31"/>
  <c r="AK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G14" i="31"/>
  <c r="F14" i="31"/>
  <c r="E14" i="31"/>
  <c r="C14" i="31"/>
  <c r="B14" i="31"/>
  <c r="A14" i="31"/>
  <c r="AK13" i="31"/>
  <c r="AJ13" i="31"/>
  <c r="AI13" i="31"/>
  <c r="AH13" i="31"/>
  <c r="AG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G11" i="31"/>
  <c r="AF11" i="31"/>
  <c r="AD11" i="31"/>
  <c r="V11" i="31"/>
  <c r="N11" i="31"/>
  <c r="L11" i="31"/>
  <c r="K11" i="31"/>
  <c r="J11" i="31"/>
  <c r="I11" i="31"/>
  <c r="F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K10" i="31"/>
  <c r="J10" i="31"/>
  <c r="I10" i="31"/>
  <c r="G10" i="31"/>
  <c r="F10" i="31"/>
  <c r="E10" i="31"/>
  <c r="C10" i="31"/>
  <c r="B10" i="31"/>
  <c r="A10" i="31"/>
  <c r="AJ9" i="31"/>
  <c r="AI9" i="31"/>
  <c r="AH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J8" i="31"/>
  <c r="I8" i="31"/>
  <c r="G8" i="31"/>
  <c r="F8" i="31"/>
  <c r="E8" i="31"/>
  <c r="C8" i="31"/>
  <c r="B8" i="31"/>
  <c r="A8" i="31"/>
  <c r="AK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H5" i="31"/>
  <c r="AG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G3" i="31"/>
  <c r="AF3" i="31"/>
  <c r="AD3" i="31"/>
  <c r="V3" i="31"/>
  <c r="N3" i="31"/>
  <c r="L3" i="31"/>
  <c r="K3" i="31"/>
  <c r="J3" i="31"/>
  <c r="I3" i="31"/>
  <c r="F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U2" i="30"/>
  <c r="AT2" i="30"/>
  <c r="AS2" i="30"/>
  <c r="AR2" i="30"/>
  <c r="AQ2" i="30"/>
  <c r="AP2" i="30"/>
  <c r="AO2" i="30"/>
  <c r="AN2" i="30"/>
  <c r="AM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P2" i="30"/>
  <c r="O2" i="30"/>
  <c r="N2" i="30"/>
  <c r="M2" i="30"/>
  <c r="L2" i="30"/>
  <c r="K2" i="30"/>
  <c r="J2" i="30"/>
  <c r="I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J2" i="29"/>
  <c r="AI2" i="29"/>
  <c r="AH2" i="29"/>
  <c r="AG2" i="29"/>
  <c r="AF2" i="29"/>
  <c r="AE2" i="29"/>
  <c r="AD2" i="29"/>
  <c r="AC2" i="29"/>
  <c r="AB2" i="29"/>
  <c r="AA2" i="29"/>
  <c r="Z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C367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C351" i="32"/>
  <c r="I350" i="32"/>
  <c r="H350" i="32"/>
  <c r="G350" i="32"/>
  <c r="E350" i="32"/>
  <c r="D350" i="32"/>
  <c r="C350" i="32"/>
  <c r="I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C336" i="32"/>
  <c r="I335" i="32"/>
  <c r="H335" i="32"/>
  <c r="G335" i="32"/>
  <c r="F335" i="32"/>
  <c r="E335" i="32"/>
  <c r="D335" i="32"/>
  <c r="I334" i="32"/>
  <c r="H334" i="32"/>
  <c r="G334" i="32"/>
  <c r="F334" i="32"/>
  <c r="E334" i="32"/>
  <c r="D334" i="32"/>
  <c r="C334" i="32"/>
  <c r="H333" i="32"/>
  <c r="G333" i="32"/>
  <c r="F333" i="32"/>
  <c r="E333" i="32"/>
  <c r="D333" i="32"/>
  <c r="C333" i="32"/>
  <c r="I331" i="32"/>
  <c r="H331" i="32"/>
  <c r="G331" i="32"/>
  <c r="F331" i="32"/>
  <c r="D331" i="32"/>
  <c r="C331" i="32"/>
  <c r="I330" i="32"/>
  <c r="H330" i="32"/>
  <c r="G330" i="32"/>
  <c r="F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D308" i="32"/>
  <c r="C308" i="32"/>
  <c r="I306" i="32"/>
  <c r="H306" i="32"/>
  <c r="G306" i="32"/>
  <c r="F306" i="32"/>
  <c r="E306" i="32"/>
  <c r="D306" i="32"/>
  <c r="I304" i="32"/>
  <c r="H304" i="32"/>
  <c r="G304" i="32"/>
  <c r="F304" i="32"/>
  <c r="E304" i="32"/>
  <c r="I303" i="32"/>
  <c r="H303" i="32"/>
  <c r="G303" i="32"/>
  <c r="F303" i="32"/>
  <c r="E303" i="32"/>
  <c r="D303" i="32"/>
  <c r="H302" i="32"/>
  <c r="G302" i="32"/>
  <c r="F302" i="32"/>
  <c r="E302" i="32"/>
  <c r="D302" i="32"/>
  <c r="C302" i="32"/>
  <c r="G301" i="32"/>
  <c r="F301" i="32"/>
  <c r="E301" i="32"/>
  <c r="D301" i="32"/>
  <c r="C301" i="32"/>
  <c r="I299" i="32"/>
  <c r="H299" i="32"/>
  <c r="G299" i="32"/>
  <c r="F299" i="32"/>
  <c r="E299" i="32"/>
  <c r="C299" i="32"/>
  <c r="I298" i="32"/>
  <c r="H298" i="32"/>
  <c r="G298" i="32"/>
  <c r="F298" i="32"/>
  <c r="E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H285" i="32"/>
  <c r="G285" i="32"/>
  <c r="F285" i="32"/>
  <c r="E285" i="32"/>
  <c r="D285" i="32"/>
  <c r="C285" i="32"/>
  <c r="I284" i="32"/>
  <c r="H284" i="32"/>
  <c r="G284" i="32"/>
  <c r="F284" i="32"/>
  <c r="E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H271" i="32"/>
  <c r="G271" i="32"/>
  <c r="F271" i="32"/>
  <c r="E271" i="32"/>
  <c r="D271" i="32"/>
  <c r="C271" i="32"/>
  <c r="G270" i="32"/>
  <c r="F270" i="32"/>
  <c r="E270" i="32"/>
  <c r="D270" i="32"/>
  <c r="C270" i="32"/>
  <c r="I269" i="32"/>
  <c r="F269" i="32"/>
  <c r="E269" i="32"/>
  <c r="D269" i="32"/>
  <c r="C269" i="32"/>
  <c r="I267" i="32"/>
  <c r="H267" i="32"/>
  <c r="G267" i="32"/>
  <c r="F267" i="32"/>
  <c r="E267" i="32"/>
  <c r="D267" i="32"/>
  <c r="I266" i="32"/>
  <c r="H266" i="32"/>
  <c r="G266" i="32"/>
  <c r="F266" i="32"/>
  <c r="E266" i="32"/>
  <c r="D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H242" i="32"/>
  <c r="G242" i="32"/>
  <c r="F242" i="32"/>
  <c r="E242" i="32"/>
  <c r="D242" i="32"/>
  <c r="C242" i="32"/>
  <c r="H240" i="32"/>
  <c r="G240" i="32"/>
  <c r="F240" i="32"/>
  <c r="E240" i="32"/>
  <c r="D240" i="32"/>
  <c r="C240" i="32"/>
  <c r="G239" i="32"/>
  <c r="F239" i="32"/>
  <c r="E239" i="32"/>
  <c r="D239" i="32"/>
  <c r="C239" i="32"/>
  <c r="I238" i="32"/>
  <c r="F238" i="32"/>
  <c r="E238" i="32"/>
  <c r="D238" i="32"/>
  <c r="C238" i="32"/>
  <c r="I237" i="32"/>
  <c r="H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E223" i="32"/>
  <c r="D223" i="32"/>
  <c r="C223" i="32"/>
  <c r="I222" i="32"/>
  <c r="H222" i="32"/>
  <c r="G222" i="32"/>
  <c r="F222" i="32"/>
  <c r="E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C216" i="32"/>
  <c r="I212" i="32"/>
  <c r="H212" i="32"/>
  <c r="G212" i="32"/>
  <c r="F212" i="32"/>
  <c r="E212" i="32"/>
  <c r="D212" i="32"/>
  <c r="C212" i="32"/>
  <c r="I210" i="32"/>
  <c r="G210" i="32"/>
  <c r="F210" i="32"/>
  <c r="E210" i="32"/>
  <c r="D210" i="32"/>
  <c r="C210" i="32"/>
  <c r="G208" i="32"/>
  <c r="F208" i="32"/>
  <c r="E208" i="32"/>
  <c r="D208" i="32"/>
  <c r="C208" i="32"/>
  <c r="I207" i="32"/>
  <c r="F207" i="32"/>
  <c r="E207" i="32"/>
  <c r="D207" i="32"/>
  <c r="C207" i="32"/>
  <c r="I206" i="32"/>
  <c r="H206" i="32"/>
  <c r="E206" i="32"/>
  <c r="D206" i="32"/>
  <c r="C206" i="32"/>
  <c r="I205" i="32"/>
  <c r="H205" i="32"/>
  <c r="G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C201" i="32"/>
  <c r="H196" i="32"/>
  <c r="A196" i="32"/>
  <c r="I192" i="32"/>
  <c r="H192" i="32"/>
  <c r="F192" i="32"/>
  <c r="E192" i="32"/>
  <c r="D192" i="32"/>
  <c r="C192" i="32"/>
  <c r="I191" i="32"/>
  <c r="H191" i="32"/>
  <c r="G191" i="32"/>
  <c r="F191" i="32"/>
  <c r="D191" i="32"/>
  <c r="C191" i="32"/>
  <c r="I190" i="32"/>
  <c r="H190" i="32"/>
  <c r="G190" i="32"/>
  <c r="F190" i="32"/>
  <c r="E190" i="32"/>
  <c r="D190" i="32"/>
  <c r="H189" i="32"/>
  <c r="G189" i="32"/>
  <c r="F189" i="32"/>
  <c r="E189" i="32"/>
  <c r="D189" i="32"/>
  <c r="C189" i="32"/>
  <c r="I188" i="32"/>
  <c r="H188" i="32"/>
  <c r="F188" i="32"/>
  <c r="E188" i="32"/>
  <c r="D188" i="32"/>
  <c r="C188" i="32"/>
  <c r="I185" i="32"/>
  <c r="H185" i="32"/>
  <c r="G185" i="32"/>
  <c r="E185" i="32"/>
  <c r="D185" i="32"/>
  <c r="C185" i="32"/>
  <c r="I184" i="32"/>
  <c r="H184" i="32"/>
  <c r="G184" i="32"/>
  <c r="F184" i="32"/>
  <c r="E184" i="32"/>
  <c r="D184" i="32"/>
  <c r="H180" i="32"/>
  <c r="G180" i="32"/>
  <c r="F180" i="32"/>
  <c r="E180" i="32"/>
  <c r="D180" i="32"/>
  <c r="C180" i="32"/>
  <c r="I178" i="32"/>
  <c r="H178" i="32"/>
  <c r="F178" i="32"/>
  <c r="E178" i="32"/>
  <c r="D178" i="32"/>
  <c r="C178" i="32"/>
  <c r="I176" i="32"/>
  <c r="F176" i="32"/>
  <c r="E176" i="32"/>
  <c r="D176" i="32"/>
  <c r="C176" i="32"/>
  <c r="I175" i="32"/>
  <c r="H175" i="32"/>
  <c r="E175" i="32"/>
  <c r="D175" i="32"/>
  <c r="C175" i="32"/>
  <c r="I174" i="32"/>
  <c r="H174" i="32"/>
  <c r="G174" i="32"/>
  <c r="D174" i="32"/>
  <c r="C174" i="32"/>
  <c r="I173" i="32"/>
  <c r="H173" i="32"/>
  <c r="G173" i="32"/>
  <c r="F173" i="32"/>
  <c r="C173" i="32"/>
  <c r="I171" i="32"/>
  <c r="H171" i="32"/>
  <c r="G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C159" i="32"/>
  <c r="I158" i="32"/>
  <c r="H158" i="32"/>
  <c r="G158" i="32"/>
  <c r="F158" i="32"/>
  <c r="E158" i="32"/>
  <c r="D158" i="32"/>
  <c r="C158" i="32"/>
  <c r="I157" i="32"/>
  <c r="G157" i="32"/>
  <c r="F157" i="32"/>
  <c r="E157" i="32"/>
  <c r="D157" i="32"/>
  <c r="C157" i="32"/>
  <c r="I156" i="32"/>
  <c r="H156" i="32"/>
  <c r="G156" i="32"/>
  <c r="E156" i="32"/>
  <c r="D156" i="32"/>
  <c r="C156" i="32"/>
  <c r="I153" i="32"/>
  <c r="H153" i="32"/>
  <c r="G153" i="32"/>
  <c r="F153" i="32"/>
  <c r="D153" i="32"/>
  <c r="C153" i="32"/>
  <c r="I152" i="32"/>
  <c r="H152" i="32"/>
  <c r="G152" i="32"/>
  <c r="F152" i="32"/>
  <c r="E152" i="32"/>
  <c r="D152" i="32"/>
  <c r="C152" i="32"/>
  <c r="I148" i="32"/>
  <c r="G148" i="32"/>
  <c r="F148" i="32"/>
  <c r="E148" i="32"/>
  <c r="D148" i="32"/>
  <c r="C148" i="32"/>
  <c r="I146" i="32"/>
  <c r="H146" i="32"/>
  <c r="G146" i="32"/>
  <c r="E146" i="32"/>
  <c r="D146" i="32"/>
  <c r="C146" i="32"/>
  <c r="I144" i="32"/>
  <c r="H144" i="32"/>
  <c r="E144" i="32"/>
  <c r="D144" i="32"/>
  <c r="C144" i="32"/>
  <c r="I143" i="32"/>
  <c r="H143" i="32"/>
  <c r="G143" i="32"/>
  <c r="D143" i="32"/>
  <c r="C143" i="32"/>
  <c r="I142" i="32"/>
  <c r="H142" i="32"/>
  <c r="G142" i="32"/>
  <c r="F142" i="32"/>
  <c r="C142" i="32"/>
  <c r="I141" i="32"/>
  <c r="H141" i="32"/>
  <c r="G141" i="32"/>
  <c r="F141" i="32"/>
  <c r="E141" i="32"/>
  <c r="I139" i="32"/>
  <c r="H139" i="32"/>
  <c r="G139" i="32"/>
  <c r="F139" i="32"/>
  <c r="C139" i="32"/>
  <c r="I138" i="32"/>
  <c r="F138" i="32"/>
  <c r="E138" i="32"/>
  <c r="D138" i="32"/>
  <c r="C138" i="32"/>
  <c r="I137" i="32"/>
  <c r="H137" i="32"/>
  <c r="G137" i="32"/>
  <c r="F137" i="32"/>
  <c r="E137" i="32"/>
  <c r="D137" i="32"/>
  <c r="H132" i="32"/>
  <c r="A132" i="32"/>
  <c r="I128" i="32"/>
  <c r="H128" i="32"/>
  <c r="G128" i="32"/>
  <c r="F128" i="32"/>
  <c r="D128" i="32"/>
  <c r="C128" i="32"/>
  <c r="I127" i="32"/>
  <c r="H127" i="32"/>
  <c r="G127" i="32"/>
  <c r="F127" i="32"/>
  <c r="E127" i="32"/>
  <c r="D127" i="32"/>
  <c r="I126" i="32"/>
  <c r="H126" i="32"/>
  <c r="G126" i="32"/>
  <c r="F126" i="32"/>
  <c r="E126" i="32"/>
  <c r="D126" i="32"/>
  <c r="C126" i="32"/>
  <c r="I125" i="32"/>
  <c r="H125" i="32"/>
  <c r="F125" i="32"/>
  <c r="E125" i="32"/>
  <c r="D125" i="32"/>
  <c r="C125" i="32"/>
  <c r="I124" i="32"/>
  <c r="H124" i="32"/>
  <c r="G124" i="32"/>
  <c r="F124" i="32"/>
  <c r="D124" i="32"/>
  <c r="C124" i="32"/>
  <c r="I121" i="32"/>
  <c r="H121" i="32"/>
  <c r="G121" i="32"/>
  <c r="F121" i="32"/>
  <c r="E121" i="32"/>
  <c r="C121" i="32"/>
  <c r="H120" i="32"/>
  <c r="G120" i="32"/>
  <c r="F120" i="32"/>
  <c r="E120" i="32"/>
  <c r="D120" i="32"/>
  <c r="C120" i="32"/>
  <c r="I116" i="32"/>
  <c r="H116" i="32"/>
  <c r="F116" i="32"/>
  <c r="E116" i="32"/>
  <c r="D116" i="32"/>
  <c r="C116" i="32"/>
  <c r="I114" i="32"/>
  <c r="H114" i="32"/>
  <c r="G114" i="32"/>
  <c r="F114" i="32"/>
  <c r="D114" i="32"/>
  <c r="C114" i="32"/>
  <c r="I112" i="32"/>
  <c r="H112" i="32"/>
  <c r="G112" i="32"/>
  <c r="D112" i="32"/>
  <c r="C112" i="32"/>
  <c r="I111" i="32"/>
  <c r="H111" i="32"/>
  <c r="G111" i="32"/>
  <c r="F111" i="32"/>
  <c r="C111" i="32"/>
  <c r="I110" i="32"/>
  <c r="H110" i="32"/>
  <c r="G110" i="32"/>
  <c r="F110" i="32"/>
  <c r="E110" i="32"/>
  <c r="I109" i="32"/>
  <c r="H109" i="32"/>
  <c r="G109" i="32"/>
  <c r="F109" i="32"/>
  <c r="E109" i="32"/>
  <c r="D109" i="32"/>
  <c r="I107" i="32"/>
  <c r="H107" i="32"/>
  <c r="G107" i="32"/>
  <c r="F107" i="32"/>
  <c r="E107" i="32"/>
  <c r="D107" i="32"/>
  <c r="I106" i="32"/>
  <c r="H106" i="32"/>
  <c r="G106" i="32"/>
  <c r="E106" i="32"/>
  <c r="D106" i="32"/>
  <c r="C106" i="32"/>
  <c r="H105" i="32"/>
  <c r="F105" i="32"/>
  <c r="D105" i="32"/>
  <c r="C105" i="32"/>
  <c r="H100" i="32"/>
  <c r="A100" i="32"/>
  <c r="I96" i="32"/>
  <c r="H96" i="32"/>
  <c r="G96" i="32"/>
  <c r="F96" i="32"/>
  <c r="E96" i="32"/>
  <c r="C96" i="32"/>
  <c r="I95" i="32"/>
  <c r="H95" i="32"/>
  <c r="G95" i="32"/>
  <c r="F95" i="32"/>
  <c r="E95" i="32"/>
  <c r="D95" i="32"/>
  <c r="C95" i="32"/>
  <c r="I94" i="32"/>
  <c r="G94" i="32"/>
  <c r="F94" i="32"/>
  <c r="E94" i="32"/>
  <c r="D94" i="32"/>
  <c r="C94" i="32"/>
  <c r="I93" i="32"/>
  <c r="H93" i="32"/>
  <c r="G93" i="32"/>
  <c r="E93" i="32"/>
  <c r="D93" i="32"/>
  <c r="C93" i="32"/>
  <c r="I92" i="32"/>
  <c r="H92" i="32"/>
  <c r="G92" i="32"/>
  <c r="F92" i="32"/>
  <c r="E92" i="32"/>
  <c r="C92" i="32"/>
  <c r="I89" i="32"/>
  <c r="H89" i="32"/>
  <c r="G89" i="32"/>
  <c r="F89" i="32"/>
  <c r="E89" i="32"/>
  <c r="D89" i="32"/>
  <c r="C89" i="32"/>
  <c r="I88" i="32"/>
  <c r="G88" i="32"/>
  <c r="F88" i="32"/>
  <c r="E88" i="32"/>
  <c r="D88" i="32"/>
  <c r="C88" i="32"/>
  <c r="I84" i="32"/>
  <c r="H84" i="32"/>
  <c r="G84" i="32"/>
  <c r="E84" i="32"/>
  <c r="D84" i="32"/>
  <c r="C84" i="32"/>
  <c r="I82" i="32"/>
  <c r="H82" i="32"/>
  <c r="G82" i="32"/>
  <c r="F82" i="32"/>
  <c r="E82" i="32"/>
  <c r="C82" i="32"/>
  <c r="I80" i="32"/>
  <c r="H80" i="32"/>
  <c r="G80" i="32"/>
  <c r="F80" i="32"/>
  <c r="E80" i="32"/>
  <c r="C80" i="32"/>
  <c r="I79" i="32"/>
  <c r="H79" i="32"/>
  <c r="G79" i="32"/>
  <c r="F79" i="32"/>
  <c r="E79" i="32"/>
  <c r="D79" i="32"/>
  <c r="I78" i="32"/>
  <c r="H78" i="32"/>
  <c r="G78" i="32"/>
  <c r="F78" i="32"/>
  <c r="E78" i="32"/>
  <c r="D78" i="32"/>
  <c r="C78" i="32"/>
  <c r="H77" i="32"/>
  <c r="G77" i="32"/>
  <c r="F77" i="32"/>
  <c r="E77" i="32"/>
  <c r="D77" i="32"/>
  <c r="C77" i="32"/>
  <c r="I75" i="32"/>
  <c r="H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D61" i="32"/>
  <c r="C61" i="32"/>
  <c r="I60" i="32"/>
  <c r="H60" i="32"/>
  <c r="G60" i="32"/>
  <c r="F60" i="32"/>
  <c r="E60" i="32"/>
  <c r="D60" i="32"/>
  <c r="I57" i="32"/>
  <c r="H57" i="32"/>
  <c r="G57" i="32"/>
  <c r="F57" i="32"/>
  <c r="E57" i="32"/>
  <c r="D57" i="32"/>
  <c r="C57" i="32"/>
  <c r="I56" i="32"/>
  <c r="H56" i="32"/>
  <c r="F56" i="32"/>
  <c r="E56" i="32"/>
  <c r="D56" i="32"/>
  <c r="C56" i="32"/>
  <c r="I52" i="32"/>
  <c r="H52" i="32"/>
  <c r="G52" i="32"/>
  <c r="F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I47" i="32"/>
  <c r="H47" i="32"/>
  <c r="G47" i="32"/>
  <c r="F47" i="32"/>
  <c r="E47" i="32"/>
  <c r="D47" i="32"/>
  <c r="C47" i="32"/>
  <c r="H46" i="32"/>
  <c r="G46" i="32"/>
  <c r="F46" i="32"/>
  <c r="E46" i="32"/>
  <c r="D46" i="32"/>
  <c r="C46" i="32"/>
  <c r="I45" i="32"/>
  <c r="G45" i="32"/>
  <c r="F45" i="32"/>
  <c r="E45" i="32"/>
  <c r="D45" i="32"/>
  <c r="C45" i="32"/>
  <c r="I43" i="32"/>
  <c r="H43" i="32"/>
  <c r="G43" i="32"/>
  <c r="F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G31" i="32"/>
  <c r="F31" i="32"/>
  <c r="E31" i="32"/>
  <c r="D31" i="32"/>
  <c r="C31" i="32"/>
  <c r="I30" i="32"/>
  <c r="H30" i="32"/>
  <c r="G30" i="32"/>
  <c r="E30" i="32"/>
  <c r="D30" i="32"/>
  <c r="C30" i="32"/>
  <c r="I29" i="32"/>
  <c r="H29" i="32"/>
  <c r="G29" i="32"/>
  <c r="F29" i="32"/>
  <c r="E29" i="32"/>
  <c r="C29" i="32"/>
  <c r="I28" i="32"/>
  <c r="H28" i="32"/>
  <c r="G28" i="32"/>
  <c r="F28" i="32"/>
  <c r="E28" i="32"/>
  <c r="D28" i="32"/>
  <c r="C28" i="32"/>
  <c r="H25" i="32"/>
  <c r="G25" i="32"/>
  <c r="F25" i="32"/>
  <c r="E25" i="32"/>
  <c r="D25" i="32"/>
  <c r="C25" i="32"/>
  <c r="I24" i="32"/>
  <c r="H24" i="32"/>
  <c r="G24" i="32"/>
  <c r="E24" i="32"/>
  <c r="D24" i="32"/>
  <c r="C24" i="32"/>
  <c r="I20" i="32"/>
  <c r="H20" i="32"/>
  <c r="G20" i="32"/>
  <c r="F20" i="32"/>
  <c r="E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H15" i="32"/>
  <c r="G15" i="32"/>
  <c r="F15" i="32"/>
  <c r="E15" i="32"/>
  <c r="D15" i="32"/>
  <c r="C15" i="32"/>
  <c r="G14" i="32"/>
  <c r="F14" i="32"/>
  <c r="E14" i="32"/>
  <c r="D14" i="32"/>
  <c r="C14" i="32"/>
  <c r="I13" i="32"/>
  <c r="F13" i="32"/>
  <c r="E13" i="32"/>
  <c r="D13" i="32"/>
  <c r="C13" i="32"/>
  <c r="I11" i="32"/>
  <c r="H11" i="32"/>
  <c r="G11" i="32"/>
  <c r="F11" i="32"/>
  <c r="E11" i="32"/>
  <c r="C11" i="32"/>
  <c r="I10" i="32"/>
  <c r="H10" i="32"/>
  <c r="G10" i="32"/>
  <c r="F10" i="32"/>
  <c r="E10" i="32"/>
  <c r="C10" i="32"/>
  <c r="I9" i="32"/>
  <c r="H9" i="32"/>
  <c r="G9" i="32"/>
  <c r="F9" i="32"/>
  <c r="E9" i="32"/>
  <c r="C9" i="32"/>
  <c r="H4" i="32"/>
  <c r="A4" i="32"/>
  <c r="C175" i="8"/>
  <c r="C174" i="8"/>
  <c r="C166" i="8"/>
  <c r="C165" i="8"/>
  <c r="C164" i="8"/>
  <c r="C163" i="8"/>
  <c r="C162" i="8"/>
  <c r="C161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3" i="8"/>
  <c r="C72" i="8"/>
  <c r="C71" i="8"/>
  <c r="C67" i="8"/>
  <c r="C66" i="8"/>
  <c r="C65" i="8"/>
  <c r="C64" i="8"/>
  <c r="C63" i="8"/>
  <c r="C62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1" i="8"/>
  <c r="C20" i="8"/>
  <c r="C19" i="8"/>
  <c r="C15" i="8"/>
  <c r="C14" i="8"/>
  <c r="C13" i="8"/>
  <c r="C12" i="8"/>
  <c r="C11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C29" i="6"/>
  <c r="E28" i="6"/>
  <c r="D28" i="6"/>
  <c r="C28" i="6"/>
  <c r="E27" i="6"/>
  <c r="D27" i="6"/>
  <c r="C27" i="6"/>
  <c r="D26" i="6"/>
  <c r="C26" i="6"/>
  <c r="E25" i="6"/>
  <c r="D25" i="6"/>
  <c r="C25" i="6"/>
  <c r="E24" i="6"/>
  <c r="D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C9" i="4"/>
  <c r="B9" i="4"/>
  <c r="G8" i="4"/>
  <c r="F8" i="4"/>
  <c r="E8" i="4"/>
  <c r="D8" i="4"/>
  <c r="C8" i="4"/>
  <c r="B8" i="4"/>
  <c r="G7" i="4"/>
  <c r="F7" i="4"/>
  <c r="E7" i="4"/>
  <c r="D7" i="4"/>
  <c r="C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F69" i="15" s="1"/>
  <c r="B69" i="15"/>
  <c r="I68" i="15"/>
  <c r="B68" i="15"/>
  <c r="I67" i="15"/>
  <c r="B67" i="15"/>
  <c r="I66" i="15"/>
  <c r="B66" i="15"/>
  <c r="E65" i="15"/>
  <c r="D65" i="15"/>
  <c r="B65" i="15"/>
  <c r="H64" i="15"/>
  <c r="I64" i="15" s="1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H59" i="15"/>
  <c r="I59" i="15" s="1"/>
  <c r="F59" i="15"/>
  <c r="D59" i="15"/>
  <c r="B59" i="15"/>
  <c r="H58" i="15"/>
  <c r="I58" i="15" s="1"/>
  <c r="F58" i="15"/>
  <c r="D58" i="15"/>
  <c r="B58" i="15"/>
  <c r="H57" i="15"/>
  <c r="I57" i="15" s="1"/>
  <c r="F57" i="15"/>
  <c r="E57" i="15"/>
  <c r="D57" i="15"/>
  <c r="B57" i="15"/>
  <c r="F56" i="15"/>
  <c r="E56" i="15"/>
  <c r="D56" i="15"/>
  <c r="B56" i="15"/>
  <c r="H55" i="15"/>
  <c r="I55" i="15" s="1"/>
  <c r="F55" i="15"/>
  <c r="E55" i="15"/>
  <c r="D55" i="15"/>
  <c r="B55" i="15"/>
  <c r="H54" i="15"/>
  <c r="I54" i="15" s="1"/>
  <c r="F54" i="15"/>
  <c r="E54" i="15"/>
  <c r="D54" i="15"/>
  <c r="B54" i="15"/>
  <c r="H53" i="15"/>
  <c r="I53" i="15" s="1"/>
  <c r="F53" i="15"/>
  <c r="E53" i="15"/>
  <c r="D53" i="15"/>
  <c r="B53" i="15"/>
  <c r="H52" i="15"/>
  <c r="I52" i="15" s="1"/>
  <c r="F52" i="15"/>
  <c r="E52" i="15"/>
  <c r="D52" i="15"/>
  <c r="B52" i="15"/>
  <c r="H51" i="15"/>
  <c r="I51" i="15" s="1"/>
  <c r="F51" i="15"/>
  <c r="D51" i="15"/>
  <c r="B51" i="15"/>
  <c r="D50" i="15"/>
  <c r="F50" i="15" s="1"/>
  <c r="B50" i="15"/>
  <c r="F49" i="15"/>
  <c r="E49" i="15"/>
  <c r="D49" i="15"/>
  <c r="B49" i="15"/>
  <c r="F48" i="15"/>
  <c r="E48" i="15"/>
  <c r="D48" i="15"/>
  <c r="B48" i="15"/>
  <c r="H47" i="15"/>
  <c r="I47" i="15" s="1"/>
  <c r="F47" i="15"/>
  <c r="E47" i="15"/>
  <c r="D47" i="15"/>
  <c r="B47" i="15"/>
  <c r="H46" i="15"/>
  <c r="I46" i="15" s="1"/>
  <c r="F46" i="15"/>
  <c r="E46" i="15"/>
  <c r="D46" i="15"/>
  <c r="B46" i="15"/>
  <c r="E45" i="15"/>
  <c r="D45" i="15"/>
  <c r="F45" i="15" s="1"/>
  <c r="B45" i="15"/>
  <c r="E44" i="15"/>
  <c r="D44" i="15"/>
  <c r="B44" i="15"/>
  <c r="H44" i="15" s="1"/>
  <c r="I44" i="15" s="1"/>
  <c r="F43" i="15"/>
  <c r="E43" i="15"/>
  <c r="D43" i="15"/>
  <c r="B43" i="15"/>
  <c r="D42" i="15"/>
  <c r="B42" i="15"/>
  <c r="E41" i="15"/>
  <c r="D41" i="15"/>
  <c r="B41" i="15"/>
  <c r="I40" i="15"/>
  <c r="B40" i="15"/>
  <c r="F39" i="15"/>
  <c r="D39" i="15"/>
  <c r="B39" i="15"/>
  <c r="F38" i="15"/>
  <c r="D38" i="15"/>
  <c r="B38" i="15"/>
  <c r="F37" i="15"/>
  <c r="E37" i="15"/>
  <c r="D37" i="15"/>
  <c r="B37" i="15"/>
  <c r="E36" i="15"/>
  <c r="D36" i="15"/>
  <c r="B36" i="15"/>
  <c r="F35" i="15"/>
  <c r="E35" i="15"/>
  <c r="D35" i="15"/>
  <c r="B35" i="15"/>
  <c r="H35" i="15" s="1"/>
  <c r="I35" i="15" s="1"/>
  <c r="D34" i="15"/>
  <c r="B34" i="15"/>
  <c r="F33" i="15"/>
  <c r="E33" i="15"/>
  <c r="D33" i="15"/>
  <c r="B33" i="15"/>
  <c r="I32" i="15"/>
  <c r="B32" i="15"/>
  <c r="I31" i="15"/>
  <c r="B31" i="15"/>
  <c r="F30" i="15"/>
  <c r="E30" i="15"/>
  <c r="D30" i="15"/>
  <c r="B30" i="15"/>
  <c r="F29" i="15"/>
  <c r="E29" i="15"/>
  <c r="D29" i="15"/>
  <c r="B29" i="15"/>
  <c r="F28" i="15"/>
  <c r="E28" i="15"/>
  <c r="D28" i="15"/>
  <c r="B28" i="15"/>
  <c r="E27" i="15"/>
  <c r="D27" i="15"/>
  <c r="B27" i="15"/>
  <c r="F26" i="15"/>
  <c r="E26" i="15"/>
  <c r="D26" i="15"/>
  <c r="B26" i="15"/>
  <c r="H26" i="15" s="1"/>
  <c r="I26" i="15" s="1"/>
  <c r="F25" i="15"/>
  <c r="E25" i="15"/>
  <c r="D25" i="15"/>
  <c r="B25" i="15"/>
  <c r="H25" i="15" s="1"/>
  <c r="I25" i="15" s="1"/>
  <c r="D24" i="15"/>
  <c r="B24" i="15"/>
  <c r="H24" i="15" s="1"/>
  <c r="I24" i="15" s="1"/>
  <c r="E23" i="15"/>
  <c r="D23" i="15"/>
  <c r="B23" i="15"/>
  <c r="F22" i="15"/>
  <c r="E22" i="15"/>
  <c r="D22" i="15"/>
  <c r="B22" i="15"/>
  <c r="H22" i="15" s="1"/>
  <c r="I22" i="15" s="1"/>
  <c r="F21" i="15"/>
  <c r="E21" i="15"/>
  <c r="D21" i="15"/>
  <c r="B21" i="15"/>
  <c r="H21" i="15" s="1"/>
  <c r="I21" i="15" s="1"/>
  <c r="E20" i="15"/>
  <c r="D20" i="15"/>
  <c r="B20" i="15"/>
  <c r="E19" i="15"/>
  <c r="D19" i="15"/>
  <c r="B19" i="15"/>
  <c r="F18" i="15"/>
  <c r="E18" i="15"/>
  <c r="D18" i="15"/>
  <c r="B18" i="15"/>
  <c r="H18" i="15" s="1"/>
  <c r="I18" i="15" s="1"/>
  <c r="F17" i="15"/>
  <c r="E17" i="15"/>
  <c r="D17" i="15"/>
  <c r="B17" i="15"/>
  <c r="F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D420" i="24"/>
  <c r="F420" i="24" s="1"/>
  <c r="D360" i="24"/>
  <c r="C113" i="8" s="1"/>
  <c r="D340" i="24"/>
  <c r="C86" i="8" s="1"/>
  <c r="D329" i="24"/>
  <c r="D306" i="24"/>
  <c r="C49" i="8" s="1"/>
  <c r="D299" i="24"/>
  <c r="C42" i="8" s="1"/>
  <c r="D281" i="24"/>
  <c r="C22" i="8" s="1"/>
  <c r="D256" i="24"/>
  <c r="D27" i="7" s="1"/>
  <c r="D252" i="24"/>
  <c r="D22" i="7" s="1"/>
  <c r="D245" i="24"/>
  <c r="D13" i="7" s="1"/>
  <c r="D237" i="24"/>
  <c r="D258" i="24" s="1"/>
  <c r="C233" i="24"/>
  <c r="D32" i="6" s="1"/>
  <c r="E232" i="24"/>
  <c r="F31" i="6" s="1"/>
  <c r="E231" i="24"/>
  <c r="F30" i="6" s="1"/>
  <c r="E229" i="24"/>
  <c r="F28" i="6" s="1"/>
  <c r="E228" i="24"/>
  <c r="F27" i="6" s="1"/>
  <c r="E226" i="24"/>
  <c r="F25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5" i="24"/>
  <c r="C10" i="4" s="1"/>
  <c r="E143" i="24"/>
  <c r="G34" i="3" s="1"/>
  <c r="CF93" i="24"/>
  <c r="AV89" i="24"/>
  <c r="AU89" i="24"/>
  <c r="AS89" i="24"/>
  <c r="AR89" i="24"/>
  <c r="AQ89" i="24"/>
  <c r="AP89" i="24"/>
  <c r="AN89" i="24"/>
  <c r="AM89" i="24"/>
  <c r="AK89" i="24"/>
  <c r="AE36" i="31" s="1"/>
  <c r="AJ89" i="24"/>
  <c r="AE35" i="31" s="1"/>
  <c r="AI89" i="24"/>
  <c r="AH89" i="24"/>
  <c r="AF89" i="24"/>
  <c r="AE89" i="24"/>
  <c r="AC89" i="24"/>
  <c r="AB89" i="24"/>
  <c r="AA89" i="24"/>
  <c r="Z89" i="24"/>
  <c r="X89" i="24"/>
  <c r="W89" i="24"/>
  <c r="U89" i="24"/>
  <c r="G90" i="32" s="1"/>
  <c r="T89" i="24"/>
  <c r="S89" i="24"/>
  <c r="R89" i="24"/>
  <c r="P89" i="24"/>
  <c r="O89" i="24"/>
  <c r="M89" i="24"/>
  <c r="L89" i="24"/>
  <c r="K89" i="24"/>
  <c r="J89" i="24"/>
  <c r="AE9" i="31" s="1"/>
  <c r="H89" i="24"/>
  <c r="G89" i="24"/>
  <c r="E89" i="24"/>
  <c r="D89" i="24"/>
  <c r="C89" i="24"/>
  <c r="CE83" i="24"/>
  <c r="CE75" i="24"/>
  <c r="CD69" i="24"/>
  <c r="E371" i="32" s="1"/>
  <c r="CC69" i="24"/>
  <c r="D371" i="32" s="1"/>
  <c r="CB69" i="24"/>
  <c r="CA69" i="24"/>
  <c r="BZ69" i="24"/>
  <c r="BY69" i="24"/>
  <c r="BW69" i="24"/>
  <c r="BV69" i="24"/>
  <c r="BU69" i="24"/>
  <c r="BT69" i="24"/>
  <c r="BS69" i="24"/>
  <c r="BR69" i="24"/>
  <c r="BQ69" i="24"/>
  <c r="BO69" i="24"/>
  <c r="BN69" i="24"/>
  <c r="BM69" i="24"/>
  <c r="BL69" i="24"/>
  <c r="BK69" i="24"/>
  <c r="BJ69" i="24"/>
  <c r="BI69" i="24"/>
  <c r="BG69" i="24"/>
  <c r="BF69" i="24"/>
  <c r="BE69" i="24"/>
  <c r="BD69" i="24"/>
  <c r="BC69" i="24"/>
  <c r="BB69" i="24"/>
  <c r="BA69" i="24"/>
  <c r="AY69" i="24"/>
  <c r="AX69" i="24"/>
  <c r="AW69" i="24"/>
  <c r="AV69" i="24"/>
  <c r="AU69" i="24"/>
  <c r="AT69" i="24"/>
  <c r="AS69" i="24"/>
  <c r="AQ69" i="24"/>
  <c r="AP69" i="24"/>
  <c r="AO69" i="24"/>
  <c r="AN69" i="24"/>
  <c r="AM69" i="24"/>
  <c r="AL69" i="24"/>
  <c r="AK69" i="24"/>
  <c r="AI69" i="24"/>
  <c r="AH69" i="24"/>
  <c r="O33" i="31" s="1"/>
  <c r="AG69" i="24"/>
  <c r="AF69" i="24"/>
  <c r="AE69" i="24"/>
  <c r="AD69" i="24"/>
  <c r="AC69" i="24"/>
  <c r="AA69" i="24"/>
  <c r="Z69" i="24"/>
  <c r="Y69" i="24"/>
  <c r="X69" i="24"/>
  <c r="W69" i="24"/>
  <c r="V69" i="24"/>
  <c r="U69" i="24"/>
  <c r="G83" i="32" s="1"/>
  <c r="S69" i="24"/>
  <c r="R69" i="24"/>
  <c r="Q69" i="24"/>
  <c r="P69" i="24"/>
  <c r="O15" i="31" s="1"/>
  <c r="O69" i="24"/>
  <c r="N69" i="24"/>
  <c r="O13" i="31" s="1"/>
  <c r="M69" i="24"/>
  <c r="K69" i="24"/>
  <c r="J69" i="24"/>
  <c r="I69" i="24"/>
  <c r="O8" i="31" s="1"/>
  <c r="H69" i="24"/>
  <c r="O7" i="31" s="1"/>
  <c r="G69" i="24"/>
  <c r="F69" i="24"/>
  <c r="E69" i="24"/>
  <c r="C69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H75" i="31" s="1"/>
  <c r="BW48" i="24"/>
  <c r="BV48" i="24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N48" i="24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F48" i="24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X48" i="24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H48" i="24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Z48" i="24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R48" i="24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J48" i="24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88" i="24" l="1"/>
  <c r="I377" i="32" s="1"/>
  <c r="I25" i="32"/>
  <c r="G56" i="32"/>
  <c r="I120" i="32"/>
  <c r="I154" i="32"/>
  <c r="AF13" i="31"/>
  <c r="AF37" i="31"/>
  <c r="D121" i="32"/>
  <c r="E153" i="32"/>
  <c r="AF5" i="31"/>
  <c r="AE20" i="31"/>
  <c r="AF21" i="31"/>
  <c r="F89" i="24"/>
  <c r="CE89" i="24" s="1"/>
  <c r="V89" i="24"/>
  <c r="AE21" i="31" s="1"/>
  <c r="AD89" i="24"/>
  <c r="AL89" i="24"/>
  <c r="AT89" i="24"/>
  <c r="AE45" i="31" s="1"/>
  <c r="AF45" i="31"/>
  <c r="F24" i="32"/>
  <c r="F185" i="32"/>
  <c r="H154" i="32"/>
  <c r="CX2" i="30"/>
  <c r="D415" i="24"/>
  <c r="CP2" i="30" s="1"/>
  <c r="CH2" i="30"/>
  <c r="BU2" i="30"/>
  <c r="D381" i="24"/>
  <c r="BQ2" i="30" s="1"/>
  <c r="C77" i="8"/>
  <c r="AV2" i="30"/>
  <c r="C61" i="8"/>
  <c r="D324" i="24"/>
  <c r="C68" i="8" s="1"/>
  <c r="Q2" i="30"/>
  <c r="C25" i="8"/>
  <c r="R2" i="30"/>
  <c r="C10" i="8"/>
  <c r="F2" i="30"/>
  <c r="C9" i="8"/>
  <c r="D276" i="24"/>
  <c r="C16" i="8" s="1"/>
  <c r="E227" i="24"/>
  <c r="F26" i="6" s="1"/>
  <c r="D233" i="24"/>
  <c r="E32" i="6" s="1"/>
  <c r="E230" i="24"/>
  <c r="F29" i="6" s="1"/>
  <c r="C24" i="6"/>
  <c r="E225" i="24"/>
  <c r="F24" i="6" s="1"/>
  <c r="C6" i="5"/>
  <c r="Y2" i="29"/>
  <c r="E154" i="24"/>
  <c r="B10" i="4" s="1"/>
  <c r="D9" i="4"/>
  <c r="E156" i="24"/>
  <c r="D10" i="4" s="1"/>
  <c r="E61" i="32"/>
  <c r="G125" i="32"/>
  <c r="D159" i="32"/>
  <c r="AK41" i="31"/>
  <c r="I63" i="32"/>
  <c r="C127" i="32"/>
  <c r="G188" i="32"/>
  <c r="AJ39" i="31"/>
  <c r="D29" i="32"/>
  <c r="C64" i="32"/>
  <c r="F93" i="32"/>
  <c r="I189" i="32"/>
  <c r="AK9" i="31"/>
  <c r="AJ47" i="31"/>
  <c r="F30" i="32"/>
  <c r="H94" i="32"/>
  <c r="C190" i="32"/>
  <c r="AG33" i="31"/>
  <c r="H31" i="32"/>
  <c r="D222" i="32"/>
  <c r="AK17" i="31"/>
  <c r="AG25" i="31"/>
  <c r="AH35" i="31"/>
  <c r="C60" i="32"/>
  <c r="D284" i="32"/>
  <c r="AH64" i="31"/>
  <c r="CE90" i="24"/>
  <c r="I380" i="32" s="1"/>
  <c r="C380" i="32"/>
  <c r="CE92" i="24"/>
  <c r="H349" i="32"/>
  <c r="CE93" i="24"/>
  <c r="I383" i="32" s="1"/>
  <c r="AG71" i="31"/>
  <c r="D351" i="32"/>
  <c r="AI75" i="31"/>
  <c r="AC67" i="24"/>
  <c r="H113" i="32" s="1"/>
  <c r="CE74" i="24"/>
  <c r="CE82" i="24"/>
  <c r="H148" i="32"/>
  <c r="I180" i="32"/>
  <c r="P35" i="31"/>
  <c r="CE84" i="24"/>
  <c r="I372" i="32" s="1"/>
  <c r="G116" i="32"/>
  <c r="F147" i="32"/>
  <c r="W3" i="31"/>
  <c r="P3" i="31"/>
  <c r="X3" i="31"/>
  <c r="P11" i="31"/>
  <c r="AD19" i="31"/>
  <c r="P67" i="31"/>
  <c r="P75" i="31"/>
  <c r="O80" i="31"/>
  <c r="CE70" i="24"/>
  <c r="CE69" i="24" s="1"/>
  <c r="I371" i="32" s="1"/>
  <c r="Q3" i="31"/>
  <c r="Y3" i="31"/>
  <c r="AD51" i="31"/>
  <c r="P59" i="31"/>
  <c r="T69" i="24"/>
  <c r="O19" i="31" s="1"/>
  <c r="AB69" i="24"/>
  <c r="AR69" i="24"/>
  <c r="AZ69" i="24"/>
  <c r="R3" i="31"/>
  <c r="Z3" i="31"/>
  <c r="O20" i="31"/>
  <c r="S3" i="31"/>
  <c r="AA3" i="31"/>
  <c r="N49" i="31"/>
  <c r="N57" i="31"/>
  <c r="N65" i="31"/>
  <c r="F146" i="32"/>
  <c r="N41" i="31"/>
  <c r="CE68" i="24"/>
  <c r="I370" i="32" s="1"/>
  <c r="D82" i="32"/>
  <c r="K8" i="31"/>
  <c r="I30" i="31"/>
  <c r="I31" i="31"/>
  <c r="I46" i="31"/>
  <c r="I47" i="31"/>
  <c r="K56" i="31"/>
  <c r="K65" i="31"/>
  <c r="L73" i="31"/>
  <c r="K64" i="31"/>
  <c r="CE63" i="24"/>
  <c r="I365" i="32" s="1"/>
  <c r="D142" i="32"/>
  <c r="E143" i="32"/>
  <c r="F144" i="32"/>
  <c r="C366" i="32"/>
  <c r="L9" i="31"/>
  <c r="J32" i="31"/>
  <c r="J47" i="31"/>
  <c r="J48" i="31"/>
  <c r="K57" i="31"/>
  <c r="L65" i="31"/>
  <c r="L66" i="31"/>
  <c r="I78" i="31"/>
  <c r="L41" i="31"/>
  <c r="CE64" i="24"/>
  <c r="F143" i="32"/>
  <c r="G144" i="32"/>
  <c r="G207" i="32"/>
  <c r="H208" i="32"/>
  <c r="D366" i="32"/>
  <c r="L57" i="31"/>
  <c r="L58" i="31"/>
  <c r="I70" i="31"/>
  <c r="CE65" i="24"/>
  <c r="I367" i="32" s="1"/>
  <c r="C110" i="32"/>
  <c r="D173" i="32"/>
  <c r="E174" i="32"/>
  <c r="H207" i="32"/>
  <c r="I208" i="32"/>
  <c r="F237" i="32"/>
  <c r="G269" i="32"/>
  <c r="H270" i="32"/>
  <c r="L2" i="31"/>
  <c r="I71" i="31"/>
  <c r="J7" i="31"/>
  <c r="CE66" i="24"/>
  <c r="I368" i="32" s="1"/>
  <c r="C109" i="32"/>
  <c r="D110" i="32"/>
  <c r="E111" i="32"/>
  <c r="F112" i="32"/>
  <c r="E173" i="32"/>
  <c r="F174" i="32"/>
  <c r="G237" i="32"/>
  <c r="H269" i="32"/>
  <c r="I302" i="32"/>
  <c r="D367" i="32"/>
  <c r="I14" i="31"/>
  <c r="L17" i="31"/>
  <c r="I46" i="32"/>
  <c r="I77" i="32"/>
  <c r="D299" i="32"/>
  <c r="G58" i="31"/>
  <c r="G74" i="31"/>
  <c r="E234" i="32"/>
  <c r="G138" i="32"/>
  <c r="H138" i="32"/>
  <c r="E50" i="15"/>
  <c r="C169" i="32"/>
  <c r="E42" i="15"/>
  <c r="I105" i="32"/>
  <c r="D169" i="32"/>
  <c r="E58" i="15"/>
  <c r="E59" i="15"/>
  <c r="E30" i="31"/>
  <c r="E38" i="31"/>
  <c r="E45" i="31"/>
  <c r="C107" i="32"/>
  <c r="F26" i="31"/>
  <c r="E25" i="31"/>
  <c r="E38" i="15"/>
  <c r="E43" i="32"/>
  <c r="E3" i="31"/>
  <c r="E11" i="31"/>
  <c r="J62" i="24"/>
  <c r="R62" i="24"/>
  <c r="H17" i="31" s="1"/>
  <c r="Z62" i="24"/>
  <c r="H25" i="31" s="1"/>
  <c r="AH62" i="24"/>
  <c r="H33" i="31" s="1"/>
  <c r="AX62" i="24"/>
  <c r="H204" i="32" s="1"/>
  <c r="BF62" i="24"/>
  <c r="I236" i="32" s="1"/>
  <c r="BN62" i="24"/>
  <c r="BV62" i="24"/>
  <c r="H73" i="31" s="1"/>
  <c r="E41" i="32"/>
  <c r="G3" i="31"/>
  <c r="CE60" i="24"/>
  <c r="BK2" i="30" s="1"/>
  <c r="CE61" i="24"/>
  <c r="I363" i="32" s="1"/>
  <c r="E16" i="15"/>
  <c r="S62" i="24"/>
  <c r="S85" i="24" s="1"/>
  <c r="C31" i="15" s="1"/>
  <c r="G31" i="15" s="1"/>
  <c r="AI62" i="24"/>
  <c r="AI85" i="24" s="1"/>
  <c r="G149" i="32" s="1"/>
  <c r="BO62" i="24"/>
  <c r="BO85" i="24" s="1"/>
  <c r="C79" i="15" s="1"/>
  <c r="G79" i="15" s="1"/>
  <c r="K62" i="24"/>
  <c r="D44" i="32" s="1"/>
  <c r="AA62" i="24"/>
  <c r="AA85" i="24" s="1"/>
  <c r="C692" i="24" s="1"/>
  <c r="AQ62" i="24"/>
  <c r="AQ85" i="24" s="1"/>
  <c r="AY62" i="24"/>
  <c r="AY85" i="24" s="1"/>
  <c r="C63" i="15" s="1"/>
  <c r="G63" i="15" s="1"/>
  <c r="BG62" i="24"/>
  <c r="BG85" i="24" s="1"/>
  <c r="C71" i="15" s="1"/>
  <c r="G71" i="15" s="1"/>
  <c r="BW62" i="24"/>
  <c r="H74" i="31" s="1"/>
  <c r="M36" i="31"/>
  <c r="I145" i="32"/>
  <c r="H31" i="31"/>
  <c r="D140" i="32"/>
  <c r="AF85" i="24"/>
  <c r="H63" i="31"/>
  <c r="H268" i="32"/>
  <c r="BL85" i="24"/>
  <c r="H79" i="31"/>
  <c r="C364" i="32"/>
  <c r="CB85" i="24"/>
  <c r="M21" i="31"/>
  <c r="H81" i="32"/>
  <c r="M37" i="31"/>
  <c r="C177" i="32"/>
  <c r="M61" i="31"/>
  <c r="F273" i="32"/>
  <c r="H8" i="31"/>
  <c r="I12" i="32"/>
  <c r="I85" i="24"/>
  <c r="H24" i="31"/>
  <c r="D108" i="32"/>
  <c r="Y85" i="24"/>
  <c r="H40" i="31"/>
  <c r="F172" i="32"/>
  <c r="AO85" i="24"/>
  <c r="H56" i="31"/>
  <c r="H236" i="32"/>
  <c r="BE85" i="24"/>
  <c r="C332" i="32"/>
  <c r="H72" i="31"/>
  <c r="BU85" i="24"/>
  <c r="M3" i="31"/>
  <c r="D17" i="32"/>
  <c r="D85" i="24"/>
  <c r="M19" i="31"/>
  <c r="F81" i="32"/>
  <c r="M51" i="31"/>
  <c r="C241" i="32"/>
  <c r="AZ85" i="24"/>
  <c r="M67" i="31"/>
  <c r="E305" i="32"/>
  <c r="BP85" i="24"/>
  <c r="M52" i="31"/>
  <c r="D241" i="32"/>
  <c r="M43" i="31"/>
  <c r="I177" i="32"/>
  <c r="AR85" i="24"/>
  <c r="M12" i="31"/>
  <c r="F49" i="32"/>
  <c r="M60" i="31"/>
  <c r="E273" i="32"/>
  <c r="M45" i="31"/>
  <c r="D209" i="32"/>
  <c r="M35" i="31"/>
  <c r="H145" i="32"/>
  <c r="AJ85" i="24"/>
  <c r="M68" i="31"/>
  <c r="F305" i="32"/>
  <c r="M11" i="31"/>
  <c r="E49" i="32"/>
  <c r="L85" i="24"/>
  <c r="M27" i="31"/>
  <c r="G113" i="32"/>
  <c r="AB85" i="24"/>
  <c r="M59" i="31"/>
  <c r="D273" i="32"/>
  <c r="BH85" i="24"/>
  <c r="M75" i="31"/>
  <c r="F337" i="32"/>
  <c r="BX85" i="24"/>
  <c r="M4" i="31"/>
  <c r="E17" i="32"/>
  <c r="M20" i="31"/>
  <c r="G81" i="32"/>
  <c r="M44" i="31"/>
  <c r="C209" i="32"/>
  <c r="M76" i="31"/>
  <c r="G337" i="32"/>
  <c r="H15" i="31"/>
  <c r="I44" i="32"/>
  <c r="P85" i="24"/>
  <c r="H47" i="31"/>
  <c r="F204" i="32"/>
  <c r="AV85" i="24"/>
  <c r="M53" i="31"/>
  <c r="E241" i="32"/>
  <c r="H69" i="31"/>
  <c r="G300" i="32"/>
  <c r="BR85" i="24"/>
  <c r="H30" i="31"/>
  <c r="C140" i="32"/>
  <c r="AE85" i="24"/>
  <c r="H62" i="31"/>
  <c r="G268" i="32"/>
  <c r="BK85" i="24"/>
  <c r="AE23" i="31"/>
  <c r="C122" i="32"/>
  <c r="C74" i="8"/>
  <c r="AE8" i="31"/>
  <c r="I26" i="32"/>
  <c r="AE16" i="31"/>
  <c r="C90" i="32"/>
  <c r="AE24" i="31"/>
  <c r="D122" i="32"/>
  <c r="AE32" i="31"/>
  <c r="E154" i="32"/>
  <c r="AE40" i="31"/>
  <c r="F186" i="32"/>
  <c r="C85" i="8"/>
  <c r="D341" i="24"/>
  <c r="C87" i="8" s="1"/>
  <c r="H20" i="15"/>
  <c r="I20" i="15" s="1"/>
  <c r="F20" i="15"/>
  <c r="H10" i="31"/>
  <c r="H13" i="31"/>
  <c r="N85" i="24"/>
  <c r="H45" i="31"/>
  <c r="D204" i="32"/>
  <c r="AT85" i="24"/>
  <c r="H77" i="31"/>
  <c r="H332" i="32"/>
  <c r="BZ85" i="24"/>
  <c r="H32" i="31"/>
  <c r="E140" i="32"/>
  <c r="AG85" i="24"/>
  <c r="H64" i="31"/>
  <c r="I268" i="32"/>
  <c r="BM85" i="24"/>
  <c r="M28" i="31"/>
  <c r="H38" i="31"/>
  <c r="D172" i="32"/>
  <c r="AM85" i="24"/>
  <c r="H70" i="31"/>
  <c r="H300" i="32"/>
  <c r="BS85" i="24"/>
  <c r="H65" i="31"/>
  <c r="C300" i="32"/>
  <c r="BN85" i="24"/>
  <c r="D416" i="24"/>
  <c r="M6" i="31"/>
  <c r="G17" i="32"/>
  <c r="M38" i="31"/>
  <c r="D177" i="32"/>
  <c r="M62" i="31"/>
  <c r="G273" i="32"/>
  <c r="H7" i="31"/>
  <c r="H12" i="32"/>
  <c r="H85" i="24"/>
  <c r="H39" i="31"/>
  <c r="E172" i="32"/>
  <c r="AN85" i="24"/>
  <c r="C39" i="15"/>
  <c r="G39" i="15" s="1"/>
  <c r="M7" i="31"/>
  <c r="H17" i="32"/>
  <c r="M15" i="31"/>
  <c r="I49" i="32"/>
  <c r="M23" i="31"/>
  <c r="C113" i="32"/>
  <c r="M31" i="31"/>
  <c r="D145" i="32"/>
  <c r="M39" i="31"/>
  <c r="E177" i="32"/>
  <c r="M47" i="31"/>
  <c r="F209" i="32"/>
  <c r="M55" i="31"/>
  <c r="G241" i="32"/>
  <c r="M63" i="31"/>
  <c r="H273" i="32"/>
  <c r="M71" i="31"/>
  <c r="I305" i="32"/>
  <c r="M79" i="31"/>
  <c r="C369" i="32"/>
  <c r="H29" i="31"/>
  <c r="I108" i="32"/>
  <c r="AD85" i="24"/>
  <c r="H16" i="31"/>
  <c r="C76" i="32"/>
  <c r="Q85" i="24"/>
  <c r="H6" i="31"/>
  <c r="G12" i="32"/>
  <c r="G85" i="24"/>
  <c r="E204" i="32"/>
  <c r="H46" i="31"/>
  <c r="AU85" i="24"/>
  <c r="AE31" i="31"/>
  <c r="D154" i="32"/>
  <c r="M22" i="31"/>
  <c r="I81" i="32"/>
  <c r="M16" i="31"/>
  <c r="C81" i="32"/>
  <c r="M32" i="31"/>
  <c r="E145" i="32"/>
  <c r="M48" i="31"/>
  <c r="G209" i="32"/>
  <c r="M56" i="31"/>
  <c r="H241" i="32"/>
  <c r="M72" i="31"/>
  <c r="C337" i="32"/>
  <c r="M80" i="31"/>
  <c r="D369" i="32"/>
  <c r="H9" i="31"/>
  <c r="C44" i="32"/>
  <c r="J85" i="24"/>
  <c r="H41" i="31"/>
  <c r="G172" i="32"/>
  <c r="AP85" i="24"/>
  <c r="H57" i="31"/>
  <c r="BF85" i="24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E233" i="24"/>
  <c r="F32" i="6" s="1"/>
  <c r="BP2" i="30"/>
  <c r="C119" i="8"/>
  <c r="H5" i="31"/>
  <c r="F12" i="32"/>
  <c r="F85" i="24"/>
  <c r="H37" i="31"/>
  <c r="C172" i="32"/>
  <c r="AL85" i="24"/>
  <c r="H61" i="31"/>
  <c r="F268" i="32"/>
  <c r="BJ85" i="24"/>
  <c r="M5" i="31"/>
  <c r="F17" i="32"/>
  <c r="H22" i="31"/>
  <c r="I76" i="32"/>
  <c r="W85" i="24"/>
  <c r="H54" i="31"/>
  <c r="F236" i="32"/>
  <c r="BC85" i="24"/>
  <c r="M29" i="31"/>
  <c r="I113" i="32"/>
  <c r="AE7" i="31"/>
  <c r="H26" i="32"/>
  <c r="AE39" i="31"/>
  <c r="E186" i="32"/>
  <c r="M14" i="31"/>
  <c r="H49" i="32"/>
  <c r="M46" i="31"/>
  <c r="E209" i="32"/>
  <c r="M70" i="31"/>
  <c r="H305" i="32"/>
  <c r="H23" i="31"/>
  <c r="C108" i="32"/>
  <c r="X85" i="24"/>
  <c r="H71" i="31"/>
  <c r="I300" i="32"/>
  <c r="BT85" i="24"/>
  <c r="M13" i="31"/>
  <c r="G49" i="32"/>
  <c r="M77" i="31"/>
  <c r="H337" i="32"/>
  <c r="CE48" i="24"/>
  <c r="E76" i="32"/>
  <c r="H34" i="31"/>
  <c r="G140" i="32"/>
  <c r="H66" i="31"/>
  <c r="D300" i="32"/>
  <c r="M8" i="31"/>
  <c r="I17" i="32"/>
  <c r="M24" i="31"/>
  <c r="D113" i="32"/>
  <c r="M40" i="31"/>
  <c r="F177" i="32"/>
  <c r="M64" i="31"/>
  <c r="I273" i="32"/>
  <c r="M9" i="31"/>
  <c r="C49" i="32"/>
  <c r="M17" i="31"/>
  <c r="D81" i="32"/>
  <c r="M25" i="31"/>
  <c r="E113" i="32"/>
  <c r="M33" i="31"/>
  <c r="F145" i="32"/>
  <c r="M41" i="31"/>
  <c r="G177" i="32"/>
  <c r="M49" i="31"/>
  <c r="H209" i="32"/>
  <c r="M57" i="31"/>
  <c r="I241" i="32"/>
  <c r="M65" i="31"/>
  <c r="C305" i="32"/>
  <c r="M73" i="31"/>
  <c r="D337" i="32"/>
  <c r="O3" i="31"/>
  <c r="D19" i="32"/>
  <c r="O11" i="31"/>
  <c r="E51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J612" i="24"/>
  <c r="F7" i="6"/>
  <c r="E220" i="24"/>
  <c r="G44" i="32"/>
  <c r="H21" i="31"/>
  <c r="H76" i="32"/>
  <c r="V85" i="24"/>
  <c r="H53" i="31"/>
  <c r="E236" i="32"/>
  <c r="BB85" i="24"/>
  <c r="H48" i="31"/>
  <c r="G204" i="32"/>
  <c r="AW85" i="24"/>
  <c r="D364" i="32"/>
  <c r="H80" i="31"/>
  <c r="CC85" i="24"/>
  <c r="M69" i="31"/>
  <c r="G305" i="32"/>
  <c r="F42" i="15"/>
  <c r="H44" i="32"/>
  <c r="O85" i="24"/>
  <c r="H14" i="31"/>
  <c r="H78" i="31"/>
  <c r="I332" i="32"/>
  <c r="CA85" i="24"/>
  <c r="AE15" i="31"/>
  <c r="I58" i="32"/>
  <c r="AE47" i="31"/>
  <c r="F218" i="32"/>
  <c r="M30" i="31"/>
  <c r="C145" i="32"/>
  <c r="M54" i="31"/>
  <c r="F241" i="32"/>
  <c r="M78" i="31"/>
  <c r="I337" i="32"/>
  <c r="H55" i="31"/>
  <c r="G236" i="32"/>
  <c r="BD85" i="24"/>
  <c r="H4" i="31"/>
  <c r="E12" i="32"/>
  <c r="E85" i="24"/>
  <c r="H12" i="31"/>
  <c r="F44" i="32"/>
  <c r="M85" i="24"/>
  <c r="H20" i="31"/>
  <c r="G76" i="32"/>
  <c r="U85" i="24"/>
  <c r="H28" i="31"/>
  <c r="H108" i="32"/>
  <c r="AC85" i="24"/>
  <c r="H36" i="31"/>
  <c r="I140" i="32"/>
  <c r="AK85" i="24"/>
  <c r="H44" i="31"/>
  <c r="C204" i="32"/>
  <c r="AS85" i="24"/>
  <c r="H52" i="31"/>
  <c r="D236" i="32"/>
  <c r="BA85" i="24"/>
  <c r="H60" i="31"/>
  <c r="E268" i="32"/>
  <c r="BI85" i="24"/>
  <c r="H68" i="31"/>
  <c r="F300" i="32"/>
  <c r="BQ85" i="24"/>
  <c r="H76" i="31"/>
  <c r="G332" i="32"/>
  <c r="BY85" i="24"/>
  <c r="M2" i="31"/>
  <c r="CE67" i="24"/>
  <c r="I369" i="32" s="1"/>
  <c r="C17" i="32"/>
  <c r="M10" i="31"/>
  <c r="D49" i="32"/>
  <c r="M18" i="31"/>
  <c r="E81" i="32"/>
  <c r="M26" i="31"/>
  <c r="F113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O4" i="31"/>
  <c r="E19" i="32"/>
  <c r="O12" i="31"/>
  <c r="F51" i="32"/>
  <c r="O28" i="31"/>
  <c r="H115" i="32"/>
  <c r="I147" i="32"/>
  <c r="O36" i="31"/>
  <c r="O44" i="31"/>
  <c r="C211" i="32"/>
  <c r="O52" i="31"/>
  <c r="D243" i="32"/>
  <c r="O60" i="31"/>
  <c r="E275" i="32"/>
  <c r="O68" i="31"/>
  <c r="F307" i="32"/>
  <c r="G339" i="32"/>
  <c r="O76" i="31"/>
  <c r="K85" i="24"/>
  <c r="G28" i="4"/>
  <c r="E28" i="4"/>
  <c r="AE17" i="31"/>
  <c r="D90" i="32"/>
  <c r="AE33" i="31"/>
  <c r="F154" i="32"/>
  <c r="C62" i="24"/>
  <c r="O5" i="31"/>
  <c r="F19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F122" i="32"/>
  <c r="AE26" i="31"/>
  <c r="AE34" i="31"/>
  <c r="G154" i="32"/>
  <c r="AE42" i="31"/>
  <c r="H186" i="32"/>
  <c r="CF90" i="24"/>
  <c r="DF2" i="30"/>
  <c r="C170" i="8"/>
  <c r="H19" i="32"/>
  <c r="F15" i="15"/>
  <c r="H36" i="15"/>
  <c r="I36" i="15" s="1"/>
  <c r="F36" i="15"/>
  <c r="H3" i="31"/>
  <c r="D12" i="32"/>
  <c r="O30" i="31"/>
  <c r="C147" i="32"/>
  <c r="O62" i="31"/>
  <c r="G275" i="32"/>
  <c r="AE3" i="31"/>
  <c r="D26" i="32"/>
  <c r="AE11" i="31"/>
  <c r="E58" i="32"/>
  <c r="AE19" i="31"/>
  <c r="F90" i="32"/>
  <c r="AH51" i="31"/>
  <c r="C253" i="32"/>
  <c r="G19" i="4"/>
  <c r="E19" i="4"/>
  <c r="H19" i="15"/>
  <c r="I19" i="15" s="1"/>
  <c r="F19" i="15"/>
  <c r="I19" i="32"/>
  <c r="G51" i="32"/>
  <c r="F332" i="32"/>
  <c r="H27" i="31"/>
  <c r="G108" i="32"/>
  <c r="H51" i="31"/>
  <c r="C236" i="32"/>
  <c r="H67" i="31"/>
  <c r="E300" i="32"/>
  <c r="O14" i="31"/>
  <c r="H51" i="32"/>
  <c r="O54" i="31"/>
  <c r="F243" i="32"/>
  <c r="AE43" i="31"/>
  <c r="I186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E26" i="32"/>
  <c r="AE4" i="31"/>
  <c r="AE12" i="31"/>
  <c r="F58" i="32"/>
  <c r="AE28" i="31"/>
  <c r="H122" i="32"/>
  <c r="AE44" i="31"/>
  <c r="C218" i="32"/>
  <c r="CE91" i="24"/>
  <c r="D308" i="24"/>
  <c r="D383" i="24"/>
  <c r="C137" i="8" s="1"/>
  <c r="F24" i="15"/>
  <c r="F34" i="15"/>
  <c r="I51" i="32"/>
  <c r="AE25" i="31"/>
  <c r="E122" i="32"/>
  <c r="AE41" i="31"/>
  <c r="G186" i="32"/>
  <c r="H11" i="31"/>
  <c r="E44" i="32"/>
  <c r="H19" i="31"/>
  <c r="F76" i="32"/>
  <c r="H43" i="31"/>
  <c r="I172" i="32"/>
  <c r="H59" i="31"/>
  <c r="D268" i="32"/>
  <c r="O6" i="31"/>
  <c r="G19" i="32"/>
  <c r="O22" i="31"/>
  <c r="I83" i="32"/>
  <c r="O46" i="31"/>
  <c r="E211" i="32"/>
  <c r="O70" i="31"/>
  <c r="H307" i="32"/>
  <c r="I339" i="32"/>
  <c r="O78" i="31"/>
  <c r="AE27" i="31"/>
  <c r="G122" i="32"/>
  <c r="C83" i="32"/>
  <c r="O16" i="31"/>
  <c r="O24" i="31"/>
  <c r="D115" i="32"/>
  <c r="O32" i="31"/>
  <c r="E147" i="32"/>
  <c r="O40" i="31"/>
  <c r="F179" i="32"/>
  <c r="G211" i="32"/>
  <c r="O48" i="31"/>
  <c r="O56" i="31"/>
  <c r="H243" i="32"/>
  <c r="I275" i="32"/>
  <c r="O64" i="31"/>
  <c r="O72" i="31"/>
  <c r="C339" i="32"/>
  <c r="AE5" i="31"/>
  <c r="F26" i="32"/>
  <c r="AE13" i="31"/>
  <c r="G58" i="32"/>
  <c r="AE29" i="31"/>
  <c r="I122" i="32"/>
  <c r="AE37" i="31"/>
  <c r="C186" i="32"/>
  <c r="D218" i="32"/>
  <c r="H23" i="15"/>
  <c r="I23" i="15" s="1"/>
  <c r="F23" i="15"/>
  <c r="F41" i="15"/>
  <c r="C58" i="32"/>
  <c r="CF2" i="28"/>
  <c r="D5" i="7"/>
  <c r="H35" i="31"/>
  <c r="H140" i="32"/>
  <c r="O38" i="31"/>
  <c r="D179" i="32"/>
  <c r="CE52" i="24"/>
  <c r="O9" i="31"/>
  <c r="C51" i="32"/>
  <c r="O17" i="31"/>
  <c r="D83" i="32"/>
  <c r="O25" i="31"/>
  <c r="E115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D612" i="24"/>
  <c r="L612" i="24"/>
  <c r="H27" i="15"/>
  <c r="I27" i="15" s="1"/>
  <c r="F27" i="15"/>
  <c r="F44" i="15"/>
  <c r="D12" i="33"/>
  <c r="F63" i="15"/>
  <c r="F65" i="15"/>
  <c r="C715" i="34"/>
  <c r="C648" i="34"/>
  <c r="M716" i="34" s="1"/>
  <c r="D615" i="34"/>
  <c r="I378" i="32" l="1"/>
  <c r="K612" i="24"/>
  <c r="H90" i="32"/>
  <c r="E380" i="24"/>
  <c r="E85" i="32"/>
  <c r="D309" i="32"/>
  <c r="I382" i="32"/>
  <c r="I612" i="24"/>
  <c r="I213" i="32"/>
  <c r="C47" i="15"/>
  <c r="G47" i="15" s="1"/>
  <c r="C700" i="24"/>
  <c r="F83" i="32"/>
  <c r="T85" i="24"/>
  <c r="F85" i="32" s="1"/>
  <c r="I366" i="32"/>
  <c r="F612" i="24"/>
  <c r="F117" i="32"/>
  <c r="C627" i="24"/>
  <c r="F108" i="32"/>
  <c r="BV85" i="24"/>
  <c r="C642" i="24" s="1"/>
  <c r="D332" i="32"/>
  <c r="H612" i="24"/>
  <c r="H172" i="32"/>
  <c r="H42" i="31"/>
  <c r="I362" i="32"/>
  <c r="H58" i="31"/>
  <c r="AX85" i="24"/>
  <c r="C616" i="24" s="1"/>
  <c r="C618" i="24"/>
  <c r="C277" i="32"/>
  <c r="H49" i="31"/>
  <c r="F140" i="32"/>
  <c r="C268" i="32"/>
  <c r="C684" i="24"/>
  <c r="H26" i="31"/>
  <c r="H18" i="31"/>
  <c r="R85" i="24"/>
  <c r="D85" i="32" s="1"/>
  <c r="BW85" i="24"/>
  <c r="C87" i="15" s="1"/>
  <c r="G87" i="15" s="1"/>
  <c r="D76" i="32"/>
  <c r="E332" i="32"/>
  <c r="AH85" i="24"/>
  <c r="C46" i="15" s="1"/>
  <c r="G46" i="15" s="1"/>
  <c r="Z85" i="24"/>
  <c r="C691" i="24" s="1"/>
  <c r="H50" i="31"/>
  <c r="E108" i="32"/>
  <c r="C625" i="24"/>
  <c r="H39" i="15"/>
  <c r="I39" i="15" s="1"/>
  <c r="I204" i="32"/>
  <c r="C48" i="15"/>
  <c r="H149" i="32"/>
  <c r="C701" i="24"/>
  <c r="BN2" i="30"/>
  <c r="C117" i="8"/>
  <c r="D366" i="24"/>
  <c r="C55" i="15"/>
  <c r="G55" i="15" s="1"/>
  <c r="C708" i="24"/>
  <c r="H181" i="32"/>
  <c r="I149" i="32"/>
  <c r="C49" i="15"/>
  <c r="C702" i="24"/>
  <c r="I309" i="32"/>
  <c r="C640" i="24"/>
  <c r="C84" i="15"/>
  <c r="G84" i="15" s="1"/>
  <c r="I85" i="32"/>
  <c r="C35" i="15"/>
  <c r="G35" i="15" s="1"/>
  <c r="C688" i="24"/>
  <c r="C181" i="32"/>
  <c r="C50" i="15"/>
  <c r="C703" i="24"/>
  <c r="I117" i="32"/>
  <c r="C695" i="24"/>
  <c r="C42" i="15"/>
  <c r="D181" i="32"/>
  <c r="C51" i="15"/>
  <c r="G51" i="15" s="1"/>
  <c r="C704" i="24"/>
  <c r="E149" i="32"/>
  <c r="C698" i="24"/>
  <c r="C45" i="15"/>
  <c r="D277" i="32"/>
  <c r="C636" i="24"/>
  <c r="C72" i="15"/>
  <c r="G72" i="15" s="1"/>
  <c r="H245" i="32"/>
  <c r="C69" i="15"/>
  <c r="C614" i="24"/>
  <c r="D149" i="32"/>
  <c r="C697" i="24"/>
  <c r="C44" i="15"/>
  <c r="G44" i="15" s="1"/>
  <c r="F245" i="32"/>
  <c r="C67" i="15"/>
  <c r="G67" i="15" s="1"/>
  <c r="C633" i="24"/>
  <c r="I277" i="32"/>
  <c r="C77" i="15"/>
  <c r="G77" i="15" s="1"/>
  <c r="C638" i="24"/>
  <c r="D213" i="32"/>
  <c r="C58" i="15"/>
  <c r="G58" i="15" s="1"/>
  <c r="C711" i="24"/>
  <c r="E53" i="32"/>
  <c r="C24" i="15"/>
  <c r="G24" i="15" s="1"/>
  <c r="C677" i="24"/>
  <c r="H2" i="31"/>
  <c r="C12" i="32"/>
  <c r="C85" i="24"/>
  <c r="CE62" i="24"/>
  <c r="I364" i="32" s="1"/>
  <c r="D53" i="32"/>
  <c r="C23" i="15"/>
  <c r="G23" i="15" s="1"/>
  <c r="C676" i="24"/>
  <c r="G341" i="32"/>
  <c r="C645" i="24"/>
  <c r="C89" i="15"/>
  <c r="G89" i="15" s="1"/>
  <c r="C25" i="15"/>
  <c r="G25" i="15" s="1"/>
  <c r="F53" i="32"/>
  <c r="C678" i="24"/>
  <c r="F16" i="6"/>
  <c r="F234" i="24"/>
  <c r="I245" i="32"/>
  <c r="C629" i="24"/>
  <c r="C70" i="15"/>
  <c r="G70" i="15" s="1"/>
  <c r="C26" i="15"/>
  <c r="G26" i="15" s="1"/>
  <c r="G53" i="32"/>
  <c r="C679" i="24"/>
  <c r="G277" i="32"/>
  <c r="C75" i="15"/>
  <c r="G75" i="15" s="1"/>
  <c r="C635" i="24"/>
  <c r="E309" i="32"/>
  <c r="C80" i="15"/>
  <c r="G80" i="15" s="1"/>
  <c r="C621" i="24"/>
  <c r="I21" i="32"/>
  <c r="C21" i="15"/>
  <c r="G21" i="15" s="1"/>
  <c r="C674" i="24"/>
  <c r="F277" i="32"/>
  <c r="C74" i="15"/>
  <c r="G74" i="15" s="1"/>
  <c r="C617" i="24"/>
  <c r="C29" i="15"/>
  <c r="C85" i="32"/>
  <c r="C682" i="24"/>
  <c r="F341" i="32"/>
  <c r="C88" i="15"/>
  <c r="G88" i="15" s="1"/>
  <c r="C644" i="24"/>
  <c r="C33" i="15"/>
  <c r="G85" i="32"/>
  <c r="C686" i="24"/>
  <c r="C309" i="32"/>
  <c r="C78" i="15"/>
  <c r="G78" i="15" s="1"/>
  <c r="C619" i="24"/>
  <c r="D716" i="34"/>
  <c r="D707" i="34"/>
  <c r="D699" i="34"/>
  <c r="D712" i="34"/>
  <c r="D704" i="34"/>
  <c r="D696" i="34"/>
  <c r="D709" i="34"/>
  <c r="D701" i="34"/>
  <c r="D706" i="34"/>
  <c r="D698" i="34"/>
  <c r="D711" i="34"/>
  <c r="D703" i="34"/>
  <c r="D710" i="34"/>
  <c r="D702" i="34"/>
  <c r="D697" i="34"/>
  <c r="D689" i="34"/>
  <c r="D681" i="34"/>
  <c r="D673" i="34"/>
  <c r="D694" i="34"/>
  <c r="D686" i="34"/>
  <c r="D678" i="34"/>
  <c r="D670" i="34"/>
  <c r="D647" i="34"/>
  <c r="D646" i="34"/>
  <c r="D645" i="34"/>
  <c r="D629" i="34"/>
  <c r="D626" i="34"/>
  <c r="D621" i="34"/>
  <c r="D617" i="34"/>
  <c r="D705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700" i="34"/>
  <c r="D688" i="34"/>
  <c r="D680" i="34"/>
  <c r="D672" i="34"/>
  <c r="D620" i="34"/>
  <c r="D616" i="34"/>
  <c r="D622" i="34"/>
  <c r="D708" i="34"/>
  <c r="D690" i="34"/>
  <c r="D682" i="34"/>
  <c r="D674" i="34"/>
  <c r="D628" i="34"/>
  <c r="D625" i="34"/>
  <c r="D692" i="34"/>
  <c r="D684" i="34"/>
  <c r="D676" i="34"/>
  <c r="D668" i="34"/>
  <c r="D695" i="34"/>
  <c r="D679" i="34"/>
  <c r="D685" i="34"/>
  <c r="D693" i="34"/>
  <c r="D627" i="34"/>
  <c r="D687" i="34"/>
  <c r="D669" i="34"/>
  <c r="D677" i="34"/>
  <c r="D619" i="34"/>
  <c r="D713" i="34"/>
  <c r="D671" i="34"/>
  <c r="D623" i="34"/>
  <c r="D618" i="34"/>
  <c r="D245" i="32"/>
  <c r="C65" i="15"/>
  <c r="C630" i="24"/>
  <c r="G245" i="32"/>
  <c r="C624" i="24"/>
  <c r="C68" i="15"/>
  <c r="G68" i="15" s="1"/>
  <c r="I341" i="32"/>
  <c r="C91" i="15"/>
  <c r="G91" i="15" s="1"/>
  <c r="C647" i="24"/>
  <c r="E245" i="32"/>
  <c r="C66" i="15"/>
  <c r="G66" i="15" s="1"/>
  <c r="C632" i="24"/>
  <c r="C22" i="15"/>
  <c r="G22" i="15" s="1"/>
  <c r="C53" i="32"/>
  <c r="C675" i="24"/>
  <c r="C19" i="15"/>
  <c r="G19" i="15" s="1"/>
  <c r="G21" i="32"/>
  <c r="C672" i="24"/>
  <c r="E181" i="32"/>
  <c r="C52" i="15"/>
  <c r="G52" i="15" s="1"/>
  <c r="C705" i="24"/>
  <c r="D350" i="24"/>
  <c r="G309" i="32"/>
  <c r="C82" i="15"/>
  <c r="G82" i="15" s="1"/>
  <c r="C626" i="24"/>
  <c r="I53" i="32"/>
  <c r="C28" i="15"/>
  <c r="C681" i="24"/>
  <c r="C56" i="15"/>
  <c r="I181" i="32"/>
  <c r="C709" i="24"/>
  <c r="C16" i="15"/>
  <c r="G16" i="15" s="1"/>
  <c r="C669" i="24"/>
  <c r="D21" i="32"/>
  <c r="C92" i="15"/>
  <c r="G92" i="15" s="1"/>
  <c r="C622" i="24"/>
  <c r="C373" i="32"/>
  <c r="H85" i="32"/>
  <c r="C34" i="15"/>
  <c r="C687" i="24"/>
  <c r="C20" i="15"/>
  <c r="G20" i="15" s="1"/>
  <c r="H21" i="32"/>
  <c r="C673" i="24"/>
  <c r="H277" i="32"/>
  <c r="C76" i="15"/>
  <c r="G76" i="15" s="1"/>
  <c r="C637" i="24"/>
  <c r="H213" i="32"/>
  <c r="F213" i="32"/>
  <c r="C60" i="15"/>
  <c r="C713" i="24"/>
  <c r="C50" i="8"/>
  <c r="F309" i="24"/>
  <c r="D352" i="24"/>
  <c r="C103" i="8" s="1"/>
  <c r="H117" i="32"/>
  <c r="C41" i="15"/>
  <c r="C694" i="24"/>
  <c r="C117" i="32"/>
  <c r="C36" i="15"/>
  <c r="G36" i="15" s="1"/>
  <c r="C689" i="24"/>
  <c r="F21" i="32"/>
  <c r="C18" i="15"/>
  <c r="G18" i="15" s="1"/>
  <c r="C671" i="24"/>
  <c r="H341" i="32"/>
  <c r="C90" i="15"/>
  <c r="G90" i="15" s="1"/>
  <c r="C646" i="24"/>
  <c r="G117" i="32"/>
  <c r="C40" i="15"/>
  <c r="G40" i="15" s="1"/>
  <c r="C693" i="24"/>
  <c r="F181" i="32"/>
  <c r="C53" i="15"/>
  <c r="G53" i="15" s="1"/>
  <c r="C706" i="24"/>
  <c r="C710" i="24"/>
  <c r="C213" i="32"/>
  <c r="C57" i="15"/>
  <c r="G57" i="15" s="1"/>
  <c r="H309" i="32"/>
  <c r="C83" i="15"/>
  <c r="G83" i="15" s="1"/>
  <c r="C639" i="24"/>
  <c r="C341" i="32"/>
  <c r="C85" i="15"/>
  <c r="G85" i="15" s="1"/>
  <c r="C641" i="24"/>
  <c r="C27" i="15"/>
  <c r="G27" i="15" s="1"/>
  <c r="H53" i="32"/>
  <c r="C680" i="24"/>
  <c r="C167" i="8"/>
  <c r="D26" i="33"/>
  <c r="E414" i="24"/>
  <c r="D117" i="32"/>
  <c r="C37" i="15"/>
  <c r="C690" i="24"/>
  <c r="E277" i="32"/>
  <c r="C73" i="15"/>
  <c r="G73" i="15" s="1"/>
  <c r="C634" i="24"/>
  <c r="G213" i="32"/>
  <c r="C61" i="15"/>
  <c r="C631" i="24"/>
  <c r="E213" i="32"/>
  <c r="C59" i="15"/>
  <c r="G59" i="15" s="1"/>
  <c r="C712" i="24"/>
  <c r="H63" i="15"/>
  <c r="I63" i="15" s="1"/>
  <c r="E373" i="32"/>
  <c r="C94" i="15"/>
  <c r="G94" i="15" s="1"/>
  <c r="I381" i="32"/>
  <c r="CF91" i="24"/>
  <c r="G612" i="24"/>
  <c r="F309" i="32"/>
  <c r="C623" i="24"/>
  <c r="C81" i="15"/>
  <c r="G81" i="15" s="1"/>
  <c r="C17" i="15"/>
  <c r="E21" i="32"/>
  <c r="C670" i="24"/>
  <c r="D373" i="32"/>
  <c r="C620" i="24"/>
  <c r="C93" i="15"/>
  <c r="G93" i="15" s="1"/>
  <c r="G181" i="32"/>
  <c r="C54" i="15"/>
  <c r="G54" i="15" s="1"/>
  <c r="C707" i="24"/>
  <c r="C149" i="32"/>
  <c r="C43" i="15"/>
  <c r="C696" i="24"/>
  <c r="C245" i="32"/>
  <c r="C628" i="24"/>
  <c r="C64" i="15"/>
  <c r="G64" i="15" s="1"/>
  <c r="C32" i="15" l="1"/>
  <c r="G32" i="15" s="1"/>
  <c r="C685" i="24"/>
  <c r="C86" i="15"/>
  <c r="G86" i="15" s="1"/>
  <c r="E341" i="32"/>
  <c r="D341" i="32"/>
  <c r="C62" i="15"/>
  <c r="C30" i="15"/>
  <c r="G30" i="15" s="1"/>
  <c r="C38" i="15"/>
  <c r="G38" i="15" s="1"/>
  <c r="C683" i="24"/>
  <c r="E117" i="32"/>
  <c r="C643" i="24"/>
  <c r="C648" i="24" s="1"/>
  <c r="M716" i="24" s="1"/>
  <c r="C699" i="24"/>
  <c r="F149" i="32"/>
  <c r="G33" i="15"/>
  <c r="H33" i="15"/>
  <c r="I33" i="15" s="1"/>
  <c r="G65" i="15"/>
  <c r="H65" i="15"/>
  <c r="I65" i="15" s="1"/>
  <c r="C120" i="8"/>
  <c r="D367" i="24"/>
  <c r="D615" i="24"/>
  <c r="G50" i="15"/>
  <c r="H50" i="15"/>
  <c r="I50" i="15" s="1"/>
  <c r="G37" i="15"/>
  <c r="H37" i="15"/>
  <c r="I37" i="15" s="1"/>
  <c r="D715" i="34"/>
  <c r="E623" i="34"/>
  <c r="G41" i="15"/>
  <c r="H41" i="15"/>
  <c r="I41" i="15" s="1"/>
  <c r="C15" i="15"/>
  <c r="C668" i="24"/>
  <c r="C21" i="32"/>
  <c r="CE85" i="24"/>
  <c r="G17" i="15"/>
  <c r="H17" i="15" s="1"/>
  <c r="I17" i="15" s="1"/>
  <c r="G45" i="15"/>
  <c r="H45" i="15"/>
  <c r="I45" i="15" s="1"/>
  <c r="G34" i="15"/>
  <c r="H34" i="15"/>
  <c r="I34" i="15" s="1"/>
  <c r="E612" i="34"/>
  <c r="G43" i="15"/>
  <c r="H43" i="15"/>
  <c r="I43" i="15" s="1"/>
  <c r="G28" i="15"/>
  <c r="H28" i="15"/>
  <c r="I28" i="15" s="1"/>
  <c r="G29" i="15"/>
  <c r="H29" i="15"/>
  <c r="I29" i="15" s="1"/>
  <c r="G56" i="15"/>
  <c r="H56" i="15"/>
  <c r="I56" i="15" s="1"/>
  <c r="G69" i="15"/>
  <c r="H69" i="15" s="1"/>
  <c r="I69" i="15" s="1"/>
  <c r="G49" i="15"/>
  <c r="H49" i="15"/>
  <c r="I49" i="15" s="1"/>
  <c r="G42" i="15"/>
  <c r="H42" i="15"/>
  <c r="I42" i="15" s="1"/>
  <c r="G48" i="15"/>
  <c r="H48" i="15"/>
  <c r="I48" i="15" s="1"/>
  <c r="H30" i="15" l="1"/>
  <c r="I30" i="15" s="1"/>
  <c r="C715" i="24"/>
  <c r="H38" i="15"/>
  <c r="I38" i="15" s="1"/>
  <c r="C716" i="24"/>
  <c r="I373" i="32"/>
  <c r="E712" i="34"/>
  <c r="E704" i="34"/>
  <c r="E696" i="34"/>
  <c r="E709" i="34"/>
  <c r="E701" i="34"/>
  <c r="E706" i="34"/>
  <c r="E711" i="34"/>
  <c r="E703" i="34"/>
  <c r="E708" i="34"/>
  <c r="E700" i="34"/>
  <c r="E716" i="34"/>
  <c r="E707" i="34"/>
  <c r="E699" i="34"/>
  <c r="E710" i="34"/>
  <c r="E694" i="34"/>
  <c r="E686" i="34"/>
  <c r="E678" i="34"/>
  <c r="E670" i="34"/>
  <c r="E647" i="34"/>
  <c r="E646" i="34"/>
  <c r="E645" i="34"/>
  <c r="E629" i="34"/>
  <c r="E626" i="34"/>
  <c r="E705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698" i="34"/>
  <c r="E688" i="34"/>
  <c r="E680" i="34"/>
  <c r="E672" i="34"/>
  <c r="E693" i="34"/>
  <c r="E685" i="34"/>
  <c r="E677" i="34"/>
  <c r="E669" i="34"/>
  <c r="E627" i="34"/>
  <c r="E690" i="34"/>
  <c r="E682" i="34"/>
  <c r="E674" i="34"/>
  <c r="E628" i="34"/>
  <c r="E625" i="34"/>
  <c r="E695" i="34"/>
  <c r="E687" i="34"/>
  <c r="E679" i="34"/>
  <c r="E671" i="34"/>
  <c r="E713" i="34"/>
  <c r="E689" i="34"/>
  <c r="E673" i="34"/>
  <c r="E684" i="34"/>
  <c r="E668" i="34"/>
  <c r="E681" i="34"/>
  <c r="E697" i="34"/>
  <c r="E702" i="34"/>
  <c r="E692" i="34"/>
  <c r="E676" i="34"/>
  <c r="D716" i="24"/>
  <c r="D705" i="24"/>
  <c r="D697" i="24"/>
  <c r="D689" i="24"/>
  <c r="D710" i="24"/>
  <c r="D709" i="24"/>
  <c r="D701" i="24"/>
  <c r="D693" i="24"/>
  <c r="D685" i="24"/>
  <c r="D711" i="24"/>
  <c r="D696" i="24"/>
  <c r="D695" i="24"/>
  <c r="D694" i="24"/>
  <c r="D681" i="24"/>
  <c r="D673" i="24"/>
  <c r="D708" i="24"/>
  <c r="D619" i="24"/>
  <c r="D692" i="24"/>
  <c r="D691" i="24"/>
  <c r="D690" i="24"/>
  <c r="D678" i="24"/>
  <c r="D670" i="24"/>
  <c r="D647" i="24"/>
  <c r="D646" i="24"/>
  <c r="D645" i="24"/>
  <c r="D629" i="24"/>
  <c r="D626" i="24"/>
  <c r="D621" i="24"/>
  <c r="D617" i="24"/>
  <c r="D712" i="24"/>
  <c r="D688" i="24"/>
  <c r="D687" i="24"/>
  <c r="D686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706" i="24"/>
  <c r="D684" i="24"/>
  <c r="D683" i="24"/>
  <c r="D680" i="24"/>
  <c r="D672" i="24"/>
  <c r="D620" i="24"/>
  <c r="D616" i="24"/>
  <c r="D707" i="24"/>
  <c r="D713" i="24"/>
  <c r="D677" i="24"/>
  <c r="D669" i="24"/>
  <c r="D627" i="24"/>
  <c r="D682" i="24"/>
  <c r="D674" i="24"/>
  <c r="D623" i="24"/>
  <c r="D676" i="24"/>
  <c r="D699" i="24"/>
  <c r="D622" i="24"/>
  <c r="D618" i="24"/>
  <c r="D704" i="24"/>
  <c r="D625" i="24"/>
  <c r="D698" i="24"/>
  <c r="D628" i="24"/>
  <c r="D700" i="24"/>
  <c r="D703" i="24"/>
  <c r="D668" i="24"/>
  <c r="D702" i="24"/>
  <c r="D671" i="24"/>
  <c r="D679" i="24"/>
  <c r="C121" i="8"/>
  <c r="D384" i="24"/>
  <c r="G15" i="15"/>
  <c r="H15" i="15" s="1"/>
  <c r="I15" i="15" s="1"/>
  <c r="E715" i="34" l="1"/>
  <c r="F624" i="34"/>
  <c r="E612" i="24"/>
  <c r="C138" i="8"/>
  <c r="D417" i="24"/>
  <c r="D715" i="24"/>
  <c r="E623" i="24"/>
  <c r="F709" i="34" l="1"/>
  <c r="F701" i="34"/>
  <c r="F706" i="34"/>
  <c r="F698" i="34"/>
  <c r="F711" i="34"/>
  <c r="F703" i="34"/>
  <c r="F708" i="34"/>
  <c r="F700" i="34"/>
  <c r="F713" i="34"/>
  <c r="F705" i="34"/>
  <c r="F697" i="34"/>
  <c r="F712" i="34"/>
  <c r="F704" i="34"/>
  <c r="F696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88" i="34"/>
  <c r="F680" i="34"/>
  <c r="F672" i="34"/>
  <c r="F707" i="34"/>
  <c r="F693" i="34"/>
  <c r="F685" i="34"/>
  <c r="F677" i="34"/>
  <c r="F669" i="34"/>
  <c r="F627" i="34"/>
  <c r="F702" i="34"/>
  <c r="F690" i="34"/>
  <c r="F682" i="34"/>
  <c r="F674" i="34"/>
  <c r="F694" i="34"/>
  <c r="F686" i="34"/>
  <c r="F678" i="34"/>
  <c r="F670" i="34"/>
  <c r="F625" i="34"/>
  <c r="F695" i="34"/>
  <c r="F687" i="34"/>
  <c r="F679" i="34"/>
  <c r="F671" i="34"/>
  <c r="F716" i="34"/>
  <c r="F647" i="34"/>
  <c r="F699" i="34"/>
  <c r="F684" i="34"/>
  <c r="F668" i="34"/>
  <c r="F626" i="34"/>
  <c r="F681" i="34"/>
  <c r="F710" i="34"/>
  <c r="F646" i="34"/>
  <c r="F645" i="34"/>
  <c r="F692" i="34"/>
  <c r="F689" i="34"/>
  <c r="F629" i="34"/>
  <c r="F676" i="34"/>
  <c r="F628" i="34"/>
  <c r="F673" i="34"/>
  <c r="E712" i="24"/>
  <c r="E711" i="24"/>
  <c r="E702" i="24"/>
  <c r="E694" i="24"/>
  <c r="E686" i="24"/>
  <c r="E706" i="24"/>
  <c r="E698" i="24"/>
  <c r="E690" i="24"/>
  <c r="E693" i="24"/>
  <c r="E692" i="24"/>
  <c r="E691" i="24"/>
  <c r="E678" i="24"/>
  <c r="E670" i="24"/>
  <c r="E647" i="24"/>
  <c r="E646" i="24"/>
  <c r="E645" i="24"/>
  <c r="E629" i="24"/>
  <c r="E626" i="24"/>
  <c r="E704" i="24"/>
  <c r="E689" i="24"/>
  <c r="E688" i="24"/>
  <c r="E687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687" i="24" s="1"/>
  <c r="E685" i="24"/>
  <c r="E684" i="24"/>
  <c r="E683" i="24"/>
  <c r="E680" i="24"/>
  <c r="E672" i="24"/>
  <c r="E705" i="24"/>
  <c r="E625" i="24"/>
  <c r="E713" i="24"/>
  <c r="E677" i="24"/>
  <c r="E669" i="24"/>
  <c r="E627" i="24"/>
  <c r="E703" i="24"/>
  <c r="E679" i="24"/>
  <c r="E709" i="24"/>
  <c r="E708" i="24"/>
  <c r="E707" i="24"/>
  <c r="E682" i="24"/>
  <c r="E674" i="24"/>
  <c r="E671" i="24"/>
  <c r="E697" i="24"/>
  <c r="E673" i="24"/>
  <c r="E700" i="24"/>
  <c r="E696" i="24"/>
  <c r="E681" i="24"/>
  <c r="E701" i="24"/>
  <c r="E699" i="24"/>
  <c r="E695" i="24"/>
  <c r="E676" i="24"/>
  <c r="E710" i="24"/>
  <c r="E668" i="24"/>
  <c r="E628" i="24"/>
  <c r="E716" i="24"/>
  <c r="C168" i="8"/>
  <c r="D421" i="24"/>
  <c r="F692" i="24" l="1"/>
  <c r="F670" i="24"/>
  <c r="F705" i="24"/>
  <c r="F627" i="24"/>
  <c r="F686" i="24"/>
  <c r="F634" i="24"/>
  <c r="F642" i="24"/>
  <c r="F695" i="24"/>
  <c r="F694" i="24"/>
  <c r="F681" i="24"/>
  <c r="F693" i="24"/>
  <c r="F706" i="24"/>
  <c r="F669" i="24"/>
  <c r="F712" i="24"/>
  <c r="F635" i="24"/>
  <c r="F643" i="24"/>
  <c r="F703" i="24"/>
  <c r="F698" i="24"/>
  <c r="F696" i="24"/>
  <c r="F676" i="24"/>
  <c r="F674" i="24"/>
  <c r="F677" i="24"/>
  <c r="F628" i="24"/>
  <c r="F636" i="24"/>
  <c r="F644" i="24"/>
  <c r="F683" i="24"/>
  <c r="F716" i="24"/>
  <c r="F673" i="24"/>
  <c r="F701" i="24"/>
  <c r="F682" i="24"/>
  <c r="F713" i="24"/>
  <c r="F700" i="24"/>
  <c r="F637" i="24"/>
  <c r="F675" i="24"/>
  <c r="F691" i="24"/>
  <c r="F629" i="24"/>
  <c r="F697" i="24"/>
  <c r="F625" i="24"/>
  <c r="G625" i="24" s="1"/>
  <c r="F708" i="24"/>
  <c r="F672" i="24"/>
  <c r="F630" i="24"/>
  <c r="F638" i="24"/>
  <c r="F688" i="24"/>
  <c r="F699" i="24"/>
  <c r="F645" i="24"/>
  <c r="F711" i="24"/>
  <c r="F671" i="24"/>
  <c r="F668" i="24"/>
  <c r="F680" i="24"/>
  <c r="F631" i="24"/>
  <c r="F639" i="24"/>
  <c r="F689" i="24"/>
  <c r="F707" i="24"/>
  <c r="F646" i="24"/>
  <c r="F626" i="24"/>
  <c r="F679" i="24"/>
  <c r="F702" i="24"/>
  <c r="F684" i="24"/>
  <c r="F632" i="24"/>
  <c r="F640" i="24"/>
  <c r="F690" i="24"/>
  <c r="F709" i="24"/>
  <c r="F678" i="24"/>
  <c r="F647" i="24"/>
  <c r="F704" i="24"/>
  <c r="F710" i="24"/>
  <c r="F685" i="24"/>
  <c r="F633" i="24"/>
  <c r="F641" i="24"/>
  <c r="E715" i="24"/>
  <c r="C172" i="8"/>
  <c r="D424" i="24"/>
  <c r="C177" i="8" s="1"/>
  <c r="F715" i="34"/>
  <c r="G625" i="34"/>
  <c r="F715" i="24" l="1"/>
  <c r="G700" i="24"/>
  <c r="M700" i="24" s="1"/>
  <c r="G151" i="32" s="1"/>
  <c r="G672" i="24"/>
  <c r="G674" i="24"/>
  <c r="M674" i="24" s="1"/>
  <c r="I23" i="32" s="1"/>
  <c r="G699" i="24"/>
  <c r="M699" i="24" s="1"/>
  <c r="F151" i="32" s="1"/>
  <c r="G628" i="24"/>
  <c r="G690" i="24"/>
  <c r="M690" i="24" s="1"/>
  <c r="D119" i="32" s="1"/>
  <c r="G638" i="24"/>
  <c r="G629" i="24"/>
  <c r="G627" i="24"/>
  <c r="G692" i="24"/>
  <c r="M692" i="24" s="1"/>
  <c r="G697" i="24"/>
  <c r="M697" i="24" s="1"/>
  <c r="D151" i="32" s="1"/>
  <c r="G698" i="24"/>
  <c r="M698" i="24" s="1"/>
  <c r="E151" i="32" s="1"/>
  <c r="G673" i="24"/>
  <c r="M673" i="24" s="1"/>
  <c r="H23" i="32" s="1"/>
  <c r="G689" i="24"/>
  <c r="M689" i="24" s="1"/>
  <c r="C119" i="32" s="1"/>
  <c r="G636" i="24"/>
  <c r="G634" i="24"/>
  <c r="G633" i="24"/>
  <c r="G679" i="24"/>
  <c r="M679" i="24" s="1"/>
  <c r="G713" i="24"/>
  <c r="M713" i="24" s="1"/>
  <c r="F215" i="32" s="1"/>
  <c r="G684" i="24"/>
  <c r="G681" i="24"/>
  <c r="M681" i="24" s="1"/>
  <c r="I55" i="32" s="1"/>
  <c r="G709" i="24"/>
  <c r="M709" i="24" s="1"/>
  <c r="I183" i="32" s="1"/>
  <c r="G710" i="24"/>
  <c r="M710" i="24" s="1"/>
  <c r="C215" i="32" s="1"/>
  <c r="G643" i="24"/>
  <c r="G626" i="24"/>
  <c r="G630" i="24"/>
  <c r="J630" i="24" s="1"/>
  <c r="G632" i="24"/>
  <c r="G675" i="24"/>
  <c r="G716" i="24"/>
  <c r="G712" i="24"/>
  <c r="G683" i="24"/>
  <c r="M683" i="24" s="1"/>
  <c r="D87" i="32" s="1"/>
  <c r="G707" i="24"/>
  <c r="G703" i="24"/>
  <c r="M703" i="24" s="1"/>
  <c r="C183" i="32" s="1"/>
  <c r="G639" i="24"/>
  <c r="G678" i="24"/>
  <c r="G640" i="24"/>
  <c r="G693" i="24"/>
  <c r="G688" i="24"/>
  <c r="M688" i="24" s="1"/>
  <c r="I87" i="32" s="1"/>
  <c r="G676" i="24"/>
  <c r="M676" i="24" s="1"/>
  <c r="D55" i="32" s="1"/>
  <c r="G704" i="24"/>
  <c r="M704" i="24" s="1"/>
  <c r="D183" i="32" s="1"/>
  <c r="G687" i="24"/>
  <c r="M687" i="24" s="1"/>
  <c r="H87" i="32" s="1"/>
  <c r="G677" i="24"/>
  <c r="M677" i="24" s="1"/>
  <c r="G706" i="24"/>
  <c r="M706" i="24" s="1"/>
  <c r="F183" i="32" s="1"/>
  <c r="G702" i="24"/>
  <c r="G635" i="24"/>
  <c r="G646" i="24"/>
  <c r="G670" i="24"/>
  <c r="G647" i="24"/>
  <c r="G644" i="24"/>
  <c r="G696" i="24"/>
  <c r="M696" i="24" s="1"/>
  <c r="C151" i="32" s="1"/>
  <c r="G686" i="24"/>
  <c r="M686" i="24" s="1"/>
  <c r="G87" i="32" s="1"/>
  <c r="G669" i="24"/>
  <c r="G705" i="24"/>
  <c r="M705" i="24" s="1"/>
  <c r="E183" i="32" s="1"/>
  <c r="G701" i="24"/>
  <c r="G631" i="24"/>
  <c r="G641" i="24"/>
  <c r="G711" i="24"/>
  <c r="M711" i="24" s="1"/>
  <c r="D215" i="32" s="1"/>
  <c r="G694" i="24"/>
  <c r="M694" i="24" s="1"/>
  <c r="H119" i="32" s="1"/>
  <c r="G691" i="24"/>
  <c r="G708" i="24"/>
  <c r="M708" i="24" s="1"/>
  <c r="H183" i="32" s="1"/>
  <c r="G680" i="24"/>
  <c r="M680" i="24" s="1"/>
  <c r="H55" i="32" s="1"/>
  <c r="G682" i="24"/>
  <c r="M682" i="24" s="1"/>
  <c r="C87" i="32" s="1"/>
  <c r="G671" i="24"/>
  <c r="M671" i="24" s="1"/>
  <c r="F23" i="32" s="1"/>
  <c r="G668" i="24"/>
  <c r="G637" i="24"/>
  <c r="G642" i="24"/>
  <c r="G645" i="24"/>
  <c r="G685" i="24"/>
  <c r="G695" i="24"/>
  <c r="M695" i="24" s="1"/>
  <c r="I119" i="32" s="1"/>
  <c r="M702" i="24"/>
  <c r="I151" i="32" s="1"/>
  <c r="G706" i="34"/>
  <c r="G698" i="34"/>
  <c r="G711" i="34"/>
  <c r="G703" i="34"/>
  <c r="G695" i="34"/>
  <c r="G708" i="34"/>
  <c r="G700" i="34"/>
  <c r="G713" i="34"/>
  <c r="G705" i="34"/>
  <c r="G697" i="34"/>
  <c r="G710" i="34"/>
  <c r="G702" i="34"/>
  <c r="G709" i="34"/>
  <c r="G701" i="34"/>
  <c r="G688" i="34"/>
  <c r="G680" i="34"/>
  <c r="G672" i="34"/>
  <c r="G712" i="34"/>
  <c r="G707" i="34"/>
  <c r="G693" i="34"/>
  <c r="G685" i="34"/>
  <c r="G677" i="34"/>
  <c r="G669" i="34"/>
  <c r="G627" i="34"/>
  <c r="G690" i="34"/>
  <c r="G682" i="34"/>
  <c r="G674" i="34"/>
  <c r="G687" i="34"/>
  <c r="G679" i="34"/>
  <c r="G671" i="34"/>
  <c r="G641" i="34"/>
  <c r="G633" i="34"/>
  <c r="G716" i="34"/>
  <c r="G647" i="34"/>
  <c r="G644" i="34"/>
  <c r="G636" i="34"/>
  <c r="G704" i="34"/>
  <c r="G692" i="34"/>
  <c r="G691" i="34"/>
  <c r="G684" i="34"/>
  <c r="G683" i="34"/>
  <c r="G676" i="34"/>
  <c r="G675" i="34"/>
  <c r="G668" i="34"/>
  <c r="G639" i="34"/>
  <c r="G631" i="34"/>
  <c r="G689" i="34"/>
  <c r="G681" i="34"/>
  <c r="G673" i="34"/>
  <c r="G640" i="34"/>
  <c r="G632" i="34"/>
  <c r="G626" i="34"/>
  <c r="G715" i="34" s="1"/>
  <c r="G696" i="34"/>
  <c r="G645" i="34"/>
  <c r="G643" i="34"/>
  <c r="G635" i="34"/>
  <c r="G629" i="34"/>
  <c r="G699" i="34"/>
  <c r="G642" i="34"/>
  <c r="G634" i="34"/>
  <c r="G678" i="34"/>
  <c r="G638" i="34"/>
  <c r="G630" i="34"/>
  <c r="G637" i="34"/>
  <c r="G686" i="34"/>
  <c r="G646" i="34"/>
  <c r="G628" i="34"/>
  <c r="H628" i="34" s="1"/>
  <c r="G670" i="34"/>
  <c r="G694" i="34"/>
  <c r="J707" i="24" l="1"/>
  <c r="J709" i="24"/>
  <c r="J700" i="24"/>
  <c r="J697" i="24"/>
  <c r="J694" i="24"/>
  <c r="J640" i="24"/>
  <c r="J632" i="24"/>
  <c r="J685" i="24"/>
  <c r="J695" i="24"/>
  <c r="J699" i="24"/>
  <c r="J706" i="24"/>
  <c r="J681" i="24"/>
  <c r="J696" i="24"/>
  <c r="J693" i="24"/>
  <c r="J639" i="24"/>
  <c r="J631" i="24"/>
  <c r="J686" i="24"/>
  <c r="J634" i="24"/>
  <c r="J713" i="24"/>
  <c r="J691" i="24"/>
  <c r="J705" i="24"/>
  <c r="J673" i="24"/>
  <c r="J678" i="24"/>
  <c r="J692" i="24"/>
  <c r="J638" i="24"/>
  <c r="J688" i="24"/>
  <c r="J645" i="24"/>
  <c r="J716" i="24"/>
  <c r="J683" i="24"/>
  <c r="J704" i="24"/>
  <c r="J711" i="24"/>
  <c r="J670" i="24"/>
  <c r="J675" i="24"/>
  <c r="J637" i="24"/>
  <c r="J674" i="24"/>
  <c r="J669" i="24"/>
  <c r="J671" i="24"/>
  <c r="J682" i="24"/>
  <c r="J712" i="24"/>
  <c r="J708" i="24"/>
  <c r="J676" i="24"/>
  <c r="J680" i="24"/>
  <c r="J647" i="24"/>
  <c r="L647" i="24" s="1"/>
  <c r="J644" i="24"/>
  <c r="K644" i="24" s="1"/>
  <c r="J636" i="24"/>
  <c r="J684" i="24"/>
  <c r="J642" i="24"/>
  <c r="J703" i="24"/>
  <c r="J679" i="24"/>
  <c r="J668" i="24"/>
  <c r="J672" i="24"/>
  <c r="J646" i="24"/>
  <c r="J643" i="24"/>
  <c r="J635" i="24"/>
  <c r="J702" i="24"/>
  <c r="J687" i="24"/>
  <c r="J690" i="24"/>
  <c r="J701" i="24"/>
  <c r="J698" i="24"/>
  <c r="J689" i="24"/>
  <c r="J641" i="24"/>
  <c r="J633" i="24"/>
  <c r="J677" i="24"/>
  <c r="J710" i="24"/>
  <c r="F55" i="32"/>
  <c r="F119" i="32"/>
  <c r="G715" i="24"/>
  <c r="H628" i="24"/>
  <c r="H711" i="34"/>
  <c r="H703" i="34"/>
  <c r="H695" i="34"/>
  <c r="H708" i="34"/>
  <c r="H700" i="34"/>
  <c r="H713" i="34"/>
  <c r="H705" i="34"/>
  <c r="H710" i="34"/>
  <c r="H702" i="34"/>
  <c r="H716" i="34"/>
  <c r="H707" i="34"/>
  <c r="H699" i="34"/>
  <c r="H706" i="34"/>
  <c r="H698" i="34"/>
  <c r="H712" i="34"/>
  <c r="H693" i="34"/>
  <c r="H685" i="34"/>
  <c r="H677" i="34"/>
  <c r="H669" i="34"/>
  <c r="H690" i="34"/>
  <c r="H682" i="34"/>
  <c r="H674" i="34"/>
  <c r="H687" i="34"/>
  <c r="H679" i="34"/>
  <c r="H671" i="34"/>
  <c r="H709" i="34"/>
  <c r="H692" i="34"/>
  <c r="H684" i="34"/>
  <c r="H676" i="34"/>
  <c r="H668" i="34"/>
  <c r="H647" i="34"/>
  <c r="H644" i="34"/>
  <c r="H636" i="34"/>
  <c r="H704" i="34"/>
  <c r="H701" i="34"/>
  <c r="H691" i="34"/>
  <c r="H683" i="34"/>
  <c r="H675" i="34"/>
  <c r="H639" i="34"/>
  <c r="H631" i="34"/>
  <c r="H697" i="34"/>
  <c r="H645" i="34"/>
  <c r="H642" i="34"/>
  <c r="H634" i="34"/>
  <c r="H629" i="34"/>
  <c r="H646" i="34"/>
  <c r="H643" i="34"/>
  <c r="H635" i="34"/>
  <c r="H696" i="34"/>
  <c r="H686" i="34"/>
  <c r="H670" i="34"/>
  <c r="H640" i="34"/>
  <c r="H637" i="34"/>
  <c r="H632" i="34"/>
  <c r="H688" i="34"/>
  <c r="H672" i="34"/>
  <c r="H681" i="34"/>
  <c r="H678" i="34"/>
  <c r="H638" i="34"/>
  <c r="H630" i="34"/>
  <c r="H689" i="34"/>
  <c r="H641" i="34"/>
  <c r="H680" i="34"/>
  <c r="H633" i="34"/>
  <c r="H694" i="34"/>
  <c r="H673" i="34"/>
  <c r="J715" i="24" l="1"/>
  <c r="K696" i="24"/>
  <c r="K687" i="24"/>
  <c r="K697" i="24"/>
  <c r="K675" i="24"/>
  <c r="K685" i="24"/>
  <c r="K690" i="24"/>
  <c r="K673" i="24"/>
  <c r="K684" i="24"/>
  <c r="K710" i="24"/>
  <c r="K688" i="24"/>
  <c r="K703" i="24"/>
  <c r="K678" i="24"/>
  <c r="K716" i="24"/>
  <c r="K669" i="24"/>
  <c r="K702" i="24"/>
  <c r="K711" i="24"/>
  <c r="K683" i="24"/>
  <c r="K706" i="24"/>
  <c r="K674" i="24"/>
  <c r="K695" i="24"/>
  <c r="K709" i="24"/>
  <c r="K713" i="24"/>
  <c r="K670" i="24"/>
  <c r="K712" i="24"/>
  <c r="K700" i="24"/>
  <c r="K705" i="24"/>
  <c r="K680" i="24"/>
  <c r="K708" i="24"/>
  <c r="K707" i="24"/>
  <c r="K701" i="24"/>
  <c r="K686" i="24"/>
  <c r="K691" i="24"/>
  <c r="K677" i="24"/>
  <c r="K689" i="24"/>
  <c r="K682" i="24"/>
  <c r="K681" i="24"/>
  <c r="K671" i="24"/>
  <c r="K699" i="24"/>
  <c r="K692" i="24"/>
  <c r="K694" i="24"/>
  <c r="K704" i="24"/>
  <c r="K668" i="24"/>
  <c r="K715" i="24" s="1"/>
  <c r="K698" i="24"/>
  <c r="K693" i="24"/>
  <c r="K672" i="24"/>
  <c r="K679" i="24"/>
  <c r="K676" i="24"/>
  <c r="L685" i="24"/>
  <c r="M685" i="24" s="1"/>
  <c r="F87" i="32" s="1"/>
  <c r="L674" i="24"/>
  <c r="L696" i="24"/>
  <c r="L680" i="24"/>
  <c r="L669" i="24"/>
  <c r="M669" i="24" s="1"/>
  <c r="D23" i="32" s="1"/>
  <c r="L679" i="24"/>
  <c r="L692" i="24"/>
  <c r="L701" i="24"/>
  <c r="M701" i="24" s="1"/>
  <c r="H151" i="32" s="1"/>
  <c r="L709" i="24"/>
  <c r="L700" i="24"/>
  <c r="L695" i="24"/>
  <c r="L672" i="24"/>
  <c r="M672" i="24" s="1"/>
  <c r="G23" i="32" s="1"/>
  <c r="L713" i="24"/>
  <c r="L712" i="24"/>
  <c r="M712" i="24" s="1"/>
  <c r="E215" i="32" s="1"/>
  <c r="L670" i="24"/>
  <c r="M670" i="24" s="1"/>
  <c r="E23" i="32" s="1"/>
  <c r="L706" i="24"/>
  <c r="L716" i="24"/>
  <c r="L704" i="24"/>
  <c r="L699" i="24"/>
  <c r="L694" i="24"/>
  <c r="L708" i="24"/>
  <c r="L689" i="24"/>
  <c r="L691" i="24"/>
  <c r="M691" i="24" s="1"/>
  <c r="L705" i="24"/>
  <c r="L703" i="24"/>
  <c r="L698" i="24"/>
  <c r="L675" i="24"/>
  <c r="M675" i="24" s="1"/>
  <c r="C55" i="32" s="1"/>
  <c r="L683" i="24"/>
  <c r="L668" i="24"/>
  <c r="L671" i="24"/>
  <c r="L686" i="24"/>
  <c r="L697" i="24"/>
  <c r="L702" i="24"/>
  <c r="L678" i="24"/>
  <c r="M678" i="24" s="1"/>
  <c r="L711" i="24"/>
  <c r="L688" i="24"/>
  <c r="L707" i="24"/>
  <c r="M707" i="24" s="1"/>
  <c r="G183" i="32" s="1"/>
  <c r="L687" i="24"/>
  <c r="L681" i="24"/>
  <c r="L682" i="24"/>
  <c r="L693" i="24"/>
  <c r="M693" i="24" s="1"/>
  <c r="L684" i="24"/>
  <c r="M684" i="24" s="1"/>
  <c r="E87" i="32" s="1"/>
  <c r="L710" i="24"/>
  <c r="L690" i="24"/>
  <c r="L677" i="24"/>
  <c r="L676" i="24"/>
  <c r="L673" i="24"/>
  <c r="H713" i="24"/>
  <c r="H684" i="24"/>
  <c r="H674" i="24"/>
  <c r="H695" i="24"/>
  <c r="H647" i="24"/>
  <c r="H643" i="24"/>
  <c r="H688" i="24"/>
  <c r="H686" i="24"/>
  <c r="H668" i="24"/>
  <c r="H712" i="24"/>
  <c r="H683" i="24"/>
  <c r="H709" i="24"/>
  <c r="H670" i="24"/>
  <c r="H700" i="24"/>
  <c r="H635" i="24"/>
  <c r="H672" i="24"/>
  <c r="H639" i="24"/>
  <c r="H646" i="24"/>
  <c r="H701" i="24"/>
  <c r="H677" i="24"/>
  <c r="H708" i="24"/>
  <c r="H704" i="24"/>
  <c r="H699" i="24"/>
  <c r="H692" i="24"/>
  <c r="H680" i="24"/>
  <c r="H631" i="24"/>
  <c r="H671" i="24"/>
  <c r="H636" i="24"/>
  <c r="H693" i="24"/>
  <c r="H669" i="24"/>
  <c r="H707" i="24"/>
  <c r="H703" i="24"/>
  <c r="H698" i="24"/>
  <c r="H675" i="24"/>
  <c r="H691" i="24"/>
  <c r="H690" i="24"/>
  <c r="H697" i="24"/>
  <c r="H634" i="24"/>
  <c r="H685" i="24"/>
  <c r="H694" i="24"/>
  <c r="H706" i="24"/>
  <c r="H702" i="24"/>
  <c r="H681" i="24"/>
  <c r="H642" i="24"/>
  <c r="H641" i="24"/>
  <c r="H644" i="24"/>
  <c r="H705" i="24"/>
  <c r="H678" i="24"/>
  <c r="H679" i="24"/>
  <c r="H676" i="24"/>
  <c r="H673" i="24"/>
  <c r="H638" i="24"/>
  <c r="H637" i="24"/>
  <c r="H640" i="24"/>
  <c r="H645" i="24"/>
  <c r="H633" i="24"/>
  <c r="H710" i="24"/>
  <c r="H689" i="24"/>
  <c r="H682" i="24"/>
  <c r="H716" i="24"/>
  <c r="H696" i="24"/>
  <c r="H629" i="24"/>
  <c r="H630" i="24"/>
  <c r="H687" i="24"/>
  <c r="H632" i="24"/>
  <c r="H711" i="24"/>
  <c r="H715" i="34"/>
  <c r="I629" i="34"/>
  <c r="E55" i="32" l="1"/>
  <c r="E119" i="32"/>
  <c r="G119" i="32"/>
  <c r="G55" i="32"/>
  <c r="H715" i="24"/>
  <c r="I629" i="24"/>
  <c r="L715" i="24"/>
  <c r="M668" i="24"/>
  <c r="I708" i="34"/>
  <c r="I700" i="34"/>
  <c r="I713" i="34"/>
  <c r="I705" i="34"/>
  <c r="I697" i="34"/>
  <c r="I710" i="34"/>
  <c r="I702" i="34"/>
  <c r="I716" i="34"/>
  <c r="I707" i="34"/>
  <c r="I699" i="34"/>
  <c r="I712" i="34"/>
  <c r="I704" i="34"/>
  <c r="I711" i="34"/>
  <c r="I703" i="34"/>
  <c r="I695" i="34"/>
  <c r="I690" i="34"/>
  <c r="I682" i="34"/>
  <c r="I674" i="34"/>
  <c r="I698" i="34"/>
  <c r="I687" i="34"/>
  <c r="I679" i="34"/>
  <c r="I671" i="34"/>
  <c r="I709" i="34"/>
  <c r="I692" i="34"/>
  <c r="I684" i="34"/>
  <c r="I676" i="34"/>
  <c r="I668" i="34"/>
  <c r="I689" i="34"/>
  <c r="I681" i="34"/>
  <c r="I673" i="34"/>
  <c r="I701" i="34"/>
  <c r="I691" i="34"/>
  <c r="I683" i="34"/>
  <c r="I675" i="34"/>
  <c r="I639" i="34"/>
  <c r="I631" i="34"/>
  <c r="I645" i="34"/>
  <c r="I642" i="34"/>
  <c r="I634" i="34"/>
  <c r="I637" i="34"/>
  <c r="I706" i="34"/>
  <c r="I696" i="34"/>
  <c r="I694" i="34"/>
  <c r="I693" i="34"/>
  <c r="I686" i="34"/>
  <c r="I685" i="34"/>
  <c r="I678" i="34"/>
  <c r="I677" i="34"/>
  <c r="I670" i="34"/>
  <c r="I669" i="34"/>
  <c r="I638" i="34"/>
  <c r="I630" i="34"/>
  <c r="I643" i="34"/>
  <c r="I640" i="34"/>
  <c r="I635" i="34"/>
  <c r="I632" i="34"/>
  <c r="I647" i="34"/>
  <c r="I672" i="34"/>
  <c r="I641" i="34"/>
  <c r="I680" i="34"/>
  <c r="I633" i="34"/>
  <c r="I646" i="34"/>
  <c r="I636" i="34"/>
  <c r="I644" i="34"/>
  <c r="I688" i="34"/>
  <c r="I711" i="24" l="1"/>
  <c r="I686" i="24"/>
  <c r="I708" i="24"/>
  <c r="I668" i="24"/>
  <c r="I701" i="24"/>
  <c r="I697" i="24"/>
  <c r="I693" i="24"/>
  <c r="I688" i="24"/>
  <c r="I703" i="24"/>
  <c r="I710" i="24"/>
  <c r="I682" i="24"/>
  <c r="I707" i="24"/>
  <c r="I691" i="24"/>
  <c r="I700" i="24"/>
  <c r="I696" i="24"/>
  <c r="I643" i="24"/>
  <c r="I672" i="24"/>
  <c r="I632" i="24"/>
  <c r="I709" i="24"/>
  <c r="I674" i="24"/>
  <c r="I679" i="24"/>
  <c r="I675" i="24"/>
  <c r="I699" i="24"/>
  <c r="I695" i="24"/>
  <c r="I640" i="24"/>
  <c r="I712" i="24"/>
  <c r="I646" i="24"/>
  <c r="I706" i="24"/>
  <c r="I642" i="24"/>
  <c r="I671" i="24"/>
  <c r="I644" i="24"/>
  <c r="I681" i="24"/>
  <c r="I678" i="24"/>
  <c r="I636" i="24"/>
  <c r="I684" i="24"/>
  <c r="I702" i="24"/>
  <c r="I683" i="24"/>
  <c r="I698" i="24"/>
  <c r="I639" i="24"/>
  <c r="I705" i="24"/>
  <c r="I641" i="24"/>
  <c r="I673" i="24"/>
  <c r="I670" i="24"/>
  <c r="I633" i="24"/>
  <c r="I669" i="24"/>
  <c r="I690" i="24"/>
  <c r="I635" i="24"/>
  <c r="I704" i="24"/>
  <c r="I637" i="24"/>
  <c r="I692" i="24"/>
  <c r="I647" i="24"/>
  <c r="I685" i="24"/>
  <c r="I687" i="24"/>
  <c r="I638" i="24"/>
  <c r="I716" i="24"/>
  <c r="I694" i="24"/>
  <c r="I713" i="24"/>
  <c r="I676" i="24"/>
  <c r="I630" i="24"/>
  <c r="I631" i="24"/>
  <c r="I645" i="24"/>
  <c r="I689" i="24"/>
  <c r="I677" i="24"/>
  <c r="I634" i="24"/>
  <c r="I680" i="24"/>
  <c r="C23" i="32"/>
  <c r="M715" i="24"/>
  <c r="I715" i="34"/>
  <c r="J630" i="34"/>
  <c r="I715" i="24" l="1"/>
  <c r="J713" i="34"/>
  <c r="J705" i="34"/>
  <c r="J697" i="34"/>
  <c r="J710" i="34"/>
  <c r="J702" i="34"/>
  <c r="J716" i="34"/>
  <c r="J707" i="34"/>
  <c r="J699" i="34"/>
  <c r="J712" i="34"/>
  <c r="J704" i="34"/>
  <c r="J709" i="34"/>
  <c r="J701" i="34"/>
  <c r="J708" i="34"/>
  <c r="J700" i="34"/>
  <c r="J703" i="34"/>
  <c r="J698" i="34"/>
  <c r="J687" i="34"/>
  <c r="J679" i="34"/>
  <c r="J671" i="34"/>
  <c r="J692" i="34"/>
  <c r="J684" i="34"/>
  <c r="J676" i="34"/>
  <c r="J668" i="34"/>
  <c r="J689" i="34"/>
  <c r="J681" i="34"/>
  <c r="J673" i="34"/>
  <c r="J696" i="34"/>
  <c r="J695" i="34"/>
  <c r="J694" i="34"/>
  <c r="J686" i="34"/>
  <c r="J678" i="34"/>
  <c r="J670" i="34"/>
  <c r="J647" i="34"/>
  <c r="L647" i="34" s="1"/>
  <c r="J646" i="34"/>
  <c r="J645" i="34"/>
  <c r="J642" i="34"/>
  <c r="J634" i="34"/>
  <c r="J711" i="34"/>
  <c r="J637" i="34"/>
  <c r="J688" i="34"/>
  <c r="J680" i="34"/>
  <c r="J672" i="34"/>
  <c r="J640" i="34"/>
  <c r="J632" i="34"/>
  <c r="J641" i="34"/>
  <c r="J633" i="34"/>
  <c r="J706" i="34"/>
  <c r="J693" i="34"/>
  <c r="J677" i="34"/>
  <c r="J690" i="34"/>
  <c r="J683" i="34"/>
  <c r="J674" i="34"/>
  <c r="J639" i="34"/>
  <c r="J631" i="34"/>
  <c r="J675" i="34"/>
  <c r="J635" i="34"/>
  <c r="J669" i="34"/>
  <c r="J644" i="34"/>
  <c r="K644" i="34" s="1"/>
  <c r="J682" i="34"/>
  <c r="J691" i="34"/>
  <c r="J685" i="34"/>
  <c r="J638" i="34"/>
  <c r="J643" i="34"/>
  <c r="J636" i="34"/>
  <c r="L716" i="34" l="1"/>
  <c r="L707" i="34"/>
  <c r="M707" i="34" s="1"/>
  <c r="L699" i="34"/>
  <c r="M699" i="34" s="1"/>
  <c r="L712" i="34"/>
  <c r="M712" i="34" s="1"/>
  <c r="L704" i="34"/>
  <c r="M704" i="34" s="1"/>
  <c r="L696" i="34"/>
  <c r="M696" i="34" s="1"/>
  <c r="L709" i="34"/>
  <c r="M709" i="34" s="1"/>
  <c r="L701" i="34"/>
  <c r="M701" i="34" s="1"/>
  <c r="L706" i="34"/>
  <c r="M706" i="34" s="1"/>
  <c r="L698" i="34"/>
  <c r="M698" i="34" s="1"/>
  <c r="L711" i="34"/>
  <c r="M711" i="34" s="1"/>
  <c r="L703" i="34"/>
  <c r="M703" i="34" s="1"/>
  <c r="L710" i="34"/>
  <c r="M710" i="34" s="1"/>
  <c r="L702" i="34"/>
  <c r="M702" i="34" s="1"/>
  <c r="L705" i="34"/>
  <c r="M705" i="34" s="1"/>
  <c r="L689" i="34"/>
  <c r="M689" i="34" s="1"/>
  <c r="L681" i="34"/>
  <c r="M681" i="34" s="1"/>
  <c r="L673" i="34"/>
  <c r="M673" i="34" s="1"/>
  <c r="L700" i="34"/>
  <c r="M700" i="34" s="1"/>
  <c r="L695" i="34"/>
  <c r="M695" i="34" s="1"/>
  <c r="L694" i="34"/>
  <c r="M694" i="34" s="1"/>
  <c r="L686" i="34"/>
  <c r="M686" i="34" s="1"/>
  <c r="L678" i="34"/>
  <c r="M678" i="34" s="1"/>
  <c r="L670" i="34"/>
  <c r="M670" i="34" s="1"/>
  <c r="L691" i="34"/>
  <c r="M691" i="34" s="1"/>
  <c r="L683" i="34"/>
  <c r="M683" i="34" s="1"/>
  <c r="L675" i="34"/>
  <c r="M675" i="34" s="1"/>
  <c r="L688" i="34"/>
  <c r="M688" i="34" s="1"/>
  <c r="L680" i="34"/>
  <c r="M680" i="34" s="1"/>
  <c r="L672" i="34"/>
  <c r="M672" i="34" s="1"/>
  <c r="L697" i="34"/>
  <c r="M697" i="34" s="1"/>
  <c r="L692" i="34"/>
  <c r="M692" i="34" s="1"/>
  <c r="L684" i="34"/>
  <c r="M684" i="34" s="1"/>
  <c r="L676" i="34"/>
  <c r="M676" i="34" s="1"/>
  <c r="L668" i="34"/>
  <c r="L693" i="34"/>
  <c r="M693" i="34" s="1"/>
  <c r="L685" i="34"/>
  <c r="M685" i="34" s="1"/>
  <c r="L677" i="34"/>
  <c r="M677" i="34" s="1"/>
  <c r="L669" i="34"/>
  <c r="M669" i="34" s="1"/>
  <c r="L690" i="34"/>
  <c r="M690" i="34" s="1"/>
  <c r="L682" i="34"/>
  <c r="M682" i="34" s="1"/>
  <c r="L674" i="34"/>
  <c r="M674" i="34" s="1"/>
  <c r="L687" i="34"/>
  <c r="M687" i="34" s="1"/>
  <c r="L713" i="34"/>
  <c r="M713" i="34" s="1"/>
  <c r="L708" i="34"/>
  <c r="M708" i="34" s="1"/>
  <c r="L671" i="34"/>
  <c r="M671" i="34" s="1"/>
  <c r="L679" i="34"/>
  <c r="M679" i="34" s="1"/>
  <c r="J715" i="34"/>
  <c r="K710" i="34"/>
  <c r="K702" i="34"/>
  <c r="K716" i="34"/>
  <c r="K707" i="34"/>
  <c r="K699" i="34"/>
  <c r="K712" i="34"/>
  <c r="K704" i="34"/>
  <c r="K709" i="34"/>
  <c r="K701" i="34"/>
  <c r="K706" i="34"/>
  <c r="K698" i="34"/>
  <c r="K713" i="34"/>
  <c r="K705" i="34"/>
  <c r="K697" i="34"/>
  <c r="K692" i="34"/>
  <c r="K684" i="34"/>
  <c r="K676" i="34"/>
  <c r="K668" i="34"/>
  <c r="K715" i="34" s="1"/>
  <c r="K689" i="34"/>
  <c r="K681" i="34"/>
  <c r="K673" i="34"/>
  <c r="K700" i="34"/>
  <c r="K696" i="34"/>
  <c r="K695" i="34"/>
  <c r="K694" i="34"/>
  <c r="K686" i="34"/>
  <c r="K678" i="34"/>
  <c r="K670" i="34"/>
  <c r="K711" i="34"/>
  <c r="K691" i="34"/>
  <c r="K683" i="34"/>
  <c r="K675" i="34"/>
  <c r="K708" i="34"/>
  <c r="K687" i="34"/>
  <c r="K679" i="34"/>
  <c r="K671" i="34"/>
  <c r="K688" i="34"/>
  <c r="K680" i="34"/>
  <c r="K672" i="34"/>
  <c r="K693" i="34"/>
  <c r="K677" i="34"/>
  <c r="K690" i="34"/>
  <c r="K669" i="34"/>
  <c r="K703" i="34"/>
  <c r="K674" i="34"/>
  <c r="K682" i="34"/>
  <c r="K685" i="34"/>
  <c r="L715" i="34" l="1"/>
  <c r="M668" i="34"/>
  <c r="M715" i="34" s="1"/>
</calcChain>
</file>

<file path=xl/sharedStrings.xml><?xml version="1.0" encoding="utf-8"?>
<sst xmlns="http://schemas.openxmlformats.org/spreadsheetml/2006/main" count="4858" uniqueCount="1371">
  <si>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</si>
  <si>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</si>
  <si>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</si>
  <si>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</si>
  <si>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</si>
  <si>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</si>
  <si>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</si>
  <si>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</si>
  <si>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</si>
  <si>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</si>
  <si>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</si>
  <si>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</si>
  <si>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</si>
  <si>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</si>
  <si>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</si>
  <si>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</si>
  <si>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</si>
  <si>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</si>
  <si>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</si>
  <si>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</si>
  <si>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</si>
  <si>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</si>
  <si>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</si>
  <si>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</si>
  <si>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</si>
  <si>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</si>
  <si>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</si>
  <si>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</si>
  <si>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</si>
  <si>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</si>
  <si>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</si>
  <si>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</si>
  <si>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</si>
  <si>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</si>
  <si>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</si>
  <si>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</si>
  <si>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</si>
  <si>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</si>
  <si>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</si>
  <si>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</si>
  <si>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</si>
  <si>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</si>
  <si>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</si>
  <si>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</si>
  <si>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</si>
  <si>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</si>
  <si>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</si>
  <si>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</si>
  <si>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</si>
  <si>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</si>
  <si>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</si>
  <si>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</si>
  <si>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</si>
  <si>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</si>
  <si>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</si>
  <si>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</si>
  <si>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</si>
  <si>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</si>
  <si>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</si>
  <si>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</si>
  <si>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</si>
  <si>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</si>
  <si>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</si>
  <si>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</si>
  <si>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</si>
  <si>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</si>
  <si>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</si>
  <si>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</si>
  <si>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</si>
  <si>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</si>
  <si>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</si>
  <si>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</si>
  <si>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</si>
  <si>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</si>
  <si>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</si>
  <si>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</si>
  <si>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</si>
  <si>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</si>
  <si>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</si>
  <si>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</si>
  <si>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</si>
  <si>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</si>
  <si>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</si>
  <si>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</si>
  <si>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</si>
  <si>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</si>
  <si>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</si>
  <si>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</si>
  <si>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</si>
  <si>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</si>
  <si>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</si>
  <si>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</si>
  <si>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</si>
  <si>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</si>
  <si>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</si>
  <si>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</si>
  <si>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</si>
  <si>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</si>
  <si>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</si>
  <si>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</si>
  <si>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</si>
  <si>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</si>
  <si>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</si>
  <si>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</si>
  <si>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</si>
  <si>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</si>
  <si>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</si>
  <si>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</si>
  <si>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</si>
  <si>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</si>
  <si>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</si>
  <si>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</si>
  <si>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</si>
  <si>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</si>
  <si>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</si>
  <si>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</si>
  <si>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</si>
  <si>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</si>
  <si>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</si>
  <si>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</si>
  <si>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</si>
  <si>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</si>
  <si>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</si>
  <si>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</si>
  <si>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</si>
  <si>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</si>
  <si>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</si>
  <si>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</si>
  <si>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</si>
  <si>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</si>
  <si>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</si>
  <si>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</si>
  <si>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</si>
  <si>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</si>
  <si>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</si>
  <si>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</si>
  <si>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</si>
  <si>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</si>
  <si>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</si>
  <si>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</si>
  <si>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</si>
  <si>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</si>
  <si>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</si>
  <si>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</si>
  <si>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</si>
  <si>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</si>
  <si>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</si>
  <si>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</si>
  <si>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</si>
  <si>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</si>
  <si>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</si>
  <si>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</si>
  <si>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</si>
  <si>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</si>
  <si>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</si>
  <si>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</si>
  <si>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</si>
  <si>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</si>
  <si>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</si>
  <si>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</si>
  <si>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</si>
  <si>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</si>
  <si>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</si>
  <si>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</si>
  <si>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</si>
  <si>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</si>
  <si>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</si>
  <si>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</si>
  <si>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</si>
  <si>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</si>
  <si>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</si>
  <si>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</si>
  <si>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</si>
  <si>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</si>
  <si>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</si>
  <si>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</si>
  <si>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</si>
  <si>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</si>
  <si>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</si>
  <si>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</si>
  <si>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</si>
  <si>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</si>
  <si>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</si>
  <si>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</si>
  <si>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</si>
  <si>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</si>
  <si>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</si>
  <si>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</si>
  <si>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</si>
  <si>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</si>
  <si>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</si>
  <si>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</si>
  <si>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</si>
  <si>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</si>
  <si>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</si>
  <si>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</si>
  <si>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</si>
  <si>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</si>
  <si>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</si>
  <si>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</si>
  <si>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</si>
  <si>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</si>
  <si>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</si>
  <si>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</si>
  <si>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</si>
  <si>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</si>
  <si>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</si>
  <si>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</si>
  <si>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</si>
  <si>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</si>
  <si>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</si>
  <si>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</si>
  <si>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</si>
  <si>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</si>
  <si>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</si>
  <si>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</si>
  <si>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</si>
  <si>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</si>
  <si>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</si>
  <si>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</si>
  <si>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</si>
  <si>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</si>
  <si>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</si>
  <si>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</si>
  <si>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</si>
  <si>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</si>
  <si>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</si>
  <si>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</si>
  <si>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</si>
  <si>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</si>
  <si>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</si>
  <si>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</si>
  <si>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</si>
  <si>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</si>
  <si>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</si>
  <si>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</si>
  <si>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</si>
  <si>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</si>
  <si>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</si>
  <si>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</si>
  <si>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</si>
  <si>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</si>
  <si>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</si>
  <si>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</si>
  <si>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</si>
  <si>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</si>
  <si>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</si>
  <si>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</si>
  <si>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</si>
  <si>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</si>
  <si>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</si>
  <si>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</si>
  <si>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</si>
  <si>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</si>
  <si>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</si>
  <si>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</si>
  <si>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</si>
  <si>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</si>
  <si>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</si>
  <si>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</si>
  <si>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</si>
  <si>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</si>
  <si>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</si>
  <si>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</si>
  <si>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</si>
  <si>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</si>
  <si>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</si>
  <si>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</si>
  <si>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</si>
  <si>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</si>
  <si>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</si>
  <si>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</si>
  <si>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</si>
  <si>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</si>
  <si>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</si>
  <si>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</si>
  <si>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</si>
  <si>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</si>
  <si>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</si>
  <si>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</si>
  <si>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</si>
  <si>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</si>
  <si>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</si>
  <si>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</si>
  <si>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</si>
  <si>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</si>
  <si>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</si>
  <si>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</si>
  <si>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</si>
  <si>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</si>
  <si>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</si>
  <si>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</si>
  <si>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</si>
  <si>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</si>
  <si>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</si>
  <si>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</si>
  <si>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</si>
  <si>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</si>
  <si>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</si>
  <si>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</si>
  <si>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139</t>
  </si>
  <si>
    <t>Hospital Name</t>
  </si>
  <si>
    <t>HOLY FAMILY HOSPITAL</t>
  </si>
  <si>
    <t>Mailing Address</t>
  </si>
  <si>
    <t>5633 N. Lidgerwood</t>
  </si>
  <si>
    <t>City</t>
  </si>
  <si>
    <t>Spokane</t>
  </si>
  <si>
    <t>State</t>
  </si>
  <si>
    <t>WA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</si>
  <si>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</si>
  <si>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</si>
  <si>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</si>
  <si>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</si>
  <si>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</si>
  <si>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</si>
  <si>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(509)482-2450</t>
  </si>
  <si>
    <t>Facsimile Number</t>
  </si>
  <si>
    <t>(509)482-2456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</si>
  <si>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</si>
  <si>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</si>
  <si>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</si>
  <si>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</si>
  <si>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</si>
  <si>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</si>
  <si>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</si>
  <si>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</si>
  <si>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</si>
  <si>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</si>
  <si>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</si>
  <si>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</si>
  <si>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</si>
  <si>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</si>
  <si>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</si>
  <si>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</si>
  <si>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</si>
  <si>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</si>
  <si>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</si>
  <si>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</si>
  <si>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</si>
  <si>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</si>
  <si>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</si>
  <si>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</si>
  <si>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</si>
  <si>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</si>
  <si>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</si>
  <si>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</si>
  <si>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</si>
  <si>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</si>
  <si>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</si>
  <si>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</si>
  <si>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</si>
  <si>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</si>
  <si>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</si>
  <si>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</si>
  <si>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</si>
  <si>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</si>
  <si>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</si>
  <si>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</si>
  <si>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</si>
  <si>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</si>
  <si>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</si>
  <si>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</si>
  <si>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</si>
  <si>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</si>
  <si>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</si>
  <si>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</si>
  <si>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</si>
  <si>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</si>
  <si>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</si>
  <si>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</si>
  <si>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</si>
  <si>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</si>
  <si>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</si>
  <si>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</si>
  <si>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</si>
  <si>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</si>
  <si>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</si>
  <si>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</si>
  <si>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</si>
  <si>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</si>
  <si>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</si>
  <si>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</si>
  <si>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</si>
  <si>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</si>
  <si>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</si>
  <si>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</si>
  <si>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</si>
  <si>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</si>
  <si>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</si>
  <si>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</si>
  <si>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</si>
  <si>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</si>
  <si>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</si>
  <si>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</si>
  <si>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</si>
  <si>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</si>
  <si>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</si>
  <si>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</si>
  <si>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</si>
  <si>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</si>
  <si>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</si>
  <si>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</si>
  <si>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</si>
  <si>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</si>
  <si>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</si>
  <si>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</si>
  <si>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</si>
  <si>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</si>
  <si>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</si>
  <si>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</si>
  <si>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</si>
  <si>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</si>
  <si>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</si>
  <si>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</si>
  <si>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</si>
  <si>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</si>
  <si>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</si>
  <si>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</si>
  <si>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</si>
  <si>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</si>
  <si>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</si>
  <si>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</si>
  <si>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</si>
  <si>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</si>
  <si>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</si>
  <si>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</si>
  <si>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</si>
  <si>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</si>
  <si>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</si>
  <si>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</si>
  <si>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</si>
  <si>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</si>
  <si>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</si>
  <si>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</si>
  <si>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</si>
  <si>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</si>
  <si>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</si>
  <si>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</si>
  <si>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</si>
  <si>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</si>
  <si>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</si>
  <si>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</si>
  <si>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</si>
  <si>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</si>
  <si>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</si>
  <si>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</si>
  <si>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</si>
  <si>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</si>
  <si>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</si>
  <si>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</si>
  <si>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</si>
  <si>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</si>
  <si>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</si>
  <si>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</si>
  <si>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</si>
  <si>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</si>
  <si>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</si>
  <si>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</si>
  <si>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</si>
  <si>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</si>
  <si>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</si>
  <si>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</si>
  <si>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</si>
  <si>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</si>
  <si>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</si>
  <si>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</si>
  <si>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</si>
  <si>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</si>
  <si>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</si>
  <si>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</si>
  <si>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</si>
  <si>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</si>
  <si>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</si>
  <si>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</si>
  <si>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</si>
  <si>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</si>
  <si>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</si>
  <si>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</si>
  <si>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</si>
  <si>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</si>
  <si>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</si>
  <si>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</si>
  <si>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</si>
  <si>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</si>
  <si>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</si>
  <si>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</si>
  <si>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</si>
  <si>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</si>
  <si>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</si>
  <si>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</si>
  <si>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</si>
  <si>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</si>
  <si>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</si>
  <si>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</si>
  <si>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</si>
  <si>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</si>
  <si>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</si>
  <si>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</si>
  <si>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</si>
  <si>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</si>
  <si>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</si>
  <si>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</si>
  <si>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</si>
  <si>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</si>
  <si>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</si>
  <si>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</si>
  <si>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</si>
  <si>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</si>
  <si>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</si>
  <si>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</si>
  <si>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</si>
  <si>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</si>
  <si>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</si>
  <si>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</si>
  <si>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</si>
  <si>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</si>
  <si>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</si>
  <si>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</si>
  <si>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</si>
  <si>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</si>
  <si>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</si>
  <si>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</si>
  <si>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</si>
  <si>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</si>
  <si>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</si>
  <si>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</si>
  <si>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</si>
  <si>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</si>
  <si>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</si>
  <si>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</si>
  <si>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</si>
  <si>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</si>
  <si>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</si>
  <si>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</si>
  <si>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</si>
  <si>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</si>
  <si>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</si>
  <si>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</si>
  <si>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</si>
  <si>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</si>
  <si>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</si>
  <si>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</si>
  <si>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</si>
  <si>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</si>
  <si>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</si>
  <si>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</si>
  <si>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</si>
  <si>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</si>
  <si>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</si>
  <si>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</si>
  <si>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</si>
  <si>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</si>
  <si>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</si>
  <si>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</si>
  <si>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</si>
  <si>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</si>
  <si>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</si>
  <si>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</si>
  <si>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</si>
  <si>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</si>
  <si>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</si>
  <si>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</si>
  <si>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</si>
  <si>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</si>
  <si>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</si>
  <si>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</si>
  <si>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</si>
  <si>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</si>
  <si>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</si>
  <si>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</si>
  <si>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</si>
  <si>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</si>
  <si>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</si>
  <si>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</si>
  <si>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</si>
  <si>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</si>
  <si>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</si>
  <si>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</si>
  <si>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</si>
  <si>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</si>
  <si>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</si>
  <si>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</si>
  <si>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</si>
  <si>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</si>
  <si>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</si>
  <si>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</si>
  <si>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</si>
  <si>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</si>
  <si>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</si>
  <si>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</si>
  <si>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</si>
  <si>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</si>
  <si>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</si>
  <si>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</si>
  <si>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</si>
  <si>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</si>
  <si>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</si>
  <si>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</si>
  <si>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</si>
  <si>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</si>
  <si>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</si>
  <si>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</si>
  <si>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</si>
  <si>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</si>
  <si>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</si>
  <si>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</si>
  <si>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</si>
  <si>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</si>
  <si>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</si>
  <si>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</si>
  <si>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</si>
  <si>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</si>
  <si>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</si>
  <si>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</si>
  <si>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</si>
  <si>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</si>
  <si>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</si>
  <si>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</si>
  <si>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</si>
  <si>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</si>
  <si>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</si>
  <si>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</si>
  <si>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</si>
  <si>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</si>
  <si>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</si>
  <si>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</si>
  <si>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</si>
  <si>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</si>
  <si>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</si>
  <si>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</si>
  <si>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</si>
  <si>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</si>
  <si>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</si>
  <si>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</si>
  <si>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</si>
  <si>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</si>
  <si>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</si>
  <si>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</si>
  <si>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</si>
  <si>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</si>
  <si>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</si>
  <si>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</si>
  <si>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</si>
  <si>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</si>
  <si>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</si>
  <si>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</si>
  <si>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</si>
  <si>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</si>
  <si>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</si>
  <si>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</si>
  <si>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</si>
  <si>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</si>
  <si>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</si>
  <si>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</si>
  <si>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</si>
  <si>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</si>
  <si>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</si>
  <si>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</si>
  <si>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</si>
  <si>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</si>
  <si>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</si>
  <si>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</si>
  <si>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</si>
  <si>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</si>
  <si>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</si>
  <si>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</si>
  <si>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</si>
  <si>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</si>
  <si>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</si>
  <si>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</si>
  <si>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</si>
  <si>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</si>
  <si>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</si>
  <si>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</si>
  <si>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</si>
  <si>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</si>
  <si>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</si>
  <si>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</si>
  <si>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</si>
  <si>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</si>
  <si>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</si>
  <si>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</si>
  <si>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</si>
  <si>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</si>
  <si>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</si>
  <si>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</si>
  <si>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</si>
  <si>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</si>
  <si>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</si>
  <si>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</si>
  <si>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</si>
  <si>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</si>
  <si>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</si>
  <si>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</si>
  <si>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</si>
  <si>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</si>
  <si>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</si>
  <si>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</si>
  <si>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</si>
  <si>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</si>
  <si>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</si>
  <si>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</si>
  <si>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</si>
  <si>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</si>
  <si>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</si>
  <si>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</si>
  <si>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</si>
  <si>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</si>
  <si>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</si>
  <si>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</si>
  <si>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</si>
  <si>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</si>
  <si>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</si>
  <si>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</si>
  <si>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</si>
  <si>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</si>
  <si>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</si>
  <si>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</si>
  <si>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</si>
  <si>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</si>
  <si>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</si>
  <si>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</si>
  <si>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</si>
  <si>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</si>
  <si>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</si>
  <si>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</si>
  <si>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</si>
  <si>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</si>
  <si>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</si>
  <si>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</si>
  <si>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</si>
  <si>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</si>
  <si>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</si>
  <si>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</si>
  <si>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</si>
  <si>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</si>
  <si>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</si>
  <si>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</si>
  <si>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</si>
  <si>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</si>
  <si>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</si>
  <si>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</si>
  <si>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</si>
  <si>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</si>
  <si>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</si>
  <si>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</si>
  <si>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</si>
  <si>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</si>
  <si>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</si>
  <si>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</si>
  <si>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</si>
  <si>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</si>
  <si>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</si>
  <si>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</si>
  <si>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</si>
  <si>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</si>
  <si>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</si>
  <si>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</si>
  <si>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</si>
  <si>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</si>
  <si>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</si>
  <si>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</si>
  <si>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</si>
  <si>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</si>
  <si>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</si>
  <si>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</si>
  <si>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</si>
  <si>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</si>
  <si>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</si>
  <si>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</si>
  <si>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</si>
  <si>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</si>
  <si>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</si>
  <si>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</si>
  <si>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</si>
  <si>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</si>
  <si>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</si>
  <si>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</si>
  <si>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</si>
  <si>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</si>
  <si>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</si>
  <si>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</si>
  <si>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</si>
  <si>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</si>
  <si>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</si>
  <si>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</si>
  <si>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</si>
  <si>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</si>
  <si>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</si>
  <si>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</si>
  <si>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</si>
  <si>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</si>
  <si>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</si>
  <si>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</si>
  <si>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</si>
  <si>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</si>
  <si>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</si>
  <si>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</si>
  <si>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</si>
  <si>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</si>
  <si>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</si>
  <si>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</si>
  <si>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</si>
  <si>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</si>
  <si>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</si>
  <si>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</si>
  <si>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</si>
  <si>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</si>
  <si>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</si>
  <si>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</si>
  <si>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</si>
  <si>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</si>
  <si>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</si>
  <si>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</si>
  <si>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</si>
  <si>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</si>
  <si>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</si>
  <si>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</si>
  <si>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</si>
  <si>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</si>
  <si>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</si>
  <si>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</si>
  <si>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</si>
  <si>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</si>
  <si>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</si>
  <si>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</si>
  <si>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</si>
  <si>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</si>
  <si>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</si>
  <si>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</si>
  <si>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</si>
  <si>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</si>
  <si>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</si>
  <si>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</si>
  <si>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</si>
  <si>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</si>
  <si>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</si>
  <si>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</si>
  <si>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</si>
  <si>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</si>
  <si>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</si>
  <si>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</si>
  <si>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</si>
  <si>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</si>
  <si>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</si>
  <si>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</si>
  <si>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</si>
  <si>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</si>
  <si>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</si>
  <si>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</si>
  <si>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</si>
  <si>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</si>
  <si>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</si>
  <si>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</si>
  <si>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</si>
  <si>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</si>
  <si>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</si>
  <si>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</si>
  <si>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</si>
  <si>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</si>
  <si>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</si>
  <si>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</si>
  <si>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</si>
  <si>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</si>
  <si>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</si>
  <si>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</si>
  <si>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</si>
  <si>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</si>
  <si>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</si>
  <si>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</si>
  <si>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</si>
  <si>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</si>
  <si>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</si>
  <si>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</si>
  <si>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</si>
  <si>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</si>
  <si>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</si>
  <si>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</si>
  <si>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</si>
  <si>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</si>
  <si>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</si>
  <si>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</si>
  <si>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</si>
  <si>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</si>
  <si>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</si>
  <si>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</si>
  <si>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</si>
  <si>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</si>
  <si>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</si>
  <si>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</si>
  <si>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</si>
  <si>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</si>
  <si>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</si>
  <si>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</si>
  <si>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</si>
  <si>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</si>
  <si>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</si>
  <si>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</si>
  <si>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</si>
  <si>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</si>
  <si>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</si>
  <si>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</si>
  <si>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</si>
  <si>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</si>
  <si>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</si>
  <si>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</si>
  <si>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</si>
  <si>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</si>
  <si>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</si>
  <si>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</si>
  <si>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</si>
  <si>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</si>
  <si>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</si>
  <si>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</si>
  <si>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</si>
  <si>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</si>
  <si>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</si>
  <si>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</si>
  <si>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</si>
  <si>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</si>
  <si>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</si>
  <si>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</si>
  <si>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</si>
  <si>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</si>
  <si>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</si>
  <si>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</si>
  <si>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</si>
  <si>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</si>
  <si>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</si>
  <si>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</si>
  <si>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</si>
  <si>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</si>
  <si>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</si>
  <si>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</si>
  <si>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</si>
  <si>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</si>
  <si>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</si>
  <si>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</si>
  <si>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</si>
  <si>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</si>
  <si>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</si>
  <si>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</si>
  <si>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</si>
  <si>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</si>
  <si>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</si>
  <si>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</si>
  <si>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</si>
  <si>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</si>
  <si>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</si>
  <si>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</si>
  <si>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</si>
  <si>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</si>
  <si>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</si>
  <si>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</si>
  <si>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</si>
  <si>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</si>
  <si>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</si>
  <si>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</si>
  <si>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</si>
  <si>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</si>
  <si>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</si>
  <si>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</si>
  <si>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</si>
  <si>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</si>
  <si>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</si>
  <si>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</si>
  <si>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</si>
  <si>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</si>
  <si>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</si>
  <si>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</si>
  <si>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</si>
  <si>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</si>
  <si>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</si>
  <si>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</si>
  <si>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</si>
  <si>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</si>
  <si>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</si>
  <si>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</si>
  <si>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</si>
  <si>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</si>
  <si>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</si>
  <si>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</si>
  <si>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</si>
  <si>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</si>
  <si>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</si>
  <si>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</si>
  <si>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</si>
  <si>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</si>
  <si>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</si>
  <si>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</si>
  <si>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</si>
  <si>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</si>
  <si>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</si>
  <si>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</si>
  <si>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</si>
  <si>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</si>
  <si>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</si>
  <si>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</si>
  <si>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</si>
  <si>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</si>
  <si>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</si>
  <si>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</si>
  <si>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</si>
  <si>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</si>
  <si>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</si>
  <si>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</si>
  <si>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</si>
  <si>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</si>
  <si>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</si>
  <si>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</si>
  <si>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</si>
  <si>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</si>
  <si>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</si>
  <si>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</si>
  <si>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</si>
  <si>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</si>
  <si>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</si>
  <si>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</si>
  <si>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</si>
  <si>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</si>
  <si>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</si>
  <si>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</si>
  <si>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</si>
  <si>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</si>
  <si>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</si>
  <si>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</si>
  <si>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</si>
  <si>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</si>
  <si>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</si>
  <si>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</si>
  <si>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</si>
  <si>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</si>
  <si>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</si>
  <si>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</si>
  <si>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</si>
  <si>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</si>
  <si>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</si>
  <si>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</si>
  <si>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</si>
  <si>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</si>
  <si>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</si>
  <si>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</si>
  <si>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</si>
  <si>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</si>
  <si>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</si>
  <si>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</si>
  <si>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</si>
  <si>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</si>
  <si>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</si>
  <si>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</si>
  <si>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</si>
  <si>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</si>
  <si>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</si>
  <si>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</si>
  <si>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</si>
  <si>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</si>
  <si>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</si>
  <si>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</si>
  <si>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Alex Jackson</t>
  </si>
  <si>
    <t>Melissa Damm</t>
  </si>
  <si>
    <t>Gary Livingston</t>
  </si>
  <si>
    <t>Joni Murphy</t>
  </si>
  <si>
    <t>joni.murphy@providence.org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</si>
  <si>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</si>
  <si>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</si>
  <si>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</si>
  <si>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</si>
  <si>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</si>
  <si>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</si>
  <si>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</si>
  <si>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</si>
  <si>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</si>
  <si>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</si>
  <si>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</si>
  <si>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</si>
  <si>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</si>
  <si>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</si>
  <si>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</si>
  <si>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</si>
  <si>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</si>
  <si>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</si>
  <si>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</si>
  <si>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</si>
  <si>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</si>
  <si>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</si>
  <si>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</si>
  <si>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</si>
  <si>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</si>
  <si>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</si>
  <si>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</si>
  <si>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</si>
  <si>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</si>
  <si>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</si>
  <si>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</si>
  <si>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</si>
  <si>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</si>
  <si>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</si>
  <si>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</si>
  <si>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</si>
  <si>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</si>
  <si>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</si>
  <si>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</si>
  <si>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</si>
  <si>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</si>
  <si>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</si>
  <si>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</si>
  <si>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</si>
  <si>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</si>
  <si>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</si>
  <si>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</si>
  <si>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</si>
  <si>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</si>
  <si>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</si>
  <si>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</si>
  <si>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</si>
  <si>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</si>
  <si>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</si>
  <si>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</si>
  <si>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</si>
  <si>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</si>
  <si>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</si>
  <si>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</si>
  <si>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</si>
  <si>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</si>
  <si>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</si>
  <si>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</si>
  <si>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</si>
  <si>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</si>
  <si>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</si>
  <si>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</si>
  <si>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</si>
  <si>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</si>
  <si>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</si>
  <si>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</si>
  <si>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</si>
  <si>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</si>
  <si>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</si>
  <si>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</si>
  <si>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</si>
  <si>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</si>
  <si>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</si>
  <si>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</si>
  <si>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</si>
  <si>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</si>
  <si>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</si>
  <si>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</si>
  <si>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</si>
  <si>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</si>
  <si>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</si>
  <si>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</si>
  <si>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</si>
  <si>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</si>
  <si>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</si>
  <si>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</si>
  <si>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</si>
  <si>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</si>
  <si>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</si>
  <si>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</si>
  <si>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</si>
  <si>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</si>
  <si>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</si>
  <si>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</si>
  <si>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</si>
  <si>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</si>
  <si>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</si>
  <si>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</si>
  <si>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</si>
  <si>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</si>
  <si>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</si>
  <si>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</si>
  <si>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</si>
  <si>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</si>
  <si>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</si>
  <si>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</si>
  <si>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</si>
  <si>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</si>
  <si>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</si>
  <si>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</si>
  <si>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</si>
  <si>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</si>
  <si>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</si>
  <si>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</si>
  <si>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</si>
  <si>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</si>
  <si>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</si>
  <si>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</si>
  <si>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</si>
  <si>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</si>
  <si>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</si>
  <si>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</si>
  <si>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</si>
  <si>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</si>
  <si>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</si>
  <si>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</si>
  <si>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</si>
  <si>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</si>
  <si>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</si>
  <si>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</si>
  <si>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</si>
  <si>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</si>
  <si>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</si>
  <si>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</si>
  <si>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</si>
  <si>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</si>
  <si>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</si>
  <si>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</si>
  <si>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</si>
  <si>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</si>
  <si>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</si>
  <si>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</si>
  <si>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</si>
  <si>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</si>
  <si>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</si>
  <si>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</si>
  <si>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</si>
  <si>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</si>
  <si>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</si>
  <si>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</si>
  <si>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</si>
  <si>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</si>
  <si>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</si>
  <si>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</si>
  <si>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</si>
  <si>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</si>
  <si>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</si>
  <si>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</si>
  <si>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</si>
  <si>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</si>
  <si>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</si>
  <si>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</si>
  <si>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</si>
  <si>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</si>
  <si>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</si>
  <si>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</si>
  <si>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</si>
  <si>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</si>
  <si>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</si>
  <si>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</si>
  <si>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</si>
  <si>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</si>
  <si>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</si>
  <si>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</si>
  <si>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</si>
  <si>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</si>
  <si>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</si>
  <si>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</si>
  <si>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</si>
  <si>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</si>
  <si>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</si>
  <si>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</si>
  <si>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</si>
  <si>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</si>
  <si>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</si>
  <si>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</si>
  <si>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</si>
  <si>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</si>
  <si>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</si>
  <si>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</si>
  <si>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</si>
  <si>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</si>
  <si>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</si>
  <si>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</si>
  <si>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</si>
  <si>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</si>
  <si>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</si>
  <si>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</si>
  <si>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</si>
  <si>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</si>
  <si>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</si>
  <si>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</si>
  <si>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</si>
  <si>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</si>
  <si>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</si>
  <si>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</si>
  <si>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</si>
  <si>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</si>
  <si>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</si>
  <si>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</si>
  <si>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</si>
  <si>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</si>
  <si>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</si>
  <si>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</si>
  <si>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</si>
  <si>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</si>
  <si>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</si>
  <si>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</si>
  <si>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</si>
  <si>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</si>
  <si>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</si>
  <si>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</si>
  <si>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</si>
  <si>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</si>
  <si>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</si>
  <si>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</si>
  <si>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</si>
  <si>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</si>
  <si>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</si>
  <si>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</si>
  <si>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</si>
  <si>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</si>
  <si>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</si>
  <si>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</si>
  <si>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</si>
  <si>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</si>
  <si>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</si>
  <si>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</si>
  <si>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</si>
  <si>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</si>
  <si>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</si>
  <si>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</si>
  <si>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</si>
  <si>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</si>
  <si>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</si>
  <si>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</si>
  <si>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</si>
  <si>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</si>
  <si>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</si>
  <si>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</si>
  <si>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</si>
  <si>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</si>
  <si>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</si>
  <si>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</si>
  <si>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</si>
  <si>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</si>
  <si>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</si>
  <si>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</si>
  <si>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</si>
  <si>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</si>
  <si>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</si>
  <si>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</si>
  <si>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</si>
  <si>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</si>
  <si>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</si>
  <si>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</si>
  <si>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</si>
  <si>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</si>
  <si>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</si>
  <si>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</si>
  <si>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</si>
  <si>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</si>
  <si>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</si>
  <si>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</si>
  <si>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</si>
  <si>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</si>
  <si>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</si>
  <si>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</si>
  <si>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</si>
  <si>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</si>
  <si>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</si>
  <si>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</si>
  <si>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</si>
  <si>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</si>
  <si>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</si>
  <si>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</si>
  <si>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</si>
  <si>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</si>
  <si>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</si>
  <si>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</si>
  <si>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</si>
  <si>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</si>
  <si>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</si>
  <si>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</si>
  <si>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</si>
  <si>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</si>
  <si>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</si>
  <si>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</si>
  <si>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</si>
  <si>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</si>
  <si>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</si>
  <si>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Nathan Louvier</t>
  </si>
  <si>
    <t>Nathan.louvier@providence.org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</si>
</sst>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1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8" transitionEvaluation="1" transitionEntry="1" codeName="Sheet1">
    <tabColor rgb="FF92D050"/>
    <pageSetUpPr autoPageBreaks="0" fitToPage="1"/>
  </sheetPr>
  <dimension ref="A1:CF716"/>
  <sheetViews>
    <sheetView topLeftCell="A98" zoomScaleNormal="100" workbookViewId="0">
      <selection activeCell="C111" sqref="C11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26212644</v>
      </c>
      <c r="C47" s="273">
        <v>496673</v>
      </c>
      <c r="D47" s="273">
        <v>0</v>
      </c>
      <c r="E47" s="273">
        <v>2877119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1147792</v>
      </c>
      <c r="Q47" s="273">
        <v>156163</v>
      </c>
      <c r="R47" s="273">
        <v>0</v>
      </c>
      <c r="S47" s="273">
        <v>13199</v>
      </c>
      <c r="T47" s="273">
        <v>57364</v>
      </c>
      <c r="U47" s="273">
        <v>269030</v>
      </c>
      <c r="V47" s="273">
        <v>90435</v>
      </c>
      <c r="W47" s="273">
        <v>0</v>
      </c>
      <c r="X47" s="273">
        <v>0</v>
      </c>
      <c r="Y47" s="273">
        <v>0</v>
      </c>
      <c r="Z47" s="273">
        <v>0</v>
      </c>
      <c r="AA47" s="273">
        <v>30281</v>
      </c>
      <c r="AB47" s="273">
        <v>382544</v>
      </c>
      <c r="AC47" s="273">
        <v>343799</v>
      </c>
      <c r="AD47" s="273">
        <v>24973</v>
      </c>
      <c r="AE47" s="273">
        <v>723</v>
      </c>
      <c r="AF47" s="273">
        <v>0</v>
      </c>
      <c r="AG47" s="273">
        <v>920236</v>
      </c>
      <c r="AH47" s="273">
        <v>0</v>
      </c>
      <c r="AI47" s="273">
        <v>0</v>
      </c>
      <c r="AJ47" s="273">
        <v>145717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287127</v>
      </c>
      <c r="AW47" s="273">
        <v>0</v>
      </c>
      <c r="AX47" s="273">
        <v>0</v>
      </c>
      <c r="AY47" s="273">
        <v>221927</v>
      </c>
      <c r="AZ47" s="273">
        <v>0</v>
      </c>
      <c r="BA47" s="273">
        <v>9031</v>
      </c>
      <c r="BB47" s="273">
        <v>231768</v>
      </c>
      <c r="BC47" s="273">
        <v>0</v>
      </c>
      <c r="BD47" s="273">
        <v>0</v>
      </c>
      <c r="BE47" s="273">
        <v>441447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153574</v>
      </c>
      <c r="BO47" s="273">
        <v>17041882</v>
      </c>
      <c r="BP47" s="273">
        <v>0</v>
      </c>
      <c r="BQ47" s="273">
        <v>0</v>
      </c>
      <c r="BR47" s="273">
        <v>0</v>
      </c>
      <c r="BS47" s="273">
        <v>7858</v>
      </c>
      <c r="BT47" s="273">
        <v>27950</v>
      </c>
      <c r="BU47" s="273">
        <v>0</v>
      </c>
      <c r="BV47" s="273">
        <v>0</v>
      </c>
      <c r="BW47" s="273">
        <v>0</v>
      </c>
      <c r="BX47" s="273">
        <v>0</v>
      </c>
      <c r="BY47" s="273">
        <v>137007</v>
      </c>
      <c r="BZ47" s="273">
        <v>272320</v>
      </c>
      <c r="CA47" s="273">
        <v>16766</v>
      </c>
      <c r="CB47" s="273">
        <v>0</v>
      </c>
      <c r="CC47" s="273">
        <v>407939</v>
      </c>
      <c r="CD47" s="16"/>
      <c r="CE47" s="25">
        <f>SUM(C47:CC47)</f>
        <v>26212644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26212644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5269327</v>
      </c>
      <c r="C51" s="273">
        <v>127219</v>
      </c>
      <c r="D51" s="273">
        <v>0</v>
      </c>
      <c r="E51" s="273">
        <v>74709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1264509</v>
      </c>
      <c r="Q51" s="273">
        <v>0</v>
      </c>
      <c r="R51" s="273">
        <v>113807</v>
      </c>
      <c r="S51" s="273">
        <v>0</v>
      </c>
      <c r="T51" s="273">
        <v>30900</v>
      </c>
      <c r="U51" s="273">
        <v>26028</v>
      </c>
      <c r="V51" s="273">
        <v>38427</v>
      </c>
      <c r="W51" s="273">
        <v>0</v>
      </c>
      <c r="X51" s="273">
        <v>0</v>
      </c>
      <c r="Y51" s="273">
        <v>0</v>
      </c>
      <c r="Z51" s="273">
        <v>0</v>
      </c>
      <c r="AA51" s="273">
        <v>1177</v>
      </c>
      <c r="AB51" s="273">
        <v>101535</v>
      </c>
      <c r="AC51" s="273">
        <v>55855</v>
      </c>
      <c r="AD51" s="273">
        <v>0</v>
      </c>
      <c r="AE51" s="273">
        <v>3743</v>
      </c>
      <c r="AF51" s="273">
        <v>0</v>
      </c>
      <c r="AG51" s="273">
        <v>17848</v>
      </c>
      <c r="AH51" s="273">
        <v>0</v>
      </c>
      <c r="AI51" s="273">
        <v>0</v>
      </c>
      <c r="AJ51" s="273">
        <v>64876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48193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1425746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1400359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474397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5269328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5269327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3032</v>
      </c>
      <c r="D59" s="273">
        <v>0</v>
      </c>
      <c r="E59" s="273">
        <v>37315</v>
      </c>
      <c r="F59" s="273">
        <v>0</v>
      </c>
      <c r="G59" s="273">
        <v>0</v>
      </c>
      <c r="H59" s="273">
        <v>0</v>
      </c>
      <c r="I59" s="273">
        <v>0</v>
      </c>
      <c r="J59" s="273">
        <v>2970</v>
      </c>
      <c r="K59" s="273">
        <v>0</v>
      </c>
      <c r="L59" s="273">
        <v>0</v>
      </c>
      <c r="M59" s="273">
        <v>0</v>
      </c>
      <c r="N59" s="273">
        <v>0</v>
      </c>
      <c r="O59" s="273">
        <v>1120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267613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37.159999999999997</v>
      </c>
      <c r="D60" s="277">
        <v>0</v>
      </c>
      <c r="E60" s="277">
        <v>278.47000000000003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4">
        <v>112.51</v>
      </c>
      <c r="Q60" s="274">
        <v>8.99</v>
      </c>
      <c r="R60" s="274">
        <v>0.01</v>
      </c>
      <c r="S60" s="278">
        <v>1.01</v>
      </c>
      <c r="T60" s="278">
        <v>4.08</v>
      </c>
      <c r="U60" s="279">
        <v>34.020000000000003</v>
      </c>
      <c r="V60" s="274">
        <v>9.5399999999999991</v>
      </c>
      <c r="W60" s="274">
        <v>0</v>
      </c>
      <c r="X60" s="274">
        <v>0</v>
      </c>
      <c r="Y60" s="274">
        <v>0</v>
      </c>
      <c r="Z60" s="274">
        <v>0.11</v>
      </c>
      <c r="AA60" s="274">
        <v>2.1800000000000002</v>
      </c>
      <c r="AB60" s="278">
        <v>27.99</v>
      </c>
      <c r="AC60" s="274">
        <v>30.03</v>
      </c>
      <c r="AD60" s="274">
        <v>2.2799999999999998</v>
      </c>
      <c r="AE60" s="274">
        <v>0</v>
      </c>
      <c r="AF60" s="274">
        <v>0</v>
      </c>
      <c r="AG60" s="274">
        <v>91.84</v>
      </c>
      <c r="AH60" s="274">
        <v>0</v>
      </c>
      <c r="AI60" s="274">
        <v>0</v>
      </c>
      <c r="AJ60" s="274">
        <v>12.32</v>
      </c>
      <c r="AK60" s="274">
        <v>0</v>
      </c>
      <c r="AL60" s="274">
        <v>0</v>
      </c>
      <c r="AM60" s="274">
        <v>0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31.45</v>
      </c>
      <c r="AW60" s="278">
        <v>0</v>
      </c>
      <c r="AX60" s="278">
        <v>0</v>
      </c>
      <c r="AY60" s="274">
        <v>39.78</v>
      </c>
      <c r="AZ60" s="274">
        <v>0</v>
      </c>
      <c r="BA60" s="278">
        <v>2</v>
      </c>
      <c r="BB60" s="278">
        <v>16.399999999999999</v>
      </c>
      <c r="BC60" s="278">
        <v>0</v>
      </c>
      <c r="BD60" s="278">
        <v>0</v>
      </c>
      <c r="BE60" s="274">
        <v>66.989999999999995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0</v>
      </c>
      <c r="BN60" s="278">
        <v>1.94</v>
      </c>
      <c r="BO60" s="278">
        <v>0.85</v>
      </c>
      <c r="BP60" s="278">
        <v>0</v>
      </c>
      <c r="BQ60" s="278">
        <v>0</v>
      </c>
      <c r="BR60" s="278">
        <v>0</v>
      </c>
      <c r="BS60" s="278">
        <v>1.01</v>
      </c>
      <c r="BT60" s="278">
        <v>3.94</v>
      </c>
      <c r="BU60" s="278">
        <v>0</v>
      </c>
      <c r="BV60" s="278">
        <v>0</v>
      </c>
      <c r="BW60" s="278">
        <v>0</v>
      </c>
      <c r="BX60" s="278">
        <v>0</v>
      </c>
      <c r="BY60" s="278">
        <v>12.21</v>
      </c>
      <c r="BZ60" s="278">
        <v>13.37</v>
      </c>
      <c r="CA60" s="278">
        <v>3.01</v>
      </c>
      <c r="CB60" s="278">
        <v>0</v>
      </c>
      <c r="CC60" s="278">
        <v>6.07</v>
      </c>
      <c r="CD60" s="209" t="s">
        <v>247</v>
      </c>
      <c r="CE60" s="227">
        <f t="shared" ref="CE60:CE68" si="6">SUM(C60:CD60)</f>
        <v>851.56000000000017</v>
      </c>
    </row>
    <row r="61" spans="1:83" x14ac:dyDescent="0.25">
      <c r="A61" s="31" t="s">
        <v>262</v>
      </c>
      <c r="B61" s="16"/>
      <c r="C61" s="273">
        <v>4847097</v>
      </c>
      <c r="D61" s="273">
        <v>0</v>
      </c>
      <c r="E61" s="273">
        <v>29385482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5">
        <v>11382730</v>
      </c>
      <c r="Q61" s="275">
        <v>1474694</v>
      </c>
      <c r="R61" s="275">
        <v>568</v>
      </c>
      <c r="S61" s="280">
        <v>104987</v>
      </c>
      <c r="T61" s="280">
        <v>571182</v>
      </c>
      <c r="U61" s="276">
        <v>2592586</v>
      </c>
      <c r="V61" s="275">
        <v>758251</v>
      </c>
      <c r="W61" s="275">
        <v>0</v>
      </c>
      <c r="X61" s="275">
        <v>0</v>
      </c>
      <c r="Y61" s="275">
        <v>0</v>
      </c>
      <c r="Z61" s="275">
        <v>5176</v>
      </c>
      <c r="AA61" s="275">
        <v>261918</v>
      </c>
      <c r="AB61" s="281">
        <v>3306001</v>
      </c>
      <c r="AC61" s="275">
        <v>3058308</v>
      </c>
      <c r="AD61" s="275">
        <v>320018</v>
      </c>
      <c r="AE61" s="275">
        <v>0</v>
      </c>
      <c r="AF61" s="275">
        <v>0</v>
      </c>
      <c r="AG61" s="275">
        <v>9552657</v>
      </c>
      <c r="AH61" s="275">
        <v>0</v>
      </c>
      <c r="AI61" s="275">
        <v>0</v>
      </c>
      <c r="AJ61" s="275">
        <v>1329719</v>
      </c>
      <c r="AK61" s="275">
        <v>0</v>
      </c>
      <c r="AL61" s="275">
        <v>0</v>
      </c>
      <c r="AM61" s="275">
        <v>0</v>
      </c>
      <c r="AN61" s="275">
        <v>0</v>
      </c>
      <c r="AO61" s="275">
        <v>0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3222755</v>
      </c>
      <c r="AW61" s="280">
        <v>0</v>
      </c>
      <c r="AX61" s="280">
        <v>0</v>
      </c>
      <c r="AY61" s="275">
        <v>2125883</v>
      </c>
      <c r="AZ61" s="275">
        <v>0</v>
      </c>
      <c r="BA61" s="280">
        <v>91686</v>
      </c>
      <c r="BB61" s="280">
        <v>1808379</v>
      </c>
      <c r="BC61" s="280">
        <v>0</v>
      </c>
      <c r="BD61" s="280">
        <v>0</v>
      </c>
      <c r="BE61" s="275">
        <v>3980691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413907</v>
      </c>
      <c r="BO61" s="280">
        <v>56891</v>
      </c>
      <c r="BP61" s="280">
        <v>0</v>
      </c>
      <c r="BQ61" s="280">
        <v>0</v>
      </c>
      <c r="BR61" s="280">
        <v>0</v>
      </c>
      <c r="BS61" s="280">
        <v>76294</v>
      </c>
      <c r="BT61" s="280">
        <v>336014</v>
      </c>
      <c r="BU61" s="280">
        <v>0</v>
      </c>
      <c r="BV61" s="280">
        <v>0</v>
      </c>
      <c r="BW61" s="280">
        <v>0</v>
      </c>
      <c r="BX61" s="280">
        <v>0</v>
      </c>
      <c r="BY61" s="280">
        <v>1708491</v>
      </c>
      <c r="BZ61" s="280">
        <v>1206748</v>
      </c>
      <c r="CA61" s="280">
        <v>301295</v>
      </c>
      <c r="CB61" s="280">
        <v>0</v>
      </c>
      <c r="CC61" s="280">
        <v>377313</v>
      </c>
      <c r="CD61" s="24" t="s">
        <v>247</v>
      </c>
      <c r="CE61" s="25">
        <f t="shared" si="6"/>
        <v>84657721</v>
      </c>
    </row>
    <row r="62" spans="1:83" x14ac:dyDescent="0.25">
      <c r="A62" s="31" t="s">
        <v>10</v>
      </c>
      <c r="B62" s="16"/>
      <c r="C62" s="25">
        <f t="shared" ref="C62:AH62" si="7">ROUND(C47+C48,0)</f>
        <v>496673</v>
      </c>
      <c r="D62" s="25">
        <f t="shared" si="7"/>
        <v>0</v>
      </c>
      <c r="E62" s="25">
        <f t="shared" si="7"/>
        <v>2877119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1147792</v>
      </c>
      <c r="Q62" s="25">
        <f t="shared" si="7"/>
        <v>156163</v>
      </c>
      <c r="R62" s="25">
        <f t="shared" si="7"/>
        <v>0</v>
      </c>
      <c r="S62" s="25">
        <f t="shared" si="7"/>
        <v>13199</v>
      </c>
      <c r="T62" s="25">
        <f t="shared" si="7"/>
        <v>57364</v>
      </c>
      <c r="U62" s="25">
        <f t="shared" si="7"/>
        <v>269030</v>
      </c>
      <c r="V62" s="25">
        <f t="shared" si="7"/>
        <v>90435</v>
      </c>
      <c r="W62" s="25">
        <f t="shared" si="7"/>
        <v>0</v>
      </c>
      <c r="X62" s="25">
        <f t="shared" si="7"/>
        <v>0</v>
      </c>
      <c r="Y62" s="25">
        <f t="shared" si="7"/>
        <v>0</v>
      </c>
      <c r="Z62" s="25">
        <f t="shared" si="7"/>
        <v>0</v>
      </c>
      <c r="AA62" s="25">
        <f t="shared" si="7"/>
        <v>30281</v>
      </c>
      <c r="AB62" s="25">
        <f t="shared" si="7"/>
        <v>382544</v>
      </c>
      <c r="AC62" s="25">
        <f t="shared" si="7"/>
        <v>343799</v>
      </c>
      <c r="AD62" s="25">
        <f t="shared" si="7"/>
        <v>24973</v>
      </c>
      <c r="AE62" s="25">
        <f t="shared" si="7"/>
        <v>723</v>
      </c>
      <c r="AF62" s="25">
        <f t="shared" si="7"/>
        <v>0</v>
      </c>
      <c r="AG62" s="25">
        <f t="shared" si="7"/>
        <v>920236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145717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287127</v>
      </c>
      <c r="AW62" s="25">
        <f t="shared" si="8"/>
        <v>0</v>
      </c>
      <c r="AX62" s="25">
        <f t="shared" si="8"/>
        <v>0</v>
      </c>
      <c r="AY62" s="25">
        <f t="shared" si="8"/>
        <v>221927</v>
      </c>
      <c r="AZ62" s="25">
        <f t="shared" si="8"/>
        <v>0</v>
      </c>
      <c r="BA62" s="25">
        <f t="shared" si="8"/>
        <v>9031</v>
      </c>
      <c r="BB62" s="25">
        <f t="shared" si="8"/>
        <v>231768</v>
      </c>
      <c r="BC62" s="25">
        <f t="shared" si="8"/>
        <v>0</v>
      </c>
      <c r="BD62" s="25">
        <f t="shared" si="8"/>
        <v>0</v>
      </c>
      <c r="BE62" s="25">
        <f t="shared" si="8"/>
        <v>441447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153574</v>
      </c>
      <c r="BO62" s="25">
        <f t="shared" ref="BO62:CC62" si="9">ROUND(BO47+BO48,0)</f>
        <v>17041882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7858</v>
      </c>
      <c r="BT62" s="25">
        <f t="shared" si="9"/>
        <v>27950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137007</v>
      </c>
      <c r="BZ62" s="25">
        <f t="shared" si="9"/>
        <v>272320</v>
      </c>
      <c r="CA62" s="25">
        <f t="shared" si="9"/>
        <v>16766</v>
      </c>
      <c r="CB62" s="25">
        <f t="shared" si="9"/>
        <v>0</v>
      </c>
      <c r="CC62" s="25">
        <f t="shared" si="9"/>
        <v>407939</v>
      </c>
      <c r="CD62" s="24" t="s">
        <v>247</v>
      </c>
      <c r="CE62" s="25">
        <f t="shared" si="6"/>
        <v>26212644</v>
      </c>
    </row>
    <row r="63" spans="1:83" x14ac:dyDescent="0.25">
      <c r="A63" s="31" t="s">
        <v>263</v>
      </c>
      <c r="B63" s="16"/>
      <c r="C63" s="273">
        <v>943021</v>
      </c>
      <c r="D63" s="273">
        <v>0</v>
      </c>
      <c r="E63" s="273">
        <v>1041041.42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-6840.63</v>
      </c>
      <c r="Q63" s="275">
        <v>0</v>
      </c>
      <c r="R63" s="275">
        <v>0</v>
      </c>
      <c r="S63" s="280">
        <v>0</v>
      </c>
      <c r="T63" s="280">
        <v>0</v>
      </c>
      <c r="U63" s="276">
        <v>58668.639999999999</v>
      </c>
      <c r="V63" s="275">
        <v>4500</v>
      </c>
      <c r="W63" s="275">
        <v>0</v>
      </c>
      <c r="X63" s="275">
        <v>0</v>
      </c>
      <c r="Y63" s="275">
        <v>0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327917.96000000002</v>
      </c>
      <c r="AH63" s="275">
        <v>0</v>
      </c>
      <c r="AI63" s="275">
        <v>0</v>
      </c>
      <c r="AJ63" s="275">
        <v>0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21204.54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1016218.55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4465310.54</v>
      </c>
      <c r="BX63" s="280">
        <v>0</v>
      </c>
      <c r="BY63" s="280">
        <v>6444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f t="shared" si="6"/>
        <v>7877486.0200000005</v>
      </c>
    </row>
    <row r="64" spans="1:83" x14ac:dyDescent="0.25">
      <c r="A64" s="31" t="s">
        <v>264</v>
      </c>
      <c r="B64" s="16"/>
      <c r="C64" s="273">
        <v>609143</v>
      </c>
      <c r="D64" s="273">
        <v>0</v>
      </c>
      <c r="E64" s="273">
        <v>2448142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275">
        <v>19945997</v>
      </c>
      <c r="Q64" s="275">
        <v>64434</v>
      </c>
      <c r="R64" s="275">
        <v>516466</v>
      </c>
      <c r="S64" s="280">
        <v>-338547</v>
      </c>
      <c r="T64" s="280">
        <v>255055</v>
      </c>
      <c r="U64" s="276">
        <v>1557876</v>
      </c>
      <c r="V64" s="275">
        <v>344621</v>
      </c>
      <c r="W64" s="275">
        <v>0</v>
      </c>
      <c r="X64" s="275">
        <v>0</v>
      </c>
      <c r="Y64" s="275">
        <v>0</v>
      </c>
      <c r="Z64" s="275">
        <v>0</v>
      </c>
      <c r="AA64" s="275">
        <v>306749</v>
      </c>
      <c r="AB64" s="281">
        <v>27893782</v>
      </c>
      <c r="AC64" s="275">
        <v>534290</v>
      </c>
      <c r="AD64" s="275">
        <v>69084</v>
      </c>
      <c r="AE64" s="275">
        <v>5376</v>
      </c>
      <c r="AF64" s="275">
        <v>0</v>
      </c>
      <c r="AG64" s="275">
        <v>1299897</v>
      </c>
      <c r="AH64" s="275">
        <v>0</v>
      </c>
      <c r="AI64" s="275">
        <v>0</v>
      </c>
      <c r="AJ64" s="275">
        <v>278319</v>
      </c>
      <c r="AK64" s="275">
        <v>0</v>
      </c>
      <c r="AL64" s="275">
        <v>0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941811</v>
      </c>
      <c r="AW64" s="280">
        <v>0</v>
      </c>
      <c r="AX64" s="280">
        <v>0</v>
      </c>
      <c r="AY64" s="275">
        <v>268312</v>
      </c>
      <c r="AZ64" s="275">
        <v>0</v>
      </c>
      <c r="BA64" s="280">
        <v>3229</v>
      </c>
      <c r="BB64" s="280">
        <v>27144</v>
      </c>
      <c r="BC64" s="280">
        <v>0</v>
      </c>
      <c r="BD64" s="280">
        <v>3562</v>
      </c>
      <c r="BE64" s="275">
        <v>647629</v>
      </c>
      <c r="BF64" s="280">
        <v>0</v>
      </c>
      <c r="BG64" s="280">
        <v>0</v>
      </c>
      <c r="BH64" s="280">
        <v>-441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112676</v>
      </c>
      <c r="BO64" s="280">
        <v>0</v>
      </c>
      <c r="BP64" s="280">
        <v>0</v>
      </c>
      <c r="BQ64" s="280">
        <v>0</v>
      </c>
      <c r="BR64" s="280">
        <v>0</v>
      </c>
      <c r="BS64" s="280">
        <v>1006</v>
      </c>
      <c r="BT64" s="280">
        <v>1380</v>
      </c>
      <c r="BU64" s="280">
        <v>0</v>
      </c>
      <c r="BV64" s="280">
        <v>0</v>
      </c>
      <c r="BW64" s="280">
        <v>372</v>
      </c>
      <c r="BX64" s="280">
        <v>0</v>
      </c>
      <c r="BY64" s="280">
        <v>44051</v>
      </c>
      <c r="BZ64" s="280">
        <v>0</v>
      </c>
      <c r="CA64" s="280">
        <v>209</v>
      </c>
      <c r="CB64" s="280">
        <v>0</v>
      </c>
      <c r="CC64" s="280">
        <v>20</v>
      </c>
      <c r="CD64" s="24" t="s">
        <v>247</v>
      </c>
      <c r="CE64" s="25">
        <f t="shared" si="6"/>
        <v>57841644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22592</v>
      </c>
      <c r="D66" s="273">
        <v>0</v>
      </c>
      <c r="E66" s="273">
        <v>170592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275">
        <v>504145</v>
      </c>
      <c r="Q66" s="275">
        <v>408</v>
      </c>
      <c r="R66" s="275">
        <v>6068539</v>
      </c>
      <c r="S66" s="280">
        <v>58752</v>
      </c>
      <c r="T66" s="280">
        <v>3518</v>
      </c>
      <c r="U66" s="276">
        <v>3310585</v>
      </c>
      <c r="V66" s="275">
        <v>644274</v>
      </c>
      <c r="W66" s="275">
        <v>0</v>
      </c>
      <c r="X66" s="275">
        <v>0</v>
      </c>
      <c r="Y66" s="275">
        <v>13283180</v>
      </c>
      <c r="Z66" s="275">
        <v>82988</v>
      </c>
      <c r="AA66" s="275">
        <v>9433</v>
      </c>
      <c r="AB66" s="281">
        <v>224082</v>
      </c>
      <c r="AC66" s="275">
        <v>13777</v>
      </c>
      <c r="AD66" s="275">
        <v>31217</v>
      </c>
      <c r="AE66" s="275">
        <v>716943</v>
      </c>
      <c r="AF66" s="275">
        <v>0</v>
      </c>
      <c r="AG66" s="275">
        <v>92002</v>
      </c>
      <c r="AH66" s="275">
        <v>0</v>
      </c>
      <c r="AI66" s="275">
        <v>0</v>
      </c>
      <c r="AJ66" s="275">
        <v>537004</v>
      </c>
      <c r="AK66" s="275">
        <v>656680</v>
      </c>
      <c r="AL66" s="275">
        <v>120683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14370</v>
      </c>
      <c r="AS66" s="275">
        <v>0</v>
      </c>
      <c r="AT66" s="275">
        <v>0</v>
      </c>
      <c r="AU66" s="275">
        <v>0</v>
      </c>
      <c r="AV66" s="280">
        <v>139781</v>
      </c>
      <c r="AW66" s="280">
        <v>0</v>
      </c>
      <c r="AX66" s="280">
        <v>25522</v>
      </c>
      <c r="AY66" s="275">
        <v>1619702</v>
      </c>
      <c r="AZ66" s="275">
        <v>0</v>
      </c>
      <c r="BA66" s="280">
        <v>52</v>
      </c>
      <c r="BB66" s="280">
        <v>44361</v>
      </c>
      <c r="BC66" s="280">
        <v>0</v>
      </c>
      <c r="BD66" s="280">
        <v>81</v>
      </c>
      <c r="BE66" s="275">
        <v>271980</v>
      </c>
      <c r="BF66" s="280">
        <v>0</v>
      </c>
      <c r="BG66" s="280">
        <v>0</v>
      </c>
      <c r="BH66" s="280">
        <v>12</v>
      </c>
      <c r="BI66" s="280">
        <v>0</v>
      </c>
      <c r="BJ66" s="280">
        <v>0</v>
      </c>
      <c r="BK66" s="280">
        <v>0</v>
      </c>
      <c r="BL66" s="280">
        <v>1</v>
      </c>
      <c r="BM66" s="280">
        <v>0</v>
      </c>
      <c r="BN66" s="280">
        <v>236631</v>
      </c>
      <c r="BO66" s="280">
        <v>4394</v>
      </c>
      <c r="BP66" s="280">
        <v>0</v>
      </c>
      <c r="BQ66" s="280">
        <v>0</v>
      </c>
      <c r="BR66" s="280">
        <v>0</v>
      </c>
      <c r="BS66" s="280">
        <v>0</v>
      </c>
      <c r="BT66" s="280">
        <v>369</v>
      </c>
      <c r="BU66" s="280">
        <v>0</v>
      </c>
      <c r="BV66" s="280">
        <v>0</v>
      </c>
      <c r="BW66" s="280">
        <v>76250</v>
      </c>
      <c r="BX66" s="280">
        <v>0</v>
      </c>
      <c r="BY66" s="280">
        <v>1806613</v>
      </c>
      <c r="BZ66" s="280">
        <v>19</v>
      </c>
      <c r="CA66" s="280">
        <v>440</v>
      </c>
      <c r="CB66" s="280">
        <v>0</v>
      </c>
      <c r="CC66" s="280">
        <v>9225</v>
      </c>
      <c r="CD66" s="24" t="s">
        <v>247</v>
      </c>
      <c r="CE66" s="25">
        <f t="shared" si="6"/>
        <v>30801197</v>
      </c>
    </row>
    <row r="67" spans="1:83" x14ac:dyDescent="0.25">
      <c r="A67" s="31" t="s">
        <v>15</v>
      </c>
      <c r="B67" s="16"/>
      <c r="C67" s="25">
        <f t="shared" ref="C67:AH67" si="10">ROUND(C51+C52,0)</f>
        <v>127219</v>
      </c>
      <c r="D67" s="25">
        <f t="shared" si="10"/>
        <v>0</v>
      </c>
      <c r="E67" s="25">
        <f t="shared" si="10"/>
        <v>74709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1264509</v>
      </c>
      <c r="Q67" s="25">
        <f t="shared" si="10"/>
        <v>0</v>
      </c>
      <c r="R67" s="25">
        <f t="shared" si="10"/>
        <v>113807</v>
      </c>
      <c r="S67" s="25">
        <f t="shared" si="10"/>
        <v>0</v>
      </c>
      <c r="T67" s="25">
        <f t="shared" si="10"/>
        <v>30900</v>
      </c>
      <c r="U67" s="25">
        <f t="shared" si="10"/>
        <v>26028</v>
      </c>
      <c r="V67" s="25">
        <f t="shared" si="10"/>
        <v>38427</v>
      </c>
      <c r="W67" s="25">
        <f t="shared" si="10"/>
        <v>0</v>
      </c>
      <c r="X67" s="25">
        <f t="shared" si="10"/>
        <v>0</v>
      </c>
      <c r="Y67" s="25">
        <f t="shared" si="10"/>
        <v>0</v>
      </c>
      <c r="Z67" s="25">
        <f t="shared" si="10"/>
        <v>0</v>
      </c>
      <c r="AA67" s="25">
        <f t="shared" si="10"/>
        <v>1177</v>
      </c>
      <c r="AB67" s="25">
        <f t="shared" si="10"/>
        <v>101535</v>
      </c>
      <c r="AC67" s="25">
        <f t="shared" si="10"/>
        <v>55855</v>
      </c>
      <c r="AD67" s="25">
        <f t="shared" si="10"/>
        <v>0</v>
      </c>
      <c r="AE67" s="25">
        <f t="shared" si="10"/>
        <v>3743</v>
      </c>
      <c r="AF67" s="25">
        <f t="shared" si="10"/>
        <v>0</v>
      </c>
      <c r="AG67" s="25">
        <f t="shared" si="10"/>
        <v>17848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64876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48193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1425746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1400359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474397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5269328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50902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375544</v>
      </c>
      <c r="Q68" s="275">
        <v>0</v>
      </c>
      <c r="R68" s="275">
        <v>0</v>
      </c>
      <c r="S68" s="280">
        <v>0</v>
      </c>
      <c r="T68" s="280">
        <v>0</v>
      </c>
      <c r="U68" s="276">
        <v>47752</v>
      </c>
      <c r="V68" s="275">
        <v>116136</v>
      </c>
      <c r="W68" s="275">
        <v>0</v>
      </c>
      <c r="X68" s="275">
        <v>0</v>
      </c>
      <c r="Y68" s="275">
        <v>0</v>
      </c>
      <c r="Z68" s="275">
        <v>0</v>
      </c>
      <c r="AA68" s="275">
        <v>0</v>
      </c>
      <c r="AB68" s="281">
        <v>181057</v>
      </c>
      <c r="AC68" s="275">
        <v>423</v>
      </c>
      <c r="AD68" s="275">
        <v>0</v>
      </c>
      <c r="AE68" s="275">
        <v>0</v>
      </c>
      <c r="AF68" s="275">
        <v>0</v>
      </c>
      <c r="AG68" s="275">
        <v>87791</v>
      </c>
      <c r="AH68" s="275">
        <v>0</v>
      </c>
      <c r="AI68" s="275">
        <v>0</v>
      </c>
      <c r="AJ68" s="275">
        <v>3877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152817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3733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57315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f t="shared" si="6"/>
        <v>1077347</v>
      </c>
    </row>
    <row r="69" spans="1:83" x14ac:dyDescent="0.25">
      <c r="A69" s="31" t="s">
        <v>268</v>
      </c>
      <c r="B69" s="16"/>
      <c r="C69" s="25">
        <f t="shared" ref="C69:AH69" si="13">SUM(C70:C83)</f>
        <v>4529326</v>
      </c>
      <c r="D69" s="25">
        <f t="shared" si="13"/>
        <v>0</v>
      </c>
      <c r="E69" s="25">
        <f t="shared" si="13"/>
        <v>27842087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11340121</v>
      </c>
      <c r="Q69" s="25">
        <f t="shared" si="13"/>
        <v>1346046</v>
      </c>
      <c r="R69" s="25">
        <f t="shared" si="13"/>
        <v>6898</v>
      </c>
      <c r="S69" s="25">
        <f t="shared" si="13"/>
        <v>92672</v>
      </c>
      <c r="T69" s="25">
        <f t="shared" si="13"/>
        <v>522508</v>
      </c>
      <c r="U69" s="25">
        <f t="shared" si="13"/>
        <v>3705195</v>
      </c>
      <c r="V69" s="25">
        <f t="shared" si="13"/>
        <v>711497</v>
      </c>
      <c r="W69" s="25">
        <f t="shared" si="13"/>
        <v>0</v>
      </c>
      <c r="X69" s="25">
        <f t="shared" si="13"/>
        <v>0</v>
      </c>
      <c r="Y69" s="25">
        <f t="shared" si="13"/>
        <v>0</v>
      </c>
      <c r="Z69" s="25">
        <f t="shared" si="13"/>
        <v>4734</v>
      </c>
      <c r="AA69" s="25">
        <f t="shared" si="13"/>
        <v>241203</v>
      </c>
      <c r="AB69" s="25">
        <f t="shared" si="13"/>
        <v>3195358</v>
      </c>
      <c r="AC69" s="25">
        <f t="shared" si="13"/>
        <v>2960182</v>
      </c>
      <c r="AD69" s="25">
        <f t="shared" si="13"/>
        <v>292893</v>
      </c>
      <c r="AE69" s="25">
        <f t="shared" si="13"/>
        <v>36</v>
      </c>
      <c r="AF69" s="25">
        <f t="shared" si="13"/>
        <v>0</v>
      </c>
      <c r="AG69" s="25">
        <f t="shared" si="13"/>
        <v>8970478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1952137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10398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3105483</v>
      </c>
      <c r="AW69" s="25">
        <f t="shared" si="14"/>
        <v>0</v>
      </c>
      <c r="AX69" s="25">
        <f t="shared" si="14"/>
        <v>0</v>
      </c>
      <c r="AY69" s="25">
        <f t="shared" si="14"/>
        <v>2121937</v>
      </c>
      <c r="AZ69" s="25">
        <f t="shared" si="14"/>
        <v>0</v>
      </c>
      <c r="BA69" s="25">
        <f t="shared" si="14"/>
        <v>1016952</v>
      </c>
      <c r="BB69" s="25">
        <f t="shared" si="14"/>
        <v>1859509</v>
      </c>
      <c r="BC69" s="25">
        <f t="shared" si="14"/>
        <v>0</v>
      </c>
      <c r="BD69" s="25">
        <f t="shared" si="14"/>
        <v>0</v>
      </c>
      <c r="BE69" s="25">
        <f t="shared" si="14"/>
        <v>6799621</v>
      </c>
      <c r="BF69" s="25">
        <f t="shared" si="14"/>
        <v>0</v>
      </c>
      <c r="BG69" s="25">
        <f t="shared" si="14"/>
        <v>0</v>
      </c>
      <c r="BH69" s="25">
        <f t="shared" si="14"/>
        <v>2069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3322974</v>
      </c>
      <c r="BO69" s="25">
        <f t="shared" ref="BO69:CE69" si="15">SUM(BO70:BO83)</f>
        <v>52035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70171</v>
      </c>
      <c r="BT69" s="25">
        <f t="shared" si="15"/>
        <v>309434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1767498</v>
      </c>
      <c r="BZ69" s="25">
        <f t="shared" si="15"/>
        <v>1154290</v>
      </c>
      <c r="CA69" s="25">
        <f t="shared" si="15"/>
        <v>292780</v>
      </c>
      <c r="CB69" s="25">
        <f t="shared" si="15"/>
        <v>0</v>
      </c>
      <c r="CC69" s="25">
        <f t="shared" si="15"/>
        <v>14031648</v>
      </c>
      <c r="CD69" s="25">
        <f t="shared" si="15"/>
        <v>0</v>
      </c>
      <c r="CE69" s="25">
        <f t="shared" si="15"/>
        <v>103630170</v>
      </c>
    </row>
    <row r="70" spans="1:83" x14ac:dyDescent="0.25">
      <c r="A70" s="26" t="s">
        <v>269</v>
      </c>
      <c r="B70" s="27"/>
      <c r="C70" s="282">
        <v>1143</v>
      </c>
      <c r="D70" s="282">
        <v>0</v>
      </c>
      <c r="E70" s="282">
        <v>94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23</v>
      </c>
      <c r="Q70" s="282">
        <v>0</v>
      </c>
      <c r="R70" s="282">
        <v>2919</v>
      </c>
      <c r="S70" s="282">
        <v>0</v>
      </c>
      <c r="T70" s="282">
        <v>0</v>
      </c>
      <c r="U70" s="282">
        <v>1253527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558</v>
      </c>
      <c r="AH70" s="282">
        <v>0</v>
      </c>
      <c r="AI70" s="282">
        <v>0</v>
      </c>
      <c r="AJ70" s="282">
        <v>157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1258421</v>
      </c>
    </row>
    <row r="71" spans="1:83" x14ac:dyDescent="0.25">
      <c r="A71" s="26" t="s">
        <v>270</v>
      </c>
      <c r="B71" s="27"/>
      <c r="C71" s="282">
        <v>62427</v>
      </c>
      <c r="D71" s="282">
        <v>0</v>
      </c>
      <c r="E71" s="282">
        <v>816281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391622</v>
      </c>
      <c r="Q71" s="282">
        <v>-4115</v>
      </c>
      <c r="R71" s="282">
        <v>0</v>
      </c>
      <c r="S71" s="282">
        <v>-8300</v>
      </c>
      <c r="T71" s="282">
        <v>0</v>
      </c>
      <c r="U71" s="282">
        <v>0</v>
      </c>
      <c r="V71" s="282">
        <v>13963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120364</v>
      </c>
      <c r="AD71" s="282">
        <v>0</v>
      </c>
      <c r="AE71" s="282">
        <v>0</v>
      </c>
      <c r="AF71" s="282">
        <v>0</v>
      </c>
      <c r="AG71" s="282">
        <v>158879</v>
      </c>
      <c r="AH71" s="282">
        <v>0</v>
      </c>
      <c r="AI71" s="282">
        <v>0</v>
      </c>
      <c r="AJ71" s="282">
        <v>-1783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-56</v>
      </c>
      <c r="AW71" s="282">
        <v>0</v>
      </c>
      <c r="AX71" s="282">
        <v>0</v>
      </c>
      <c r="AY71" s="282">
        <v>161162</v>
      </c>
      <c r="AZ71" s="282">
        <v>0</v>
      </c>
      <c r="BA71" s="282">
        <v>604</v>
      </c>
      <c r="BB71" s="282">
        <v>0</v>
      </c>
      <c r="BC71" s="282">
        <v>0</v>
      </c>
      <c r="BD71" s="282">
        <v>0</v>
      </c>
      <c r="BE71" s="282">
        <v>21658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10392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1743098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3630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1577</v>
      </c>
      <c r="Q72" s="282">
        <v>0</v>
      </c>
      <c r="R72" s="282">
        <v>0</v>
      </c>
      <c r="S72" s="282">
        <v>0</v>
      </c>
      <c r="T72" s="282">
        <v>0</v>
      </c>
      <c r="U72" s="282">
        <v>3784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325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345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485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99945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151</v>
      </c>
      <c r="BZ72" s="282">
        <v>0</v>
      </c>
      <c r="CA72" s="282">
        <v>0</v>
      </c>
      <c r="CB72" s="282">
        <v>0</v>
      </c>
      <c r="CC72" s="282">
        <v>204</v>
      </c>
      <c r="CD72" s="282">
        <v>0</v>
      </c>
      <c r="CE72" s="25">
        <f t="shared" si="16"/>
        <v>110446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2225619</v>
      </c>
      <c r="CD73" s="282">
        <v>0</v>
      </c>
      <c r="CE73" s="25">
        <f t="shared" si="16"/>
        <v>2225619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15848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780980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796828</v>
      </c>
    </row>
    <row r="75" spans="1:83" x14ac:dyDescent="0.25">
      <c r="A75" s="26" t="s">
        <v>274</v>
      </c>
      <c r="B75" s="27"/>
      <c r="C75" s="282">
        <v>25000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183138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208138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4796</v>
      </c>
      <c r="D77" s="282">
        <v>0</v>
      </c>
      <c r="E77" s="282">
        <v>70185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523321</v>
      </c>
      <c r="Q77" s="282">
        <v>0</v>
      </c>
      <c r="R77" s="282">
        <v>3459</v>
      </c>
      <c r="S77" s="282">
        <v>0</v>
      </c>
      <c r="T77" s="282">
        <v>0</v>
      </c>
      <c r="U77" s="282">
        <v>58017</v>
      </c>
      <c r="V77" s="282">
        <v>1079</v>
      </c>
      <c r="W77" s="282">
        <v>0</v>
      </c>
      <c r="X77" s="282">
        <v>0</v>
      </c>
      <c r="Y77" s="282">
        <v>0</v>
      </c>
      <c r="Z77" s="282">
        <v>0</v>
      </c>
      <c r="AA77" s="282">
        <v>1315</v>
      </c>
      <c r="AB77" s="282">
        <v>150583</v>
      </c>
      <c r="AC77" s="282">
        <v>43639</v>
      </c>
      <c r="AD77" s="282">
        <v>0</v>
      </c>
      <c r="AE77" s="282">
        <v>0</v>
      </c>
      <c r="AF77" s="282">
        <v>0</v>
      </c>
      <c r="AG77" s="282">
        <v>44493</v>
      </c>
      <c r="AH77" s="282">
        <v>0</v>
      </c>
      <c r="AI77" s="282">
        <v>0</v>
      </c>
      <c r="AJ77" s="282">
        <v>718646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59070</v>
      </c>
      <c r="AW77" s="282">
        <v>0</v>
      </c>
      <c r="AX77" s="282">
        <v>0</v>
      </c>
      <c r="AY77" s="282">
        <v>15551</v>
      </c>
      <c r="AZ77" s="282">
        <v>0</v>
      </c>
      <c r="BA77" s="282">
        <v>-3597</v>
      </c>
      <c r="BB77" s="282">
        <v>202402</v>
      </c>
      <c r="BC77" s="282">
        <v>0</v>
      </c>
      <c r="BD77" s="282">
        <v>0</v>
      </c>
      <c r="BE77" s="282">
        <v>1186619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16395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100553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6"/>
        <v>3196526</v>
      </c>
    </row>
    <row r="78" spans="1:83" x14ac:dyDescent="0.25">
      <c r="A78" s="26" t="s">
        <v>277</v>
      </c>
      <c r="B78" s="16"/>
      <c r="C78" s="282">
        <v>4433386</v>
      </c>
      <c r="D78" s="282">
        <v>0</v>
      </c>
      <c r="E78" s="282">
        <v>26877361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10411187</v>
      </c>
      <c r="Q78" s="282">
        <v>1348825</v>
      </c>
      <c r="R78" s="282">
        <v>520</v>
      </c>
      <c r="S78" s="282">
        <v>96026</v>
      </c>
      <c r="T78" s="282">
        <v>522430</v>
      </c>
      <c r="U78" s="282">
        <v>2371303</v>
      </c>
      <c r="V78" s="282">
        <v>693532</v>
      </c>
      <c r="W78" s="282">
        <v>0</v>
      </c>
      <c r="X78" s="282">
        <v>0</v>
      </c>
      <c r="Y78" s="282">
        <v>0</v>
      </c>
      <c r="Z78" s="282">
        <v>4734</v>
      </c>
      <c r="AA78" s="282">
        <v>239563</v>
      </c>
      <c r="AB78" s="282">
        <v>3023826</v>
      </c>
      <c r="AC78" s="282">
        <v>2797274</v>
      </c>
      <c r="AD78" s="282">
        <v>292704</v>
      </c>
      <c r="AE78" s="282">
        <v>0</v>
      </c>
      <c r="AF78" s="282">
        <v>0</v>
      </c>
      <c r="AG78" s="282">
        <v>8737315</v>
      </c>
      <c r="AH78" s="282">
        <v>0</v>
      </c>
      <c r="AI78" s="282">
        <v>0</v>
      </c>
      <c r="AJ78" s="282">
        <v>1216224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2947685</v>
      </c>
      <c r="AW78" s="282">
        <v>0</v>
      </c>
      <c r="AX78" s="282">
        <v>0</v>
      </c>
      <c r="AY78" s="282">
        <v>1944434</v>
      </c>
      <c r="AZ78" s="282">
        <v>0</v>
      </c>
      <c r="BA78" s="282">
        <v>83860</v>
      </c>
      <c r="BB78" s="282">
        <v>1654030</v>
      </c>
      <c r="BC78" s="282">
        <v>0</v>
      </c>
      <c r="BD78" s="282">
        <v>0</v>
      </c>
      <c r="BE78" s="282">
        <v>3640930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378579</v>
      </c>
      <c r="BO78" s="282">
        <v>52035</v>
      </c>
      <c r="BP78" s="282">
        <v>0</v>
      </c>
      <c r="BQ78" s="282">
        <v>0</v>
      </c>
      <c r="BR78" s="282">
        <v>0</v>
      </c>
      <c r="BS78" s="282">
        <v>69782</v>
      </c>
      <c r="BT78" s="282">
        <v>307334</v>
      </c>
      <c r="BU78" s="282">
        <v>0</v>
      </c>
      <c r="BV78" s="282">
        <v>0</v>
      </c>
      <c r="BW78" s="282">
        <v>0</v>
      </c>
      <c r="BX78" s="282">
        <v>0</v>
      </c>
      <c r="BY78" s="282">
        <v>1562667</v>
      </c>
      <c r="BZ78" s="282">
        <v>1103749</v>
      </c>
      <c r="CA78" s="282">
        <v>275579</v>
      </c>
      <c r="CB78" s="282">
        <v>0</v>
      </c>
      <c r="CC78" s="282">
        <v>345108</v>
      </c>
      <c r="CD78" s="282">
        <v>0</v>
      </c>
      <c r="CE78" s="25">
        <f t="shared" si="16"/>
        <v>77431982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18185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2883</v>
      </c>
      <c r="AC79" s="282">
        <v>0</v>
      </c>
      <c r="AD79" s="282">
        <v>0</v>
      </c>
      <c r="AE79" s="282">
        <v>0</v>
      </c>
      <c r="AF79" s="282">
        <v>0</v>
      </c>
      <c r="AG79" s="282">
        <v>5530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16518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37500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80616</v>
      </c>
    </row>
    <row r="80" spans="1:83" x14ac:dyDescent="0.25">
      <c r="A80" s="26" t="s">
        <v>279</v>
      </c>
      <c r="B80" s="16"/>
      <c r="C80" s="282">
        <v>980</v>
      </c>
      <c r="D80" s="282">
        <v>0</v>
      </c>
      <c r="E80" s="282">
        <v>23227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1376</v>
      </c>
      <c r="Q80" s="282">
        <v>1136</v>
      </c>
      <c r="R80" s="282">
        <v>0</v>
      </c>
      <c r="S80" s="282">
        <v>0</v>
      </c>
      <c r="T80" s="282">
        <v>0</v>
      </c>
      <c r="U80" s="282">
        <v>0</v>
      </c>
      <c r="V80" s="282">
        <v>1514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300</v>
      </c>
      <c r="AC80" s="282">
        <v>47</v>
      </c>
      <c r="AD80" s="282">
        <v>189</v>
      </c>
      <c r="AE80" s="282">
        <v>0</v>
      </c>
      <c r="AF80" s="282">
        <v>0</v>
      </c>
      <c r="AG80" s="282">
        <v>6884</v>
      </c>
      <c r="AH80" s="282">
        <v>0</v>
      </c>
      <c r="AI80" s="282">
        <v>0</v>
      </c>
      <c r="AJ80" s="282">
        <v>1882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1276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12404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6776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4978</v>
      </c>
      <c r="BZ80" s="282">
        <v>685</v>
      </c>
      <c r="CA80" s="282">
        <v>1820</v>
      </c>
      <c r="CB80" s="282">
        <v>0</v>
      </c>
      <c r="CC80" s="282">
        <v>0</v>
      </c>
      <c r="CD80" s="282">
        <v>0</v>
      </c>
      <c r="CE80" s="25">
        <f t="shared" si="16"/>
        <v>65474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719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2175411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11460476</v>
      </c>
      <c r="CD81" s="282">
        <v>0</v>
      </c>
      <c r="CE81" s="25">
        <f t="shared" si="16"/>
        <v>13636606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3919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828</v>
      </c>
      <c r="Q82" s="282">
        <v>0</v>
      </c>
      <c r="R82" s="282">
        <v>0</v>
      </c>
      <c r="S82" s="282">
        <v>0</v>
      </c>
      <c r="T82" s="282">
        <v>0</v>
      </c>
      <c r="U82" s="282">
        <v>387</v>
      </c>
      <c r="V82" s="282">
        <v>309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89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10398</v>
      </c>
      <c r="AS82" s="282">
        <v>0</v>
      </c>
      <c r="AT82" s="282">
        <v>0</v>
      </c>
      <c r="AU82" s="282">
        <v>0</v>
      </c>
      <c r="AV82" s="282">
        <v>80658</v>
      </c>
      <c r="AW82" s="282">
        <v>0</v>
      </c>
      <c r="AX82" s="282">
        <v>0</v>
      </c>
      <c r="AY82" s="282">
        <v>0</v>
      </c>
      <c r="AZ82" s="282">
        <v>0</v>
      </c>
      <c r="BA82" s="282">
        <v>155105</v>
      </c>
      <c r="BB82" s="282">
        <v>1418</v>
      </c>
      <c r="BC82" s="282">
        <v>0</v>
      </c>
      <c r="BD82" s="282">
        <v>0</v>
      </c>
      <c r="BE82" s="282">
        <v>1913038</v>
      </c>
      <c r="BF82" s="282">
        <v>0</v>
      </c>
      <c r="BG82" s="282">
        <v>0</v>
      </c>
      <c r="BH82" s="282">
        <v>2069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19102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475</v>
      </c>
      <c r="BZ82" s="282">
        <v>0</v>
      </c>
      <c r="CA82" s="282">
        <v>0</v>
      </c>
      <c r="CB82" s="282">
        <v>0</v>
      </c>
      <c r="CC82" s="282">
        <v>202</v>
      </c>
      <c r="CD82" s="282">
        <v>0</v>
      </c>
      <c r="CE82" s="25">
        <f t="shared" si="16"/>
        <v>2187997</v>
      </c>
    </row>
    <row r="83" spans="1:84" x14ac:dyDescent="0.25">
      <c r="A83" s="26" t="s">
        <v>282</v>
      </c>
      <c r="B83" s="16"/>
      <c r="C83" s="273">
        <v>1594</v>
      </c>
      <c r="D83" s="273">
        <v>0</v>
      </c>
      <c r="E83" s="275">
        <v>29205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10187</v>
      </c>
      <c r="Q83" s="275">
        <v>200</v>
      </c>
      <c r="R83" s="276">
        <v>0</v>
      </c>
      <c r="S83" s="275">
        <v>4946</v>
      </c>
      <c r="T83" s="273">
        <v>78</v>
      </c>
      <c r="U83" s="275">
        <v>1610</v>
      </c>
      <c r="V83" s="275">
        <v>1100</v>
      </c>
      <c r="W83" s="273">
        <v>0</v>
      </c>
      <c r="X83" s="275">
        <v>0</v>
      </c>
      <c r="Y83" s="275">
        <v>0</v>
      </c>
      <c r="Z83" s="275">
        <v>0</v>
      </c>
      <c r="AA83" s="275">
        <v>0</v>
      </c>
      <c r="AB83" s="275">
        <v>17766</v>
      </c>
      <c r="AC83" s="275">
        <v>-1142</v>
      </c>
      <c r="AD83" s="275">
        <v>0</v>
      </c>
      <c r="AE83" s="275">
        <v>36</v>
      </c>
      <c r="AF83" s="275">
        <v>0</v>
      </c>
      <c r="AG83" s="275">
        <v>16819</v>
      </c>
      <c r="AH83" s="275">
        <v>0</v>
      </c>
      <c r="AI83" s="275">
        <v>0</v>
      </c>
      <c r="AJ83" s="275">
        <v>16577</v>
      </c>
      <c r="AK83" s="275">
        <v>0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16850</v>
      </c>
      <c r="AW83" s="275">
        <v>0</v>
      </c>
      <c r="AX83" s="275">
        <v>0</v>
      </c>
      <c r="AY83" s="275">
        <v>790</v>
      </c>
      <c r="AZ83" s="275">
        <v>0</v>
      </c>
      <c r="BA83" s="275">
        <v>0</v>
      </c>
      <c r="BB83" s="275">
        <v>1659</v>
      </c>
      <c r="BC83" s="275">
        <v>0</v>
      </c>
      <c r="BD83" s="275">
        <v>0</v>
      </c>
      <c r="BE83" s="275">
        <v>24487</v>
      </c>
      <c r="BF83" s="275">
        <v>0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0</v>
      </c>
      <c r="BM83" s="275">
        <v>0</v>
      </c>
      <c r="BN83" s="275">
        <v>427110</v>
      </c>
      <c r="BO83" s="275">
        <v>0</v>
      </c>
      <c r="BP83" s="275">
        <v>0</v>
      </c>
      <c r="BQ83" s="275">
        <v>0</v>
      </c>
      <c r="BR83" s="275">
        <v>0</v>
      </c>
      <c r="BS83" s="275">
        <v>389</v>
      </c>
      <c r="BT83" s="275">
        <v>2100</v>
      </c>
      <c r="BU83" s="275">
        <v>0</v>
      </c>
      <c r="BV83" s="275">
        <v>0</v>
      </c>
      <c r="BW83" s="275">
        <v>0</v>
      </c>
      <c r="BX83" s="275">
        <v>0</v>
      </c>
      <c r="BY83" s="275">
        <v>98674</v>
      </c>
      <c r="BZ83" s="275">
        <v>1964</v>
      </c>
      <c r="CA83" s="275">
        <v>15381</v>
      </c>
      <c r="CB83" s="275">
        <v>0</v>
      </c>
      <c r="CC83" s="275">
        <v>39</v>
      </c>
      <c r="CD83" s="282">
        <v>0</v>
      </c>
      <c r="CE83" s="25">
        <f t="shared" si="16"/>
        <v>688419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19696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29462</v>
      </c>
      <c r="Q84" s="273">
        <v>0</v>
      </c>
      <c r="R84" s="273">
        <v>0</v>
      </c>
      <c r="S84" s="273">
        <v>0</v>
      </c>
      <c r="T84" s="273">
        <v>0</v>
      </c>
      <c r="U84" s="273">
        <v>73188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1429380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89456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890451</v>
      </c>
      <c r="AZ84" s="273">
        <v>0</v>
      </c>
      <c r="BA84" s="273">
        <v>116522</v>
      </c>
      <c r="BB84" s="273">
        <v>0</v>
      </c>
      <c r="BC84" s="273">
        <v>0</v>
      </c>
      <c r="BD84" s="273">
        <v>0</v>
      </c>
      <c r="BE84" s="273">
        <v>256125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166442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13844</v>
      </c>
      <c r="CD84" s="282">
        <v>0</v>
      </c>
      <c r="CE84" s="25">
        <f t="shared" si="16"/>
        <v>3084566</v>
      </c>
    </row>
    <row r="85" spans="1:84" x14ac:dyDescent="0.25">
      <c r="A85" s="31" t="s">
        <v>284</v>
      </c>
      <c r="B85" s="25"/>
      <c r="C85" s="25">
        <f t="shared" ref="C85:AH85" si="17">SUM(C61:C69)-C84</f>
        <v>11575071</v>
      </c>
      <c r="D85" s="25">
        <f t="shared" si="17"/>
        <v>0</v>
      </c>
      <c r="E85" s="25">
        <f t="shared" si="17"/>
        <v>63870378.420000002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45924535.369999997</v>
      </c>
      <c r="Q85" s="25">
        <f t="shared" si="17"/>
        <v>3041745</v>
      </c>
      <c r="R85" s="25">
        <f t="shared" si="17"/>
        <v>6706278</v>
      </c>
      <c r="S85" s="25">
        <f t="shared" si="17"/>
        <v>-68937</v>
      </c>
      <c r="T85" s="25">
        <f t="shared" si="17"/>
        <v>1440527</v>
      </c>
      <c r="U85" s="25">
        <f t="shared" si="17"/>
        <v>11494532.640000001</v>
      </c>
      <c r="V85" s="25">
        <f t="shared" si="17"/>
        <v>2708141</v>
      </c>
      <c r="W85" s="25">
        <f t="shared" si="17"/>
        <v>0</v>
      </c>
      <c r="X85" s="25">
        <f t="shared" si="17"/>
        <v>0</v>
      </c>
      <c r="Y85" s="25">
        <f t="shared" si="17"/>
        <v>13283180</v>
      </c>
      <c r="Z85" s="25">
        <f t="shared" si="17"/>
        <v>92898</v>
      </c>
      <c r="AA85" s="25">
        <f t="shared" si="17"/>
        <v>850761</v>
      </c>
      <c r="AB85" s="25">
        <f t="shared" si="17"/>
        <v>33854979</v>
      </c>
      <c r="AC85" s="25">
        <f t="shared" si="17"/>
        <v>6966634</v>
      </c>
      <c r="AD85" s="25">
        <f t="shared" si="17"/>
        <v>738185</v>
      </c>
      <c r="AE85" s="25">
        <f t="shared" si="17"/>
        <v>726821</v>
      </c>
      <c r="AF85" s="25">
        <f t="shared" si="17"/>
        <v>0</v>
      </c>
      <c r="AG85" s="25">
        <f t="shared" si="17"/>
        <v>21268826.960000001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4222193</v>
      </c>
      <c r="AK85" s="25">
        <f t="shared" si="18"/>
        <v>656680</v>
      </c>
      <c r="AL85" s="25">
        <f t="shared" si="18"/>
        <v>120683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24768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7849774</v>
      </c>
      <c r="AW85" s="25">
        <f t="shared" si="18"/>
        <v>0</v>
      </c>
      <c r="AX85" s="25">
        <f t="shared" si="18"/>
        <v>25522</v>
      </c>
      <c r="AY85" s="25">
        <f t="shared" si="18"/>
        <v>5515503</v>
      </c>
      <c r="AZ85" s="25">
        <f t="shared" si="18"/>
        <v>0</v>
      </c>
      <c r="BA85" s="25">
        <f t="shared" si="18"/>
        <v>1004428</v>
      </c>
      <c r="BB85" s="25">
        <f t="shared" si="18"/>
        <v>3971161</v>
      </c>
      <c r="BC85" s="25">
        <f t="shared" si="18"/>
        <v>0</v>
      </c>
      <c r="BD85" s="25">
        <f t="shared" si="18"/>
        <v>3643</v>
      </c>
      <c r="BE85" s="25">
        <f t="shared" si="18"/>
        <v>13335926.539999999</v>
      </c>
      <c r="BF85" s="25">
        <f t="shared" si="18"/>
        <v>0</v>
      </c>
      <c r="BG85" s="25">
        <f t="shared" si="18"/>
        <v>0</v>
      </c>
      <c r="BH85" s="25">
        <f t="shared" si="18"/>
        <v>1640</v>
      </c>
      <c r="BI85" s="25">
        <f t="shared" si="18"/>
        <v>0</v>
      </c>
      <c r="BJ85" s="25">
        <f t="shared" si="18"/>
        <v>0</v>
      </c>
      <c r="BK85" s="25">
        <f t="shared" si="18"/>
        <v>0</v>
      </c>
      <c r="BL85" s="25">
        <f t="shared" si="18"/>
        <v>1</v>
      </c>
      <c r="BM85" s="25">
        <f t="shared" si="18"/>
        <v>0</v>
      </c>
      <c r="BN85" s="25">
        <f t="shared" si="18"/>
        <v>6547212.5499999998</v>
      </c>
      <c r="BO85" s="25">
        <f t="shared" ref="BO85:CD85" si="19">SUM(BO61:BO69)-BO84</f>
        <v>17155202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155329</v>
      </c>
      <c r="BT85" s="25">
        <f t="shared" si="19"/>
        <v>675147</v>
      </c>
      <c r="BU85" s="25">
        <f t="shared" si="19"/>
        <v>0</v>
      </c>
      <c r="BV85" s="25">
        <f t="shared" si="19"/>
        <v>0</v>
      </c>
      <c r="BW85" s="25">
        <f t="shared" si="19"/>
        <v>4541932.54</v>
      </c>
      <c r="BX85" s="25">
        <f t="shared" si="19"/>
        <v>0</v>
      </c>
      <c r="BY85" s="25">
        <f t="shared" si="19"/>
        <v>5944501</v>
      </c>
      <c r="BZ85" s="25">
        <f t="shared" si="19"/>
        <v>2633377</v>
      </c>
      <c r="CA85" s="25">
        <f t="shared" si="19"/>
        <v>611490</v>
      </c>
      <c r="CB85" s="25">
        <f t="shared" si="19"/>
        <v>0</v>
      </c>
      <c r="CC85" s="25">
        <f t="shared" si="19"/>
        <v>14812301</v>
      </c>
      <c r="CD85" s="25">
        <f t="shared" si="19"/>
        <v>0</v>
      </c>
      <c r="CE85" s="25">
        <f t="shared" si="16"/>
        <v>314282971.02000004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13328665</v>
      </c>
      <c r="D87" s="273">
        <v>0</v>
      </c>
      <c r="E87" s="273">
        <v>115441049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66870619</v>
      </c>
      <c r="Q87" s="273">
        <v>5526152</v>
      </c>
      <c r="R87" s="273">
        <v>0</v>
      </c>
      <c r="S87" s="273">
        <v>0</v>
      </c>
      <c r="T87" s="273">
        <v>4482992</v>
      </c>
      <c r="U87" s="273">
        <v>41925703</v>
      </c>
      <c r="V87" s="273">
        <v>10362191</v>
      </c>
      <c r="W87" s="273">
        <v>0</v>
      </c>
      <c r="X87" s="273">
        <v>0</v>
      </c>
      <c r="Y87" s="273">
        <v>49689447</v>
      </c>
      <c r="Z87" s="273">
        <v>0</v>
      </c>
      <c r="AA87" s="273">
        <v>937500</v>
      </c>
      <c r="AB87" s="273">
        <v>56127405</v>
      </c>
      <c r="AC87" s="273">
        <v>56096900</v>
      </c>
      <c r="AD87" s="273">
        <v>2183944</v>
      </c>
      <c r="AE87" s="273">
        <v>1688682</v>
      </c>
      <c r="AF87" s="273">
        <v>0</v>
      </c>
      <c r="AG87" s="273">
        <v>40776592</v>
      </c>
      <c r="AH87" s="273">
        <v>0</v>
      </c>
      <c r="AI87" s="273">
        <v>0</v>
      </c>
      <c r="AJ87" s="273">
        <v>41963</v>
      </c>
      <c r="AK87" s="273">
        <v>1609008</v>
      </c>
      <c r="AL87" s="273">
        <v>457323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14203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467560338</v>
      </c>
    </row>
    <row r="88" spans="1:84" x14ac:dyDescent="0.25">
      <c r="A88" s="31" t="s">
        <v>287</v>
      </c>
      <c r="B88" s="16"/>
      <c r="C88" s="273">
        <v>142381</v>
      </c>
      <c r="D88" s="273">
        <v>0</v>
      </c>
      <c r="E88" s="273">
        <v>4539704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248649582</v>
      </c>
      <c r="Q88" s="273">
        <v>16801373</v>
      </c>
      <c r="R88" s="273">
        <v>56</v>
      </c>
      <c r="S88" s="273">
        <v>0</v>
      </c>
      <c r="T88" s="273">
        <v>474805</v>
      </c>
      <c r="U88" s="273">
        <v>41760740</v>
      </c>
      <c r="V88" s="273">
        <v>7239213</v>
      </c>
      <c r="W88" s="273">
        <v>0</v>
      </c>
      <c r="X88" s="273">
        <v>0</v>
      </c>
      <c r="Y88" s="273">
        <v>104862498</v>
      </c>
      <c r="Z88" s="273">
        <v>0</v>
      </c>
      <c r="AA88" s="273">
        <v>6830592</v>
      </c>
      <c r="AB88" s="273">
        <v>168036334</v>
      </c>
      <c r="AC88" s="273">
        <v>3537627</v>
      </c>
      <c r="AD88" s="273">
        <v>73402</v>
      </c>
      <c r="AE88" s="273">
        <v>395903</v>
      </c>
      <c r="AF88" s="273">
        <v>0</v>
      </c>
      <c r="AG88" s="273">
        <v>121622087</v>
      </c>
      <c r="AH88" s="273">
        <v>0</v>
      </c>
      <c r="AI88" s="273">
        <v>0</v>
      </c>
      <c r="AJ88" s="273">
        <v>11764643</v>
      </c>
      <c r="AK88" s="273">
        <v>235290</v>
      </c>
      <c r="AL88" s="273">
        <v>31094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11166742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748164066</v>
      </c>
    </row>
    <row r="89" spans="1:84" x14ac:dyDescent="0.25">
      <c r="A89" s="21" t="s">
        <v>288</v>
      </c>
      <c r="B89" s="16"/>
      <c r="C89" s="25">
        <f t="shared" ref="C89:AV89" si="21">C87+C88</f>
        <v>13471046</v>
      </c>
      <c r="D89" s="25">
        <f t="shared" si="21"/>
        <v>0</v>
      </c>
      <c r="E89" s="25">
        <f t="shared" si="21"/>
        <v>119980753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315520201</v>
      </c>
      <c r="Q89" s="25">
        <f t="shared" si="21"/>
        <v>22327525</v>
      </c>
      <c r="R89" s="25">
        <f t="shared" si="21"/>
        <v>56</v>
      </c>
      <c r="S89" s="25">
        <f t="shared" si="21"/>
        <v>0</v>
      </c>
      <c r="T89" s="25">
        <f t="shared" si="21"/>
        <v>4957797</v>
      </c>
      <c r="U89" s="25">
        <f t="shared" si="21"/>
        <v>83686443</v>
      </c>
      <c r="V89" s="25">
        <f t="shared" si="21"/>
        <v>17601404</v>
      </c>
      <c r="W89" s="25">
        <f t="shared" si="21"/>
        <v>0</v>
      </c>
      <c r="X89" s="25">
        <f t="shared" si="21"/>
        <v>0</v>
      </c>
      <c r="Y89" s="25">
        <f t="shared" si="21"/>
        <v>154551945</v>
      </c>
      <c r="Z89" s="25">
        <f t="shared" si="21"/>
        <v>0</v>
      </c>
      <c r="AA89" s="25">
        <f t="shared" si="21"/>
        <v>7768092</v>
      </c>
      <c r="AB89" s="25">
        <f t="shared" si="21"/>
        <v>224163739</v>
      </c>
      <c r="AC89" s="25">
        <f t="shared" si="21"/>
        <v>59634527</v>
      </c>
      <c r="AD89" s="25">
        <f t="shared" si="21"/>
        <v>2257346</v>
      </c>
      <c r="AE89" s="25">
        <f t="shared" si="21"/>
        <v>2084585</v>
      </c>
      <c r="AF89" s="25">
        <f t="shared" si="21"/>
        <v>0</v>
      </c>
      <c r="AG89" s="25">
        <f t="shared" si="21"/>
        <v>162398679</v>
      </c>
      <c r="AH89" s="25">
        <f t="shared" si="21"/>
        <v>0</v>
      </c>
      <c r="AI89" s="25">
        <f t="shared" si="21"/>
        <v>0</v>
      </c>
      <c r="AJ89" s="25">
        <f t="shared" si="21"/>
        <v>11806606</v>
      </c>
      <c r="AK89" s="25">
        <f t="shared" si="21"/>
        <v>1844298</v>
      </c>
      <c r="AL89" s="25">
        <f t="shared" si="21"/>
        <v>488417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11180945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1215724404</v>
      </c>
    </row>
    <row r="90" spans="1:84" x14ac:dyDescent="0.25">
      <c r="A90" s="31" t="s">
        <v>289</v>
      </c>
      <c r="B90" s="25"/>
      <c r="C90" s="273">
        <v>7985</v>
      </c>
      <c r="D90" s="273">
        <v>0</v>
      </c>
      <c r="E90" s="273">
        <v>74190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37467</v>
      </c>
      <c r="Q90" s="273">
        <v>3403</v>
      </c>
      <c r="R90" s="273">
        <v>347</v>
      </c>
      <c r="S90" s="273">
        <v>4018</v>
      </c>
      <c r="T90" s="273">
        <v>553</v>
      </c>
      <c r="U90" s="273">
        <v>5310</v>
      </c>
      <c r="V90" s="273">
        <v>4567</v>
      </c>
      <c r="W90" s="273">
        <v>0</v>
      </c>
      <c r="X90" s="273">
        <v>0</v>
      </c>
      <c r="Y90" s="273">
        <v>0</v>
      </c>
      <c r="Z90" s="273">
        <v>223</v>
      </c>
      <c r="AA90" s="273">
        <v>1840</v>
      </c>
      <c r="AB90" s="273">
        <v>3207</v>
      </c>
      <c r="AC90" s="273">
        <v>2610</v>
      </c>
      <c r="AD90" s="273">
        <v>0</v>
      </c>
      <c r="AE90" s="273">
        <v>2765</v>
      </c>
      <c r="AF90" s="273">
        <v>0</v>
      </c>
      <c r="AG90" s="273">
        <v>16624</v>
      </c>
      <c r="AH90" s="273">
        <v>0</v>
      </c>
      <c r="AI90" s="273">
        <v>0</v>
      </c>
      <c r="AJ90" s="273">
        <v>679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31901</v>
      </c>
      <c r="AW90" s="273">
        <v>0</v>
      </c>
      <c r="AX90" s="273">
        <v>0</v>
      </c>
      <c r="AY90" s="273">
        <v>11665</v>
      </c>
      <c r="AZ90" s="273">
        <v>0</v>
      </c>
      <c r="BA90" s="273">
        <v>612</v>
      </c>
      <c r="BB90" s="273">
        <v>1277</v>
      </c>
      <c r="BC90" s="273">
        <v>0</v>
      </c>
      <c r="BD90" s="273">
        <v>1670</v>
      </c>
      <c r="BE90" s="273">
        <v>32294</v>
      </c>
      <c r="BF90" s="273">
        <v>0</v>
      </c>
      <c r="BG90" s="273">
        <v>311</v>
      </c>
      <c r="BH90" s="273">
        <v>1872</v>
      </c>
      <c r="BI90" s="273">
        <v>0</v>
      </c>
      <c r="BJ90" s="273">
        <v>299</v>
      </c>
      <c r="BK90" s="273">
        <v>0</v>
      </c>
      <c r="BL90" s="273">
        <v>5024</v>
      </c>
      <c r="BM90" s="273">
        <v>0</v>
      </c>
      <c r="BN90" s="273">
        <v>6775</v>
      </c>
      <c r="BO90" s="273">
        <v>0</v>
      </c>
      <c r="BP90" s="273">
        <v>0</v>
      </c>
      <c r="BQ90" s="273">
        <v>0</v>
      </c>
      <c r="BR90" s="273">
        <v>0</v>
      </c>
      <c r="BS90" s="273">
        <v>430</v>
      </c>
      <c r="BT90" s="273">
        <v>706</v>
      </c>
      <c r="BU90" s="273">
        <v>0</v>
      </c>
      <c r="BV90" s="273">
        <v>428</v>
      </c>
      <c r="BW90" s="273">
        <v>456</v>
      </c>
      <c r="BX90" s="273">
        <v>0</v>
      </c>
      <c r="BY90" s="273">
        <v>2223</v>
      </c>
      <c r="BZ90" s="273">
        <v>0</v>
      </c>
      <c r="CA90" s="273">
        <v>3882</v>
      </c>
      <c r="CB90" s="273">
        <v>0</v>
      </c>
      <c r="CC90" s="273">
        <v>0</v>
      </c>
      <c r="CD90" s="224" t="s">
        <v>247</v>
      </c>
      <c r="CE90" s="25">
        <f t="shared" si="20"/>
        <v>267613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2155</v>
      </c>
      <c r="D92" s="273">
        <v>0</v>
      </c>
      <c r="E92" s="273">
        <v>20020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10110</v>
      </c>
      <c r="Q92" s="273">
        <v>918</v>
      </c>
      <c r="R92" s="273">
        <v>94</v>
      </c>
      <c r="S92" s="273">
        <v>1084</v>
      </c>
      <c r="T92" s="273">
        <v>149</v>
      </c>
      <c r="U92" s="273">
        <v>1433</v>
      </c>
      <c r="V92" s="273">
        <v>1232</v>
      </c>
      <c r="W92" s="273">
        <v>0</v>
      </c>
      <c r="X92" s="273">
        <v>0</v>
      </c>
      <c r="Y92" s="273">
        <v>0</v>
      </c>
      <c r="Z92" s="273">
        <v>60</v>
      </c>
      <c r="AA92" s="273">
        <v>497</v>
      </c>
      <c r="AB92" s="273">
        <v>865</v>
      </c>
      <c r="AC92" s="273">
        <v>704</v>
      </c>
      <c r="AD92" s="273">
        <v>0</v>
      </c>
      <c r="AE92" s="273">
        <v>746</v>
      </c>
      <c r="AF92" s="273">
        <v>0</v>
      </c>
      <c r="AG92" s="273">
        <v>4486</v>
      </c>
      <c r="AH92" s="273">
        <v>0</v>
      </c>
      <c r="AI92" s="273">
        <v>0</v>
      </c>
      <c r="AJ92" s="273">
        <v>183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8608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165</v>
      </c>
      <c r="BB92" s="273">
        <v>345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505</v>
      </c>
      <c r="BI92" s="273">
        <v>0</v>
      </c>
      <c r="BJ92" s="24" t="s">
        <v>247</v>
      </c>
      <c r="BK92" s="273">
        <v>0</v>
      </c>
      <c r="BL92" s="273">
        <v>1356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116</v>
      </c>
      <c r="BT92" s="273">
        <v>191</v>
      </c>
      <c r="BU92" s="273">
        <v>0</v>
      </c>
      <c r="BV92" s="273">
        <v>115</v>
      </c>
      <c r="BW92" s="273">
        <v>123</v>
      </c>
      <c r="BX92" s="273">
        <v>0</v>
      </c>
      <c r="BY92" s="273">
        <v>600</v>
      </c>
      <c r="BZ92" s="273">
        <v>0</v>
      </c>
      <c r="CA92" s="273">
        <v>1048</v>
      </c>
      <c r="CB92" s="273">
        <v>0</v>
      </c>
      <c r="CC92" s="24" t="s">
        <v>247</v>
      </c>
      <c r="CD92" s="24" t="s">
        <v>247</v>
      </c>
      <c r="CE92" s="25">
        <f t="shared" si="20"/>
        <v>57908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27.34</v>
      </c>
      <c r="D94" s="277">
        <v>0</v>
      </c>
      <c r="E94" s="277">
        <v>178.55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40</v>
      </c>
      <c r="Q94" s="274">
        <v>7.34</v>
      </c>
      <c r="R94" s="274">
        <v>0</v>
      </c>
      <c r="S94" s="278">
        <v>0</v>
      </c>
      <c r="T94" s="278">
        <v>3.57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1.18</v>
      </c>
      <c r="AE94" s="274">
        <v>0</v>
      </c>
      <c r="AF94" s="274">
        <v>0</v>
      </c>
      <c r="AG94" s="274">
        <v>56.49</v>
      </c>
      <c r="AH94" s="274">
        <v>0</v>
      </c>
      <c r="AI94" s="274">
        <v>0</v>
      </c>
      <c r="AJ94" s="274">
        <v>7.44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321.91000000000003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99208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306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1369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287" t="s">
        <v>1370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322</v>
      </c>
      <c r="B115" s="35" t="s">
        <v>299</v>
      </c>
      <c r="C115" s="292"/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/>
      <c r="D120" s="16"/>
      <c r="E120" s="16"/>
    </row>
    <row r="121" spans="1:5" x14ac:dyDescent="0.25">
      <c r="A121" s="16" t="s">
        <v>327</v>
      </c>
      <c r="B121" s="35" t="s">
        <v>299</v>
      </c>
      <c r="C121" s="292"/>
      <c r="D121" s="16"/>
      <c r="E121" s="16"/>
    </row>
    <row r="122" spans="1:5" x14ac:dyDescent="0.25">
      <c r="A122" s="16" t="s">
        <v>328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4">
        <v>7507</v>
      </c>
      <c r="D127" s="295">
        <v>40821</v>
      </c>
      <c r="E127" s="16"/>
    </row>
    <row r="128" spans="1:5" x14ac:dyDescent="0.25">
      <c r="A128" s="16" t="s">
        <v>333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1120</v>
      </c>
      <c r="D130" s="295">
        <v>2970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12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33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6">
        <v>111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8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18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f>SUM(C132:C142)</f>
        <v>182</v>
      </c>
    </row>
    <row r="144" spans="1:5" x14ac:dyDescent="0.25">
      <c r="A144" s="16" t="s">
        <v>347</v>
      </c>
      <c r="B144" s="35" t="s">
        <v>299</v>
      </c>
      <c r="C144" s="294">
        <v>197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3741</v>
      </c>
      <c r="C154" s="295">
        <v>1523</v>
      </c>
      <c r="D154" s="295">
        <v>2243</v>
      </c>
      <c r="E154" s="25">
        <f>SUM(B154:D154)</f>
        <v>7507</v>
      </c>
    </row>
    <row r="155" spans="1:6" x14ac:dyDescent="0.25">
      <c r="A155" s="16" t="s">
        <v>241</v>
      </c>
      <c r="B155" s="295">
        <v>20341</v>
      </c>
      <c r="C155" s="295">
        <v>8284</v>
      </c>
      <c r="D155" s="295">
        <v>12195</v>
      </c>
      <c r="E155" s="25">
        <f>SUM(B155:D155)</f>
        <v>40820</v>
      </c>
    </row>
    <row r="156" spans="1:6" x14ac:dyDescent="0.25">
      <c r="A156" s="16" t="s">
        <v>354</v>
      </c>
      <c r="B156" s="295">
        <v>100319</v>
      </c>
      <c r="C156" s="295">
        <v>40856</v>
      </c>
      <c r="D156" s="295">
        <v>60144</v>
      </c>
      <c r="E156" s="25">
        <f>SUM(B156:D156)</f>
        <v>201319</v>
      </c>
    </row>
    <row r="157" spans="1:6" x14ac:dyDescent="0.25">
      <c r="A157" s="16" t="s">
        <v>286</v>
      </c>
      <c r="B157" s="295">
        <v>271878715</v>
      </c>
      <c r="C157" s="295">
        <v>98668350</v>
      </c>
      <c r="D157" s="295">
        <v>97013273</v>
      </c>
      <c r="E157" s="25">
        <f>SUM(B157:D157)</f>
        <v>467560338</v>
      </c>
      <c r="F157" s="14"/>
    </row>
    <row r="158" spans="1:6" x14ac:dyDescent="0.25">
      <c r="A158" s="16" t="s">
        <v>287</v>
      </c>
      <c r="B158" s="295">
        <v>333926691</v>
      </c>
      <c r="C158" s="295">
        <v>148054349</v>
      </c>
      <c r="D158" s="295">
        <v>266183025</v>
      </c>
      <c r="E158" s="25">
        <f>SUM(B158:D158)</f>
        <v>748164065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354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354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6438815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1373134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12680511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4928094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792090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26212644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194741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882606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1077347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2225619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2225619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2295181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11458581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13753762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-341379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1726300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1384921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2">
        <v>3177599</v>
      </c>
      <c r="C211" s="292">
        <v>0</v>
      </c>
      <c r="D211" s="295">
        <v>0</v>
      </c>
      <c r="E211" s="25">
        <f t="shared" ref="E211:E219" si="22">SUM(B211:C211)-D211</f>
        <v>3177599</v>
      </c>
    </row>
    <row r="212" spans="1:5" x14ac:dyDescent="0.25">
      <c r="A212" s="16" t="s">
        <v>389</v>
      </c>
      <c r="B212" s="292">
        <v>3636126</v>
      </c>
      <c r="C212" s="292">
        <v>0</v>
      </c>
      <c r="D212" s="295">
        <v>0</v>
      </c>
      <c r="E212" s="25">
        <f t="shared" si="22"/>
        <v>3636126</v>
      </c>
    </row>
    <row r="213" spans="1:5" x14ac:dyDescent="0.25">
      <c r="A213" s="16" t="s">
        <v>390</v>
      </c>
      <c r="B213" s="292">
        <v>98575774</v>
      </c>
      <c r="C213" s="292">
        <v>814814</v>
      </c>
      <c r="D213" s="295">
        <v>0</v>
      </c>
      <c r="E213" s="25">
        <f t="shared" si="22"/>
        <v>99390588</v>
      </c>
    </row>
    <row r="214" spans="1:5" x14ac:dyDescent="0.25">
      <c r="A214" s="16" t="s">
        <v>391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392</v>
      </c>
      <c r="B215" s="292">
        <v>6679951</v>
      </c>
      <c r="C215" s="292">
        <v>-8914</v>
      </c>
      <c r="D215" s="295">
        <v>-4457</v>
      </c>
      <c r="E215" s="25">
        <f t="shared" si="22"/>
        <v>6675494</v>
      </c>
    </row>
    <row r="216" spans="1:5" x14ac:dyDescent="0.25">
      <c r="A216" s="16" t="s">
        <v>393</v>
      </c>
      <c r="B216" s="292">
        <v>46682565</v>
      </c>
      <c r="C216" s="292">
        <v>3821931</v>
      </c>
      <c r="D216" s="295">
        <v>0</v>
      </c>
      <c r="E216" s="25">
        <f t="shared" si="22"/>
        <v>50504496</v>
      </c>
    </row>
    <row r="217" spans="1:5" x14ac:dyDescent="0.25">
      <c r="A217" s="16" t="s">
        <v>394</v>
      </c>
      <c r="B217" s="292">
        <v>107138</v>
      </c>
      <c r="C217" s="292">
        <v>0</v>
      </c>
      <c r="D217" s="295">
        <v>0</v>
      </c>
      <c r="E217" s="25">
        <f t="shared" si="22"/>
        <v>107138</v>
      </c>
    </row>
    <row r="218" spans="1:5" x14ac:dyDescent="0.25">
      <c r="A218" s="16" t="s">
        <v>395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396</v>
      </c>
      <c r="B219" s="292">
        <v>3089942</v>
      </c>
      <c r="C219" s="292">
        <v>66623</v>
      </c>
      <c r="D219" s="295">
        <v>0</v>
      </c>
      <c r="E219" s="25">
        <f t="shared" si="22"/>
        <v>3156565</v>
      </c>
    </row>
    <row r="220" spans="1:5" x14ac:dyDescent="0.25">
      <c r="A220" s="16" t="s">
        <v>229</v>
      </c>
      <c r="B220" s="25">
        <f>SUM(B211:B219)</f>
        <v>161949095</v>
      </c>
      <c r="C220" s="225">
        <f>SUM(C211:C219)</f>
        <v>4694454</v>
      </c>
      <c r="D220" s="25">
        <f>SUM(D211:D219)</f>
        <v>-4457</v>
      </c>
      <c r="E220" s="25">
        <f>SUM(E211:E219)</f>
        <v>166648006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2">
        <v>3626328</v>
      </c>
      <c r="C225" s="292">
        <v>2540</v>
      </c>
      <c r="D225" s="295">
        <v>0</v>
      </c>
      <c r="E225" s="25">
        <f t="shared" ref="E225:E232" si="23">SUM(B225:C225)-D225</f>
        <v>3628868</v>
      </c>
    </row>
    <row r="226" spans="1:6" x14ac:dyDescent="0.25">
      <c r="A226" s="16" t="s">
        <v>390</v>
      </c>
      <c r="B226" s="292">
        <v>67512053</v>
      </c>
      <c r="C226" s="292">
        <v>2621312</v>
      </c>
      <c r="D226" s="295">
        <v>0</v>
      </c>
      <c r="E226" s="25">
        <f t="shared" si="23"/>
        <v>70133365</v>
      </c>
    </row>
    <row r="227" spans="1:6" x14ac:dyDescent="0.25">
      <c r="A227" s="16" t="s">
        <v>391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392</v>
      </c>
      <c r="B228" s="292">
        <v>6115221</v>
      </c>
      <c r="C228" s="292">
        <v>74059.62</v>
      </c>
      <c r="D228" s="295">
        <v>-1968.38</v>
      </c>
      <c r="E228" s="25">
        <f t="shared" si="23"/>
        <v>6191249</v>
      </c>
    </row>
    <row r="229" spans="1:6" x14ac:dyDescent="0.25">
      <c r="A229" s="16" t="s">
        <v>393</v>
      </c>
      <c r="B229" s="292">
        <v>40075778</v>
      </c>
      <c r="C229" s="292">
        <v>2184259</v>
      </c>
      <c r="D229" s="295">
        <v>0</v>
      </c>
      <c r="E229" s="25">
        <f t="shared" si="23"/>
        <v>42260037</v>
      </c>
    </row>
    <row r="230" spans="1:6" x14ac:dyDescent="0.25">
      <c r="A230" s="16" t="s">
        <v>394</v>
      </c>
      <c r="B230" s="292">
        <v>-24999</v>
      </c>
      <c r="C230" s="292">
        <v>71425</v>
      </c>
      <c r="D230" s="295">
        <v>0</v>
      </c>
      <c r="E230" s="25">
        <f t="shared" si="23"/>
        <v>46426</v>
      </c>
    </row>
    <row r="231" spans="1:6" x14ac:dyDescent="0.25">
      <c r="A231" s="16" t="s">
        <v>395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396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117304381</v>
      </c>
      <c r="C233" s="225">
        <f>SUM(C224:C232)</f>
        <v>4953595.62</v>
      </c>
      <c r="D233" s="25">
        <f>SUM(D224:D232)</f>
        <v>-1968.38</v>
      </c>
      <c r="E233" s="25">
        <f>SUM(E224:E232)</f>
        <v>122259945</v>
      </c>
    </row>
    <row r="234" spans="1:6" x14ac:dyDescent="0.25">
      <c r="A234" s="16"/>
      <c r="B234" s="16"/>
      <c r="C234" s="22"/>
      <c r="D234" s="16"/>
      <c r="E234" s="16"/>
      <c r="F234" s="11">
        <f>E220-E233</f>
        <v>44388061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38" t="s">
        <v>399</v>
      </c>
      <c r="C236" s="338"/>
      <c r="D236" s="30"/>
      <c r="E236" s="30"/>
    </row>
    <row r="237" spans="1:6" x14ac:dyDescent="0.25">
      <c r="A237" s="43" t="s">
        <v>399</v>
      </c>
      <c r="B237" s="30"/>
      <c r="C237" s="292">
        <v>12347009</v>
      </c>
      <c r="D237" s="32">
        <f>C237</f>
        <v>12347009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486432466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183754481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8299374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37089329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168659371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-855507.97999999882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f>SUM(C239:C244)</f>
        <v>883379513.01999998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4">
        <v>854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6717062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13124121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f>SUM(C249:C251)</f>
        <v>19841183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f>D237+D245+D252+D256</f>
        <v>915567705.01999998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123226658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120369321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54187627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737542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6441097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0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f>SUM(C266:C268)-C269+SUM(C270:C275)</f>
        <v>196586991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8537805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f>SUM(C278:C280)</f>
        <v>8537805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3177599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3636126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99390588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107138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6675494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50504496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3156565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f>SUM(C283:C290)</f>
        <v>166648006</v>
      </c>
      <c r="E291" s="16"/>
    </row>
    <row r="292" spans="1:5" x14ac:dyDescent="0.25">
      <c r="A292" s="16" t="s">
        <v>438</v>
      </c>
      <c r="B292" s="35" t="s">
        <v>299</v>
      </c>
      <c r="C292" s="292">
        <v>122259945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f>D291-C292</f>
        <v>44388061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4905074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f>C295-C296+C297+C298</f>
        <v>4905074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f>D276+D281+D293+D299+D306</f>
        <v>254417931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254417931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7327831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4360240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13865487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f>SUM(C314:C323)</f>
        <v>25553558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-11055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f>SUM(C326:C328)</f>
        <v>-11055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27526716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479855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28006571</v>
      </c>
      <c r="E339" s="16"/>
    </row>
    <row r="340" spans="1:5" x14ac:dyDescent="0.25">
      <c r="A340" s="16" t="s">
        <v>479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480</v>
      </c>
      <c r="B341" s="16"/>
      <c r="C341" s="22"/>
      <c r="D341" s="25">
        <f>D339-D340</f>
        <v>28006571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200868858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f>D324+D329+D341+C343+C347+C348</f>
        <v>254417932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f>D308</f>
        <v>254417931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2">
        <v>467560338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2">
        <v>748164065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f>SUM(C358:C359)</f>
        <v>1215724403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12347009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883379513.01999998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19841183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f>SUM(C362:C365)</f>
        <v>915567705.01999998</v>
      </c>
      <c r="E366" s="16"/>
    </row>
    <row r="367" spans="1:5" x14ac:dyDescent="0.25">
      <c r="A367" s="16" t="s">
        <v>498</v>
      </c>
      <c r="B367" s="16"/>
      <c r="C367" s="22"/>
      <c r="D367" s="25">
        <f>D360-D366</f>
        <v>300156697.98000002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52286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18799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1762750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1429380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256125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73188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1838145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890451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435423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512</v>
      </c>
      <c r="B381" s="35"/>
      <c r="C381" s="35"/>
      <c r="D381" s="25">
        <f>SUM(C370:C380)</f>
        <v>6756547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f>D381+C382</f>
        <v>6756547</v>
      </c>
      <c r="E383" s="16"/>
    </row>
    <row r="384" spans="1:6" x14ac:dyDescent="0.25">
      <c r="A384" s="16" t="s">
        <v>515</v>
      </c>
      <c r="B384" s="16"/>
      <c r="C384" s="22"/>
      <c r="D384" s="25">
        <f>D367+D383</f>
        <v>306913244.98000002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84657721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26212644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7877485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57841644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30801195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5269327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1077347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4">
        <v>1384921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1258422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1743098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110445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2225619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796828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208138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3196526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77431982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80615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65474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13636605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2187997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688419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f>SUM(C401:C414)</f>
        <v>103630168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f>SUM(C389:C399,D415)</f>
        <v>318752452</v>
      </c>
      <c r="E416" s="25"/>
    </row>
    <row r="417" spans="1:13" x14ac:dyDescent="0.25">
      <c r="A417" s="25" t="s">
        <v>529</v>
      </c>
      <c r="B417" s="16"/>
      <c r="C417" s="22"/>
      <c r="D417" s="25">
        <f>D384-D416</f>
        <v>-11839207.019999981</v>
      </c>
      <c r="E417" s="25"/>
    </row>
    <row r="418" spans="1:13" x14ac:dyDescent="0.25">
      <c r="A418" s="25" t="s">
        <v>530</v>
      </c>
      <c r="B418" s="16"/>
      <c r="C418" s="294">
        <v>476172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f>SUM(C418:C419)</f>
        <v>476172</v>
      </c>
      <c r="E420" s="25"/>
      <c r="F420" s="11">
        <f>D420-C399</f>
        <v>-908749</v>
      </c>
    </row>
    <row r="421" spans="1:13" x14ac:dyDescent="0.25">
      <c r="A421" s="25" t="s">
        <v>533</v>
      </c>
      <c r="B421" s="16"/>
      <c r="C421" s="22"/>
      <c r="D421" s="25">
        <f>D417+D420</f>
        <v>-11363035.019999981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f>D421+C422-C423</f>
        <v>-11363035.019999981</v>
      </c>
      <c r="E424" s="16"/>
    </row>
    <row r="426" spans="1:13" ht="29.1" customHeight="1" x14ac:dyDescent="0.25">
      <c r="A426" s="339" t="s">
        <v>537</v>
      </c>
      <c r="B426" s="339"/>
      <c r="C426" s="339"/>
      <c r="D426" s="339"/>
      <c r="E426" s="33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235319</v>
      </c>
      <c r="E612" s="219">
        <f>SUM(C624:D647)+SUM(C668:D713)</f>
        <v>292479415.00417316</v>
      </c>
      <c r="F612" s="219">
        <f>CE64-(AX64+BD64+BE64+BG64+BJ64+BN64+BP64+BQ64+CB64+CC64+CD64)</f>
        <v>57077757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735.93000000000018</v>
      </c>
      <c r="I612" s="217">
        <f>CE92-(AX92+AY92+AZ92+BD92+BE92+BF92+BG92+BJ92+BN92+BO92+BP92+BQ92+BR92+CB92+CC92+CD92)</f>
        <v>57908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1215724404</v>
      </c>
      <c r="L612" s="223">
        <f>CE94-(AW94+AX94+AY94+AZ94+BA94+BB94+BC94+BD94+BE94+BF94+BG94+BH94+BI94+BJ94+BK94+BL94+BM94+BN94+BO94+BP94+BQ94+BR94+BS94+BT94+BU94+BV94+BW94+BX94+BY94+BZ94+CA94+CB94+CC94+CD94)</f>
        <v>321.91000000000003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13335926.539999999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13335926.539999999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25522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16944.836734220356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0</v>
      </c>
      <c r="D618" s="217">
        <f>(D615/D612)*BG90</f>
        <v>17624.897071379699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6547212.5499999998</v>
      </c>
      <c r="D619" s="217">
        <f>(D615/D612)*BN90</f>
        <v>383950.73202121374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14812301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21803556.015826814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3643</v>
      </c>
      <c r="D624" s="217">
        <f>(D615/D612)*BD90</f>
        <v>94641.730254675567</v>
      </c>
      <c r="E624" s="219">
        <f>(E623/E612)*SUM(C624:D624)</f>
        <v>7326.863060012859</v>
      </c>
      <c r="F624" s="219">
        <f>SUM(C624:E624)</f>
        <v>105611.59331468842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5515503</v>
      </c>
      <c r="D625" s="217">
        <f>(D615/D612)*AY90</f>
        <v>661075.31941364694</v>
      </c>
      <c r="E625" s="219">
        <f>(E623/E612)*SUM(C625:D625)</f>
        <v>460447.3493341587</v>
      </c>
      <c r="F625" s="219">
        <f>(F624/F612)*AY64</f>
        <v>496.46060593184626</v>
      </c>
      <c r="G625" s="217">
        <f>SUM(C625:F625)</f>
        <v>6637522.1293537375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17155202</v>
      </c>
      <c r="D627" s="217">
        <f>(D615/D612)*BO90</f>
        <v>0</v>
      </c>
      <c r="E627" s="219">
        <f>(E623/E612)*SUM(C627:D627)</f>
        <v>1278874.3021948647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1004428</v>
      </c>
      <c r="D630" s="217">
        <f>(D615/D612)*BA90</f>
        <v>34683.077195126614</v>
      </c>
      <c r="E630" s="219">
        <f>(E623/E612)*SUM(C630:D630)</f>
        <v>77462.944111696939</v>
      </c>
      <c r="F630" s="219">
        <f>(F624/F612)*BA64</f>
        <v>5.9746537484493114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3971161</v>
      </c>
      <c r="D632" s="217">
        <f>(D615/D612)*BB90</f>
        <v>72369.754212707005</v>
      </c>
      <c r="E632" s="219">
        <f>(E623/E612)*SUM(C632:D632)</f>
        <v>301434.37376588455</v>
      </c>
      <c r="F632" s="219">
        <f>(F624/F612)*BB64</f>
        <v>50.224837828401398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1640</v>
      </c>
      <c r="D636" s="217">
        <f>(D615/D612)*BH90</f>
        <v>106089.41259685787</v>
      </c>
      <c r="E636" s="219">
        <f>(E623/E612)*SUM(C636:D636)</f>
        <v>8030.9387998269722</v>
      </c>
      <c r="F636" s="219">
        <f>(F624/F612)*BH64</f>
        <v>-0.81598708673463805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</v>
      </c>
      <c r="D637" s="217">
        <f>(D615/D612)*BL90</f>
        <v>284718.59449071257</v>
      </c>
      <c r="E637" s="219">
        <f>(E623/E612)*SUM(C637:D637)</f>
        <v>21225.082206873161</v>
      </c>
      <c r="F637" s="219">
        <f>(F624/F612)*BL64</f>
        <v>0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155329</v>
      </c>
      <c r="D639" s="217">
        <f>(D615/D612)*BS90</f>
        <v>24368.828748209875</v>
      </c>
      <c r="E639" s="219">
        <f>(E623/E612)*SUM(C639:D639)</f>
        <v>13395.991218657709</v>
      </c>
      <c r="F639" s="219">
        <f>(F624/F612)*BS64</f>
        <v>1.8614127193991972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675147</v>
      </c>
      <c r="D640" s="217">
        <f>(D615/D612)*BT90</f>
        <v>40010.21650287482</v>
      </c>
      <c r="E640" s="219">
        <f>(E623/E612)*SUM(C640:D640)</f>
        <v>53313.052578147188</v>
      </c>
      <c r="F640" s="219">
        <f>(F624/F612)*BT64</f>
        <v>2.5534289788975069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0</v>
      </c>
      <c r="D642" s="217">
        <f>(D615/D612)*BV90</f>
        <v>24255.485358683316</v>
      </c>
      <c r="E642" s="219">
        <f>(E623/E612)*SUM(C642:D642)</f>
        <v>1808.1813850098576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4541932.54</v>
      </c>
      <c r="D643" s="217">
        <f>(D615/D612)*BW90</f>
        <v>25842.292812055122</v>
      </c>
      <c r="E643" s="219">
        <f>(E623/E612)*SUM(C643:D643)</f>
        <v>340515.36390511645</v>
      </c>
      <c r="F643" s="219">
        <f>(F624/F612)*BW64</f>
        <v>0.68831563778976268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5944501</v>
      </c>
      <c r="D645" s="217">
        <f>(D615/D612)*BY90</f>
        <v>125981.17745876873</v>
      </c>
      <c r="E645" s="219">
        <f>(E623/E612)*SUM(C645:D645)</f>
        <v>452538.16648057802</v>
      </c>
      <c r="F645" s="219">
        <f>(F624/F612)*BY64</f>
        <v>81.5080434416044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2633377</v>
      </c>
      <c r="D646" s="217">
        <f>(D615/D612)*BZ90</f>
        <v>0</v>
      </c>
      <c r="E646" s="219">
        <f>(E623/E612)*SUM(C646:D646)</f>
        <v>196311.19314660394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611490</v>
      </c>
      <c r="D647" s="217">
        <f>(D615/D612)*CA90</f>
        <v>219999.51907104821</v>
      </c>
      <c r="E647" s="219">
        <f>(E623/E612)*SUM(C647:D647)</f>
        <v>61985.313754063078</v>
      </c>
      <c r="F647" s="219">
        <f>(F624/F612)*CA64</f>
        <v>0.38671496854317317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76934316.63000001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11575071</v>
      </c>
      <c r="D668" s="217">
        <f>(D615/D612)*C90</f>
        <v>452523.48268478108</v>
      </c>
      <c r="E668" s="219">
        <f>(E623/E612)*SUM(C668:D668)</f>
        <v>896624.91302208533</v>
      </c>
      <c r="F668" s="219">
        <f>(F624/F612)*C64</f>
        <v>1127.1039047047566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63870378.420000002</v>
      </c>
      <c r="D670" s="217">
        <f>(D615/D612)*E90</f>
        <v>4204473.0344876526</v>
      </c>
      <c r="E670" s="219">
        <f>(E623/E612)*SUM(C670:D670)</f>
        <v>5074797.6124604633</v>
      </c>
      <c r="F670" s="219">
        <f>(F624/F612)*E64</f>
        <v>4529.8237154029712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45924535.369999997</v>
      </c>
      <c r="D681" s="217">
        <f>(D615/D612)*P90</f>
        <v>2123318.3876957661</v>
      </c>
      <c r="E681" s="219">
        <f>(E623/E612)*SUM(C681:D681)</f>
        <v>3581838.6426655934</v>
      </c>
      <c r="F681" s="219">
        <f>(F624/F612)*P64</f>
        <v>36906.294748407781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3041745</v>
      </c>
      <c r="D682" s="217">
        <f>(D615/D612)*Q90</f>
        <v>192853.77727943769</v>
      </c>
      <c r="E682" s="219">
        <f>(E623/E612)*SUM(C682:D682)</f>
        <v>241130.66428326539</v>
      </c>
      <c r="F682" s="219">
        <f>(F624/F612)*Q64</f>
        <v>119.22292958426229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6706278</v>
      </c>
      <c r="D683" s="217">
        <f>(D615/D612)*R90</f>
        <v>19665.078082857737</v>
      </c>
      <c r="E683" s="219">
        <f>(E623/E612)*SUM(C683:D683)</f>
        <v>501401.01880383538</v>
      </c>
      <c r="F683" s="219">
        <f>(F624/F612)*R64</f>
        <v>955.6226456632462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-68937</v>
      </c>
      <c r="D684" s="217">
        <f>(D615/D612)*S90</f>
        <v>227706.86955885414</v>
      </c>
      <c r="E684" s="219">
        <f>(E623/E612)*SUM(C684:D684)</f>
        <v>11835.86798579517</v>
      </c>
      <c r="F684" s="219">
        <f>(F624/F612)*S64</f>
        <v>-626.41718878174947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1440527</v>
      </c>
      <c r="D685" s="217">
        <f>(D615/D612)*T90</f>
        <v>31339.447204093165</v>
      </c>
      <c r="E685" s="219">
        <f>(E623/E612)*SUM(C685:D685)</f>
        <v>109723.69638038475</v>
      </c>
      <c r="F685" s="219">
        <f>(F624/F612)*T64</f>
        <v>471.93103493674175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11494532.640000001</v>
      </c>
      <c r="D686" s="217">
        <f>(D615/D612)*U90</f>
        <v>300926.69919301034</v>
      </c>
      <c r="E686" s="219">
        <f>(E623/E612)*SUM(C686:D686)</f>
        <v>879319.86061594379</v>
      </c>
      <c r="F686" s="219">
        <f>(F624/F612)*U64</f>
        <v>2882.55487241227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2708141</v>
      </c>
      <c r="D687" s="217">
        <f>(D615/D612)*V90</f>
        <v>258819.62998389418</v>
      </c>
      <c r="E687" s="219">
        <f>(E623/E612)*SUM(C687:D687)</f>
        <v>221178.95815568295</v>
      </c>
      <c r="F687" s="219">
        <f>(F624/F612)*V64</f>
        <v>637.65597691060702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13283180</v>
      </c>
      <c r="D690" s="217">
        <f>(D615/D612)*Y90</f>
        <v>0</v>
      </c>
      <c r="E690" s="219">
        <f>(E623/E612)*SUM(C690:D690)</f>
        <v>990225.44610251638</v>
      </c>
      <c r="F690" s="219">
        <f>(F624/F612)*Y64</f>
        <v>0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92898</v>
      </c>
      <c r="D691" s="217">
        <f>(D615/D612)*Z90</f>
        <v>12637.787932211168</v>
      </c>
      <c r="E691" s="219">
        <f>(E623/E612)*SUM(C691:D691)</f>
        <v>7867.4099639509795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850761</v>
      </c>
      <c r="D692" s="217">
        <f>(D615/D612)*AA90</f>
        <v>104275.91836443296</v>
      </c>
      <c r="E692" s="219">
        <f>(E623/E612)*SUM(C692:D692)</f>
        <v>71195.44104136157</v>
      </c>
      <c r="F692" s="219">
        <f>(F624/F612)*AA64</f>
        <v>567.581004237559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33854979</v>
      </c>
      <c r="D693" s="217">
        <f>(D615/D612)*AB90</f>
        <v>181746.12510583503</v>
      </c>
      <c r="E693" s="219">
        <f>(E623/E612)*SUM(C693:D693)</f>
        <v>2537346.5782197225</v>
      </c>
      <c r="F693" s="219">
        <f>(F624/F612)*AB64</f>
        <v>51612.167601340334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6966634</v>
      </c>
      <c r="D694" s="217">
        <f>(D615/D612)*AC90</f>
        <v>147913.12333215761</v>
      </c>
      <c r="E694" s="219">
        <f>(E623/E612)*SUM(C694:D694)</f>
        <v>530370.40821692999</v>
      </c>
      <c r="F694" s="219">
        <f>(F624/F612)*AC64</f>
        <v>988.60258632981811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738185</v>
      </c>
      <c r="D695" s="217">
        <f>(D615/D612)*AD90</f>
        <v>0</v>
      </c>
      <c r="E695" s="219">
        <f>(E623/E612)*SUM(C695:D695)</f>
        <v>55029.712081834776</v>
      </c>
      <c r="F695" s="219">
        <f>(F624/F612)*AD64</f>
        <v>127.82687505663432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726821</v>
      </c>
      <c r="D696" s="217">
        <f>(D615/D612)*AE90</f>
        <v>156697.23602046582</v>
      </c>
      <c r="E696" s="219">
        <f>(E623/E612)*SUM(C696:D696)</f>
        <v>65863.915071773037</v>
      </c>
      <c r="F696" s="219">
        <f>(F624/F612)*AE64</f>
        <v>9.9472711525746362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21268826.960000001</v>
      </c>
      <c r="D698" s="217">
        <f>(D615/D612)*AG90</f>
        <v>942110.25374474644</v>
      </c>
      <c r="E698" s="219">
        <f>(E623/E612)*SUM(C698:D698)</f>
        <v>1655765.8038839628</v>
      </c>
      <c r="F698" s="219">
        <f>(F624/F612)*AG64</f>
        <v>2405.2135285376321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4222193</v>
      </c>
      <c r="D701" s="217">
        <f>(D615/D612)*AJ90</f>
        <v>38480.080744266292</v>
      </c>
      <c r="E701" s="219">
        <f>(E623/E612)*SUM(C701:D701)</f>
        <v>317621.75187545258</v>
      </c>
      <c r="F701" s="219">
        <f>(F624/F612)*AJ64</f>
        <v>514.97666665056181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656680</v>
      </c>
      <c r="D702" s="217">
        <f>(D615/D612)*AK90</f>
        <v>0</v>
      </c>
      <c r="E702" s="219">
        <f>(E623/E612)*SUM(C702:D702)</f>
        <v>48953.732912344822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120683</v>
      </c>
      <c r="D703" s="217">
        <f>(D615/D612)*AL90</f>
        <v>0</v>
      </c>
      <c r="E703" s="219">
        <f>(E623/E612)*SUM(C703:D703)</f>
        <v>8996.594001736783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24768</v>
      </c>
      <c r="D709" s="217">
        <f>(D615/D612)*AR90</f>
        <v>0</v>
      </c>
      <c r="E709" s="219">
        <f>(E623/E612)*SUM(C709:D709)</f>
        <v>1846.3879770557296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7849774</v>
      </c>
      <c r="D713" s="217">
        <f>(D615/D612)*AV90</f>
        <v>1807883.7346433564</v>
      </c>
      <c r="E713" s="219">
        <f>(E623/E612)*SUM(C713:D713)</f>
        <v>719952.48416362924</v>
      </c>
      <c r="F713" s="219">
        <f>(F624/F612)*AV64</f>
        <v>1742.6431159742317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314282971.02000004</v>
      </c>
      <c r="D715" s="202">
        <f>SUM(D616:D647)+SUM(D668:D713)</f>
        <v>13335926.539999999</v>
      </c>
      <c r="E715" s="202">
        <f>SUM(E624:E647)+SUM(E668:E713)</f>
        <v>21803556.015826814</v>
      </c>
      <c r="F715" s="202">
        <f>SUM(F625:F648)+SUM(F668:F713)</f>
        <v>105611.59331468842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314282971.02000004</v>
      </c>
      <c r="D716" s="202">
        <f>D615</f>
        <v>13335926.539999999</v>
      </c>
      <c r="E716" s="202">
        <f>E623</f>
        <v>21803556.015826814</v>
      </c>
      <c r="F716" s="202">
        <f>F624</f>
        <v>105611.59331468842</v>
      </c>
      <c r="G716" s="202">
        <f>G625</f>
        <v>6637522.1293537375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76934316.63000001</v>
      </c>
      <c r="N716" s="211" t="s">
        <v>693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900</v>
      </c>
      <c r="B1" s="169"/>
      <c r="C1" s="169"/>
    </row>
    <row r="2" spans="1:3" ht="20.100000000000001" customHeight="1" x14ac:dyDescent="0.25">
      <c r="A2" s="168"/>
      <c r="B2" s="169"/>
      <c r="C2" s="94" t="s">
        <v>901</v>
      </c>
    </row>
    <row r="3" spans="1:3" ht="20.100000000000001" customHeight="1" x14ac:dyDescent="0.25">
      <c r="A3" s="120" t="str">
        <f>"Hospital: "&amp;data!C98</f>
        <v>Hospital: HOLY FAMILY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902</v>
      </c>
      <c r="C4" s="173"/>
    </row>
    <row r="5" spans="1:3" ht="20.100000000000001" customHeight="1" x14ac:dyDescent="0.25">
      <c r="A5" s="174">
        <v>1</v>
      </c>
      <c r="B5" s="175" t="s">
        <v>418</v>
      </c>
      <c r="C5" s="175"/>
    </row>
    <row r="6" spans="1:3" ht="20.100000000000001" customHeight="1" x14ac:dyDescent="0.25">
      <c r="A6" s="174">
        <v>2</v>
      </c>
      <c r="B6" s="176" t="s">
        <v>419</v>
      </c>
      <c r="C6" s="176">
        <f>data!C266</f>
        <v>123226658</v>
      </c>
    </row>
    <row r="7" spans="1:3" ht="20.100000000000001" customHeight="1" x14ac:dyDescent="0.25">
      <c r="A7" s="174">
        <v>3</v>
      </c>
      <c r="B7" s="176" t="s">
        <v>420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421</v>
      </c>
      <c r="C8" s="176">
        <f>data!C268</f>
        <v>120369321</v>
      </c>
    </row>
    <row r="9" spans="1:3" ht="20.100000000000001" customHeight="1" x14ac:dyDescent="0.25">
      <c r="A9" s="174">
        <v>5</v>
      </c>
      <c r="B9" s="176" t="s">
        <v>903</v>
      </c>
      <c r="C9" s="176">
        <f>data!C269</f>
        <v>54187627</v>
      </c>
    </row>
    <row r="10" spans="1:3" ht="20.100000000000001" customHeight="1" x14ac:dyDescent="0.25">
      <c r="A10" s="174">
        <v>6</v>
      </c>
      <c r="B10" s="176" t="s">
        <v>904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905</v>
      </c>
      <c r="C11" s="176">
        <f>data!C271</f>
        <v>737542</v>
      </c>
    </row>
    <row r="12" spans="1:3" ht="20.100000000000001" customHeight="1" x14ac:dyDescent="0.25">
      <c r="A12" s="174">
        <v>8</v>
      </c>
      <c r="B12" s="176" t="s">
        <v>425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426</v>
      </c>
      <c r="C13" s="176">
        <f>data!C273</f>
        <v>6441097</v>
      </c>
    </row>
    <row r="14" spans="1:3" ht="20.100000000000001" customHeight="1" x14ac:dyDescent="0.25">
      <c r="A14" s="174">
        <v>10</v>
      </c>
      <c r="B14" s="176" t="s">
        <v>427</v>
      </c>
      <c r="C14" s="176">
        <f>data!C274</f>
        <v>0</v>
      </c>
    </row>
    <row r="15" spans="1:3" ht="20.100000000000001" customHeight="1" x14ac:dyDescent="0.25">
      <c r="A15" s="174">
        <v>11</v>
      </c>
      <c r="B15" s="176" t="s">
        <v>906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907</v>
      </c>
      <c r="C16" s="176">
        <f>data!D276</f>
        <v>196586991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908</v>
      </c>
      <c r="C18" s="175"/>
    </row>
    <row r="19" spans="1:3" ht="20.100000000000001" customHeight="1" x14ac:dyDescent="0.25">
      <c r="A19" s="174">
        <v>15</v>
      </c>
      <c r="B19" s="176" t="s">
        <v>419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420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431</v>
      </c>
      <c r="C21" s="176">
        <f>data!C280</f>
        <v>8537805</v>
      </c>
    </row>
    <row r="22" spans="1:3" ht="20.100000000000001" customHeight="1" x14ac:dyDescent="0.25">
      <c r="A22" s="174">
        <v>18</v>
      </c>
      <c r="B22" s="176" t="s">
        <v>909</v>
      </c>
      <c r="C22" s="176">
        <f>data!D281</f>
        <v>8537805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910</v>
      </c>
      <c r="C24" s="175"/>
    </row>
    <row r="25" spans="1:3" ht="20.100000000000001" customHeight="1" x14ac:dyDescent="0.25">
      <c r="A25" s="174">
        <v>21</v>
      </c>
      <c r="B25" s="176" t="s">
        <v>388</v>
      </c>
      <c r="C25" s="176">
        <f>data!C283</f>
        <v>3177599</v>
      </c>
    </row>
    <row r="26" spans="1:3" ht="20.100000000000001" customHeight="1" x14ac:dyDescent="0.25">
      <c r="A26" s="174">
        <v>22</v>
      </c>
      <c r="B26" s="176" t="s">
        <v>389</v>
      </c>
      <c r="C26" s="176">
        <f>data!C284</f>
        <v>3636126</v>
      </c>
    </row>
    <row r="27" spans="1:3" ht="20.100000000000001" customHeight="1" x14ac:dyDescent="0.25">
      <c r="A27" s="174">
        <v>23</v>
      </c>
      <c r="B27" s="176" t="s">
        <v>390</v>
      </c>
      <c r="C27" s="176">
        <f>data!C285</f>
        <v>99390588</v>
      </c>
    </row>
    <row r="28" spans="1:3" ht="20.100000000000001" customHeight="1" x14ac:dyDescent="0.25">
      <c r="A28" s="174">
        <v>24</v>
      </c>
      <c r="B28" s="176" t="s">
        <v>911</v>
      </c>
      <c r="C28" s="176">
        <f>data!C286</f>
        <v>107138</v>
      </c>
    </row>
    <row r="29" spans="1:3" ht="20.100000000000001" customHeight="1" x14ac:dyDescent="0.25">
      <c r="A29" s="174">
        <v>25</v>
      </c>
      <c r="B29" s="176" t="s">
        <v>392</v>
      </c>
      <c r="C29" s="176">
        <f>data!C287</f>
        <v>6675494</v>
      </c>
    </row>
    <row r="30" spans="1:3" ht="20.100000000000001" customHeight="1" x14ac:dyDescent="0.25">
      <c r="A30" s="174">
        <v>26</v>
      </c>
      <c r="B30" s="176" t="s">
        <v>436</v>
      </c>
      <c r="C30" s="176">
        <f>data!C288</f>
        <v>50504496</v>
      </c>
    </row>
    <row r="31" spans="1:3" ht="20.100000000000001" customHeight="1" x14ac:dyDescent="0.25">
      <c r="A31" s="174">
        <v>27</v>
      </c>
      <c r="B31" s="176" t="s">
        <v>395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396</v>
      </c>
      <c r="C32" s="176">
        <f>data!C290</f>
        <v>3156565</v>
      </c>
    </row>
    <row r="33" spans="1:3" ht="20.100000000000001" customHeight="1" x14ac:dyDescent="0.25">
      <c r="A33" s="174">
        <v>29</v>
      </c>
      <c r="B33" s="176" t="s">
        <v>610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912</v>
      </c>
      <c r="C34" s="176">
        <f>data!C292</f>
        <v>122259945</v>
      </c>
    </row>
    <row r="35" spans="1:3" ht="20.100000000000001" customHeight="1" x14ac:dyDescent="0.25">
      <c r="A35" s="174">
        <v>31</v>
      </c>
      <c r="B35" s="176" t="s">
        <v>913</v>
      </c>
      <c r="C35" s="176">
        <f>data!D293</f>
        <v>44388061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914</v>
      </c>
      <c r="C37" s="175"/>
    </row>
    <row r="38" spans="1:3" ht="20.100000000000001" customHeight="1" x14ac:dyDescent="0.25">
      <c r="A38" s="174">
        <v>34</v>
      </c>
      <c r="B38" s="176" t="s">
        <v>915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916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443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431</v>
      </c>
      <c r="C41" s="176">
        <f>data!C298</f>
        <v>4905074</v>
      </c>
    </row>
    <row r="42" spans="1:3" ht="20.100000000000001" customHeight="1" x14ac:dyDescent="0.25">
      <c r="A42" s="174">
        <v>38</v>
      </c>
      <c r="B42" s="176" t="s">
        <v>917</v>
      </c>
      <c r="C42" s="176">
        <f>data!D299</f>
        <v>4905074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918</v>
      </c>
      <c r="C44" s="175"/>
    </row>
    <row r="45" spans="1:3" ht="20.100000000000001" customHeight="1" x14ac:dyDescent="0.25">
      <c r="A45" s="174">
        <v>41</v>
      </c>
      <c r="B45" s="176" t="s">
        <v>446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447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919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449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920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921</v>
      </c>
      <c r="C50" s="176">
        <f>data!D308</f>
        <v>254417931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922</v>
      </c>
      <c r="B53" s="169"/>
      <c r="C53" s="169"/>
    </row>
    <row r="54" spans="1:3" ht="20.100000000000001" customHeight="1" x14ac:dyDescent="0.25">
      <c r="A54" s="168"/>
      <c r="B54" s="169"/>
      <c r="C54" s="94" t="s">
        <v>923</v>
      </c>
    </row>
    <row r="55" spans="1:3" ht="20.100000000000001" customHeight="1" x14ac:dyDescent="0.25">
      <c r="A55" s="120" t="str">
        <f>"Hospital: "&amp;data!C98</f>
        <v>Hospital: HOLY FAMILY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924</v>
      </c>
      <c r="C56" s="173"/>
    </row>
    <row r="57" spans="1:3" ht="20.100000000000001" customHeight="1" x14ac:dyDescent="0.25">
      <c r="A57" s="183">
        <v>1</v>
      </c>
      <c r="B57" s="168" t="s">
        <v>453</v>
      </c>
      <c r="C57" s="184"/>
    </row>
    <row r="58" spans="1:3" ht="20.100000000000001" customHeight="1" x14ac:dyDescent="0.25">
      <c r="A58" s="174">
        <v>2</v>
      </c>
      <c r="B58" s="176" t="s">
        <v>454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925</v>
      </c>
      <c r="C59" s="176">
        <f>data!C315</f>
        <v>7327831</v>
      </c>
    </row>
    <row r="60" spans="1:3" ht="20.100000000000001" customHeight="1" x14ac:dyDescent="0.25">
      <c r="A60" s="174">
        <v>4</v>
      </c>
      <c r="B60" s="176" t="s">
        <v>926</v>
      </c>
      <c r="C60" s="176">
        <f>data!C316</f>
        <v>4360240</v>
      </c>
    </row>
    <row r="61" spans="1:3" ht="20.100000000000001" customHeight="1" x14ac:dyDescent="0.25">
      <c r="A61" s="174">
        <v>5</v>
      </c>
      <c r="B61" s="176" t="s">
        <v>457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927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928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460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461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462</v>
      </c>
      <c r="C66" s="176">
        <f>data!C322</f>
        <v>13865487</v>
      </c>
    </row>
    <row r="67" spans="1:3" ht="20.100000000000001" customHeight="1" x14ac:dyDescent="0.25">
      <c r="A67" s="174">
        <v>11</v>
      </c>
      <c r="B67" s="176" t="s">
        <v>929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930</v>
      </c>
      <c r="C68" s="176">
        <f>data!D324</f>
        <v>25553558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931</v>
      </c>
      <c r="C70" s="175"/>
    </row>
    <row r="71" spans="1:3" ht="20.100000000000001" customHeight="1" x14ac:dyDescent="0.25">
      <c r="A71" s="174">
        <v>15</v>
      </c>
      <c r="B71" s="176" t="s">
        <v>466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932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468</v>
      </c>
      <c r="C73" s="176">
        <f>data!C328</f>
        <v>-11055</v>
      </c>
    </row>
    <row r="74" spans="1:3" ht="20.100000000000001" customHeight="1" x14ac:dyDescent="0.25">
      <c r="A74" s="174">
        <v>18</v>
      </c>
      <c r="B74" s="176" t="s">
        <v>933</v>
      </c>
      <c r="C74" s="176">
        <f>data!D329</f>
        <v>-11055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470</v>
      </c>
      <c r="C76" s="175"/>
    </row>
    <row r="77" spans="1:3" ht="20.100000000000001" customHeight="1" x14ac:dyDescent="0.25">
      <c r="A77" s="174">
        <v>21</v>
      </c>
      <c r="B77" s="176" t="s">
        <v>471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934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473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935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475</v>
      </c>
      <c r="C81" s="176">
        <f>data!C335</f>
        <v>27526716</v>
      </c>
    </row>
    <row r="82" spans="1:3" ht="20.100000000000001" customHeight="1" x14ac:dyDescent="0.25">
      <c r="A82" s="174">
        <v>26</v>
      </c>
      <c r="B82" s="176" t="s">
        <v>936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477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478</v>
      </c>
      <c r="C84" s="176">
        <f>data!C338</f>
        <v>479855</v>
      </c>
    </row>
    <row r="85" spans="1:3" ht="20.100000000000001" customHeight="1" x14ac:dyDescent="0.25">
      <c r="A85" s="174">
        <v>29</v>
      </c>
      <c r="B85" s="176" t="s">
        <v>610</v>
      </c>
      <c r="C85" s="176">
        <f>data!D339</f>
        <v>28006571</v>
      </c>
    </row>
    <row r="86" spans="1:3" ht="20.100000000000001" customHeight="1" x14ac:dyDescent="0.25">
      <c r="A86" s="174">
        <v>30</v>
      </c>
      <c r="B86" s="176" t="s">
        <v>937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938</v>
      </c>
      <c r="C87" s="176">
        <f>data!D341</f>
        <v>28006571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939</v>
      </c>
      <c r="C89" s="176">
        <f>data!C343</f>
        <v>200868858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940</v>
      </c>
      <c r="C91" s="175"/>
    </row>
    <row r="92" spans="1:3" ht="20.100000000000001" customHeight="1" x14ac:dyDescent="0.25">
      <c r="A92" s="174">
        <v>36</v>
      </c>
      <c r="B92" s="176" t="s">
        <v>482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483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941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942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943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944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945</v>
      </c>
      <c r="C102" s="176">
        <f>data!C343+data!C345+data!C346+data!C347+data!C348-data!C349</f>
        <v>200868858</v>
      </c>
    </row>
    <row r="103" spans="1:3" ht="20.100000000000001" customHeight="1" x14ac:dyDescent="0.25">
      <c r="A103" s="174">
        <v>47</v>
      </c>
      <c r="B103" s="176" t="s">
        <v>946</v>
      </c>
      <c r="C103" s="176">
        <f>data!D352</f>
        <v>254417931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947</v>
      </c>
      <c r="B106" s="169"/>
      <c r="C106" s="169"/>
    </row>
    <row r="107" spans="1:3" ht="20.100000000000001" customHeight="1" x14ac:dyDescent="0.25">
      <c r="A107" s="170"/>
      <c r="C107" s="94" t="s">
        <v>948</v>
      </c>
    </row>
    <row r="108" spans="1:3" ht="20.100000000000001" customHeight="1" x14ac:dyDescent="0.25">
      <c r="A108" s="120" t="str">
        <f>"Hospital: "&amp;data!C98</f>
        <v>Hospital: HOLY FAMILY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949</v>
      </c>
      <c r="C110" s="175"/>
    </row>
    <row r="111" spans="1:3" ht="20.100000000000001" customHeight="1" x14ac:dyDescent="0.25">
      <c r="A111" s="174">
        <v>2</v>
      </c>
      <c r="B111" s="176" t="s">
        <v>491</v>
      </c>
      <c r="C111" s="176">
        <f>data!C358</f>
        <v>467560338</v>
      </c>
    </row>
    <row r="112" spans="1:3" ht="20.100000000000001" customHeight="1" x14ac:dyDescent="0.25">
      <c r="A112" s="174">
        <v>3</v>
      </c>
      <c r="B112" s="176" t="s">
        <v>492</v>
      </c>
      <c r="C112" s="176">
        <f>data!C359</f>
        <v>748164065</v>
      </c>
    </row>
    <row r="113" spans="1:3" ht="20.100000000000001" customHeight="1" x14ac:dyDescent="0.25">
      <c r="A113" s="174">
        <v>4</v>
      </c>
      <c r="B113" s="176" t="s">
        <v>950</v>
      </c>
      <c r="C113" s="176">
        <f>data!D360</f>
        <v>1215724403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951</v>
      </c>
      <c r="C115" s="175"/>
    </row>
    <row r="116" spans="1:3" ht="20.100000000000001" customHeight="1" x14ac:dyDescent="0.25">
      <c r="A116" s="174">
        <v>7</v>
      </c>
      <c r="B116" s="188" t="s">
        <v>952</v>
      </c>
      <c r="C116" s="189">
        <f>data!C362</f>
        <v>12347009</v>
      </c>
    </row>
    <row r="117" spans="1:3" ht="20.100000000000001" customHeight="1" x14ac:dyDescent="0.25">
      <c r="A117" s="174">
        <v>8</v>
      </c>
      <c r="B117" s="176" t="s">
        <v>495</v>
      </c>
      <c r="C117" s="189">
        <f>data!C363</f>
        <v>883379513.01999998</v>
      </c>
    </row>
    <row r="118" spans="1:3" ht="20.100000000000001" customHeight="1" x14ac:dyDescent="0.25">
      <c r="A118" s="174">
        <v>9</v>
      </c>
      <c r="B118" s="176" t="s">
        <v>953</v>
      </c>
      <c r="C118" s="189">
        <f>data!C364</f>
        <v>19841183</v>
      </c>
    </row>
    <row r="119" spans="1:3" ht="20.100000000000001" customHeight="1" x14ac:dyDescent="0.25">
      <c r="A119" s="174">
        <v>10</v>
      </c>
      <c r="B119" s="176" t="s">
        <v>954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898</v>
      </c>
      <c r="C120" s="189">
        <f>data!D366</f>
        <v>915567705.01999998</v>
      </c>
    </row>
    <row r="121" spans="1:3" ht="20.100000000000001" customHeight="1" x14ac:dyDescent="0.25">
      <c r="A121" s="174">
        <v>12</v>
      </c>
      <c r="B121" s="176" t="s">
        <v>955</v>
      </c>
      <c r="C121" s="189">
        <f>data!D367</f>
        <v>300156697.98000002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499</v>
      </c>
      <c r="C123" s="175"/>
    </row>
    <row r="124" spans="1:3" ht="20.100000000000001" customHeight="1" x14ac:dyDescent="0.25">
      <c r="A124" s="174">
        <v>15</v>
      </c>
      <c r="B124" s="190" t="s">
        <v>500</v>
      </c>
      <c r="C124" s="191"/>
    </row>
    <row r="125" spans="1:3" ht="20.100000000000001" customHeight="1" x14ac:dyDescent="0.25">
      <c r="A125" s="195" t="s">
        <v>956</v>
      </c>
      <c r="B125" s="192" t="s">
        <v>501</v>
      </c>
      <c r="C125" s="191">
        <f>data!C370</f>
        <v>52286</v>
      </c>
    </row>
    <row r="126" spans="1:3" ht="20.100000000000001" customHeight="1" x14ac:dyDescent="0.25">
      <c r="A126" s="195" t="s">
        <v>957</v>
      </c>
      <c r="B126" s="192" t="s">
        <v>502</v>
      </c>
      <c r="C126" s="191">
        <f>data!C371</f>
        <v>18799</v>
      </c>
    </row>
    <row r="127" spans="1:3" ht="20.100000000000001" customHeight="1" x14ac:dyDescent="0.25">
      <c r="A127" s="195" t="s">
        <v>958</v>
      </c>
      <c r="B127" s="192" t="s">
        <v>503</v>
      </c>
      <c r="C127" s="191">
        <f>data!C372</f>
        <v>1762750</v>
      </c>
    </row>
    <row r="128" spans="1:3" ht="20.100000000000001" customHeight="1" x14ac:dyDescent="0.25">
      <c r="A128" s="195" t="s">
        <v>959</v>
      </c>
      <c r="B128" s="192" t="s">
        <v>504</v>
      </c>
      <c r="C128" s="191">
        <f>data!C373</f>
        <v>0</v>
      </c>
    </row>
    <row r="129" spans="1:3" ht="20.100000000000001" customHeight="1" x14ac:dyDescent="0.25">
      <c r="A129" s="195" t="s">
        <v>960</v>
      </c>
      <c r="B129" s="192" t="s">
        <v>505</v>
      </c>
      <c r="C129" s="191">
        <f>data!C374</f>
        <v>1429380</v>
      </c>
    </row>
    <row r="130" spans="1:3" ht="20.100000000000001" customHeight="1" x14ac:dyDescent="0.25">
      <c r="A130" s="195" t="s">
        <v>961</v>
      </c>
      <c r="B130" s="192" t="s">
        <v>506</v>
      </c>
      <c r="C130" s="191">
        <f>data!C375</f>
        <v>256125</v>
      </c>
    </row>
    <row r="131" spans="1:3" ht="20.100000000000001" customHeight="1" x14ac:dyDescent="0.25">
      <c r="A131" s="195" t="s">
        <v>962</v>
      </c>
      <c r="B131" s="192" t="s">
        <v>507</v>
      </c>
      <c r="C131" s="191">
        <f>data!C376</f>
        <v>0</v>
      </c>
    </row>
    <row r="132" spans="1:3" ht="20.100000000000001" customHeight="1" x14ac:dyDescent="0.25">
      <c r="A132" s="195" t="s">
        <v>963</v>
      </c>
      <c r="B132" s="192" t="s">
        <v>508</v>
      </c>
      <c r="C132" s="191">
        <f>data!C377</f>
        <v>73188</v>
      </c>
    </row>
    <row r="133" spans="1:3" ht="20.100000000000001" customHeight="1" x14ac:dyDescent="0.25">
      <c r="A133" s="195" t="s">
        <v>964</v>
      </c>
      <c r="B133" s="192" t="s">
        <v>509</v>
      </c>
      <c r="C133" s="191">
        <f>data!C378</f>
        <v>1838145</v>
      </c>
    </row>
    <row r="134" spans="1:3" ht="20.100000000000001" customHeight="1" x14ac:dyDescent="0.25">
      <c r="A134" s="195" t="s">
        <v>965</v>
      </c>
      <c r="B134" s="192" t="s">
        <v>510</v>
      </c>
      <c r="C134" s="191">
        <f>data!C379</f>
        <v>890451</v>
      </c>
    </row>
    <row r="135" spans="1:3" ht="20.100000000000001" customHeight="1" x14ac:dyDescent="0.25">
      <c r="A135" s="195" t="s">
        <v>966</v>
      </c>
      <c r="B135" s="192" t="s">
        <v>511</v>
      </c>
      <c r="C135" s="191">
        <f>data!C380</f>
        <v>435423</v>
      </c>
    </row>
    <row r="136" spans="1:3" ht="20.100000000000001" customHeight="1" x14ac:dyDescent="0.25">
      <c r="A136" s="174">
        <v>16</v>
      </c>
      <c r="B136" s="176" t="s">
        <v>513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967</v>
      </c>
      <c r="C137" s="189">
        <f>data!D383</f>
        <v>6756547</v>
      </c>
    </row>
    <row r="138" spans="1:3" ht="20.100000000000001" customHeight="1" x14ac:dyDescent="0.25">
      <c r="A138" s="174">
        <v>18</v>
      </c>
      <c r="B138" s="176" t="s">
        <v>968</v>
      </c>
      <c r="C138" s="189">
        <f>data!D384</f>
        <v>306913244.98000002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969</v>
      </c>
      <c r="C140" s="175"/>
    </row>
    <row r="141" spans="1:3" ht="20.100000000000001" customHeight="1" x14ac:dyDescent="0.25">
      <c r="A141" s="174">
        <v>21</v>
      </c>
      <c r="B141" s="176" t="s">
        <v>517</v>
      </c>
      <c r="C141" s="189">
        <f>data!C389</f>
        <v>84657721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26212644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7877485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57841644</v>
      </c>
    </row>
    <row r="145" spans="1:3" ht="20.100000000000001" customHeight="1" x14ac:dyDescent="0.25">
      <c r="A145" s="174">
        <v>25</v>
      </c>
      <c r="B145" s="176" t="s">
        <v>970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971</v>
      </c>
      <c r="C146" s="189">
        <f>data!C394</f>
        <v>30801195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5269327</v>
      </c>
    </row>
    <row r="148" spans="1:3" ht="20.100000000000001" customHeight="1" x14ac:dyDescent="0.25">
      <c r="A148" s="174">
        <v>28</v>
      </c>
      <c r="B148" s="176" t="s">
        <v>972</v>
      </c>
      <c r="C148" s="189">
        <f>data!C396</f>
        <v>1077347</v>
      </c>
    </row>
    <row r="149" spans="1:3" ht="20.100000000000001" customHeight="1" x14ac:dyDescent="0.25">
      <c r="A149" s="174">
        <v>29</v>
      </c>
      <c r="B149" s="176" t="s">
        <v>522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973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524</v>
      </c>
      <c r="C151" s="189">
        <f>data!C399</f>
        <v>1384921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974</v>
      </c>
      <c r="B153" s="193" t="s">
        <v>269</v>
      </c>
      <c r="C153" s="189">
        <f>data!C401</f>
        <v>1258422</v>
      </c>
    </row>
    <row r="154" spans="1:3" ht="20.100000000000001" customHeight="1" x14ac:dyDescent="0.25">
      <c r="A154" s="195" t="s">
        <v>975</v>
      </c>
      <c r="B154" s="193" t="s">
        <v>270</v>
      </c>
      <c r="C154" s="189">
        <f>data!C402</f>
        <v>1743098</v>
      </c>
    </row>
    <row r="155" spans="1:3" ht="20.100000000000001" customHeight="1" x14ac:dyDescent="0.25">
      <c r="A155" s="195" t="s">
        <v>976</v>
      </c>
      <c r="B155" s="193" t="s">
        <v>977</v>
      </c>
      <c r="C155" s="189">
        <f>data!C403</f>
        <v>110445</v>
      </c>
    </row>
    <row r="156" spans="1:3" ht="20.100000000000001" customHeight="1" x14ac:dyDescent="0.25">
      <c r="A156" s="195" t="s">
        <v>978</v>
      </c>
      <c r="B156" s="193" t="s">
        <v>272</v>
      </c>
      <c r="C156" s="189">
        <f>data!C404</f>
        <v>2225619</v>
      </c>
    </row>
    <row r="157" spans="1:3" ht="20.100000000000001" customHeight="1" x14ac:dyDescent="0.25">
      <c r="A157" s="195" t="s">
        <v>979</v>
      </c>
      <c r="B157" s="193" t="s">
        <v>273</v>
      </c>
      <c r="C157" s="189">
        <f>data!C405</f>
        <v>796828</v>
      </c>
    </row>
    <row r="158" spans="1:3" ht="20.100000000000001" customHeight="1" x14ac:dyDescent="0.25">
      <c r="A158" s="195" t="s">
        <v>980</v>
      </c>
      <c r="B158" s="193" t="s">
        <v>274</v>
      </c>
      <c r="C158" s="189">
        <f>data!C406</f>
        <v>208138</v>
      </c>
    </row>
    <row r="159" spans="1:3" ht="20.100000000000001" customHeight="1" x14ac:dyDescent="0.25">
      <c r="A159" s="195" t="s">
        <v>981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982</v>
      </c>
      <c r="B160" s="193" t="s">
        <v>276</v>
      </c>
      <c r="C160" s="189">
        <f>data!C408</f>
        <v>3196526</v>
      </c>
    </row>
    <row r="161" spans="1:3" ht="20.100000000000001" customHeight="1" x14ac:dyDescent="0.25">
      <c r="A161" s="195" t="s">
        <v>983</v>
      </c>
      <c r="B161" s="193" t="s">
        <v>277</v>
      </c>
      <c r="C161" s="189">
        <f>data!C409</f>
        <v>77431982</v>
      </c>
    </row>
    <row r="162" spans="1:3" ht="20.100000000000001" customHeight="1" x14ac:dyDescent="0.25">
      <c r="A162" s="195" t="s">
        <v>984</v>
      </c>
      <c r="B162" s="193" t="s">
        <v>278</v>
      </c>
      <c r="C162" s="189">
        <f>data!C410</f>
        <v>80615</v>
      </c>
    </row>
    <row r="163" spans="1:3" ht="20.100000000000001" customHeight="1" x14ac:dyDescent="0.25">
      <c r="A163" s="195" t="s">
        <v>985</v>
      </c>
      <c r="B163" s="193" t="s">
        <v>279</v>
      </c>
      <c r="C163" s="189">
        <f>data!C411</f>
        <v>65474</v>
      </c>
    </row>
    <row r="164" spans="1:3" ht="20.100000000000001" customHeight="1" x14ac:dyDescent="0.25">
      <c r="A164" s="195" t="s">
        <v>986</v>
      </c>
      <c r="B164" s="193" t="s">
        <v>280</v>
      </c>
      <c r="C164" s="189">
        <f>data!C412</f>
        <v>13636605</v>
      </c>
    </row>
    <row r="165" spans="1:3" ht="20.100000000000001" customHeight="1" x14ac:dyDescent="0.25">
      <c r="A165" s="195" t="s">
        <v>987</v>
      </c>
      <c r="B165" s="193" t="s">
        <v>281</v>
      </c>
      <c r="C165" s="189">
        <f>data!C413</f>
        <v>2187997</v>
      </c>
    </row>
    <row r="166" spans="1:3" ht="20.100000000000001" customHeight="1" x14ac:dyDescent="0.25">
      <c r="A166" s="195" t="s">
        <v>988</v>
      </c>
      <c r="B166" s="193" t="s">
        <v>989</v>
      </c>
      <c r="C166" s="189">
        <f>data!C414</f>
        <v>688419</v>
      </c>
    </row>
    <row r="167" spans="1:3" ht="20.100000000000001" customHeight="1" x14ac:dyDescent="0.25">
      <c r="A167" s="174">
        <v>34</v>
      </c>
      <c r="B167" s="176" t="s">
        <v>990</v>
      </c>
      <c r="C167" s="189">
        <f>data!D416</f>
        <v>318752452</v>
      </c>
    </row>
    <row r="168" spans="1:3" ht="20.100000000000001" customHeight="1" x14ac:dyDescent="0.25">
      <c r="A168" s="174">
        <v>35</v>
      </c>
      <c r="B168" s="176" t="s">
        <v>991</v>
      </c>
      <c r="C168" s="189">
        <f>data!D417</f>
        <v>-11839207.019999981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992</v>
      </c>
      <c r="C170" s="189">
        <f>data!D420</f>
        <v>476172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993</v>
      </c>
      <c r="C172" s="176">
        <f>data!D421</f>
        <v>-11363035.019999981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994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995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996</v>
      </c>
      <c r="C177" s="189">
        <f>data!D424</f>
        <v>-11363035.019999981</v>
      </c>
    </row>
    <row r="178" spans="1:3" ht="20.100000000000001" customHeight="1" x14ac:dyDescent="0.25">
      <c r="A178" s="179">
        <v>45</v>
      </c>
      <c r="B178" s="178" t="s">
        <v>997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998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999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HOLY FAMILY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1000</v>
      </c>
      <c r="C6" s="243" t="s">
        <v>117</v>
      </c>
      <c r="D6" s="244" t="s">
        <v>1001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1002</v>
      </c>
      <c r="E7" s="244" t="s">
        <v>189</v>
      </c>
      <c r="F7" s="244" t="s">
        <v>1003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1004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3032</v>
      </c>
      <c r="D9" s="238">
        <f>data!D59</f>
        <v>0</v>
      </c>
      <c r="E9" s="238">
        <f>data!E59</f>
        <v>37315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37.159999999999997</v>
      </c>
      <c r="D10" s="245">
        <f>data!D60</f>
        <v>0</v>
      </c>
      <c r="E10" s="245">
        <f>data!E60</f>
        <v>278.47000000000003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4847097</v>
      </c>
      <c r="D11" s="238">
        <f>data!D61</f>
        <v>0</v>
      </c>
      <c r="E11" s="238">
        <f>data!E61</f>
        <v>29385482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496673</v>
      </c>
      <c r="D12" s="238">
        <f>data!D62</f>
        <v>0</v>
      </c>
      <c r="E12" s="238">
        <f>data!E62</f>
        <v>2877119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943021</v>
      </c>
      <c r="D13" s="238">
        <f>data!D63</f>
        <v>0</v>
      </c>
      <c r="E13" s="238">
        <f>data!E63</f>
        <v>1041041.42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609143</v>
      </c>
      <c r="D14" s="238">
        <f>data!D64</f>
        <v>0</v>
      </c>
      <c r="E14" s="238">
        <f>data!E64</f>
        <v>2448142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519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520</v>
      </c>
      <c r="C16" s="238">
        <f>data!C66</f>
        <v>22592</v>
      </c>
      <c r="D16" s="238">
        <f>data!D66</f>
        <v>0</v>
      </c>
      <c r="E16" s="238">
        <f>data!E66</f>
        <v>170592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127219</v>
      </c>
      <c r="D17" s="238">
        <f>data!D67</f>
        <v>0</v>
      </c>
      <c r="E17" s="238">
        <f>data!E67</f>
        <v>74709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1005</v>
      </c>
      <c r="C18" s="238">
        <f>data!C68</f>
        <v>0</v>
      </c>
      <c r="D18" s="238">
        <f>data!D68</f>
        <v>0</v>
      </c>
      <c r="E18" s="238">
        <f>data!E68</f>
        <v>50902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1006</v>
      </c>
      <c r="C19" s="238">
        <f>data!C69</f>
        <v>4529326</v>
      </c>
      <c r="D19" s="238">
        <f>data!D69</f>
        <v>0</v>
      </c>
      <c r="E19" s="238">
        <f>data!E69</f>
        <v>27842087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-19696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1007</v>
      </c>
      <c r="C21" s="238">
        <f>data!C85</f>
        <v>11575071</v>
      </c>
      <c r="D21" s="238">
        <f>data!D85</f>
        <v>0</v>
      </c>
      <c r="E21" s="238">
        <f>data!E85</f>
        <v>63870378.420000002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1008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1009</v>
      </c>
      <c r="C24" s="238">
        <f>data!C87</f>
        <v>13328665</v>
      </c>
      <c r="D24" s="238">
        <f>data!D87</f>
        <v>0</v>
      </c>
      <c r="E24" s="238">
        <f>data!E87</f>
        <v>115441049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1010</v>
      </c>
      <c r="C25" s="238">
        <f>data!C88</f>
        <v>142381</v>
      </c>
      <c r="D25" s="238">
        <f>data!D88</f>
        <v>0</v>
      </c>
      <c r="E25" s="238">
        <f>data!E88</f>
        <v>4539704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1011</v>
      </c>
      <c r="C26" s="238">
        <f>data!C89</f>
        <v>13471046</v>
      </c>
      <c r="D26" s="238">
        <f>data!D89</f>
        <v>0</v>
      </c>
      <c r="E26" s="238">
        <f>data!E89</f>
        <v>119980753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1012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1013</v>
      </c>
      <c r="C28" s="238">
        <f>data!C90</f>
        <v>7985</v>
      </c>
      <c r="D28" s="238">
        <f>data!D90</f>
        <v>0</v>
      </c>
      <c r="E28" s="238">
        <f>data!E90</f>
        <v>74190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1014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1015</v>
      </c>
      <c r="C30" s="238">
        <f>data!C92</f>
        <v>2155</v>
      </c>
      <c r="D30" s="238">
        <f>data!D92</f>
        <v>0</v>
      </c>
      <c r="E30" s="238">
        <f>data!E92</f>
        <v>20020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1016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27.34</v>
      </c>
      <c r="D32" s="245">
        <f>data!D94</f>
        <v>0</v>
      </c>
      <c r="E32" s="245">
        <f>data!E94</f>
        <v>178.55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998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1017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HOLY FAMILY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1000</v>
      </c>
      <c r="C38" s="244"/>
      <c r="D38" s="244" t="s">
        <v>125</v>
      </c>
      <c r="E38" s="244" t="s">
        <v>126</v>
      </c>
      <c r="F38" s="244" t="s">
        <v>1018</v>
      </c>
      <c r="G38" s="244" t="s">
        <v>128</v>
      </c>
      <c r="H38" s="244" t="s">
        <v>1019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1004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2970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1120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112.51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11382730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1147792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-6840.63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19945997</v>
      </c>
    </row>
    <row r="47" spans="1:9" ht="20.100000000000001" customHeight="1" x14ac:dyDescent="0.2">
      <c r="A47" s="230">
        <v>10</v>
      </c>
      <c r="B47" s="238" t="s">
        <v>519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520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504145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1264509</v>
      </c>
    </row>
    <row r="50" spans="1:11" ht="20.100000000000001" customHeight="1" x14ac:dyDescent="0.2">
      <c r="A50" s="230">
        <v>13</v>
      </c>
      <c r="B50" s="238" t="s">
        <v>1005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375544</v>
      </c>
    </row>
    <row r="51" spans="1:11" ht="20.100000000000001" customHeight="1" x14ac:dyDescent="0.2">
      <c r="A51" s="230">
        <v>14</v>
      </c>
      <c r="B51" s="238" t="s">
        <v>1006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11340121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-29462</v>
      </c>
    </row>
    <row r="53" spans="1:11" ht="20.100000000000001" customHeight="1" x14ac:dyDescent="0.2">
      <c r="A53" s="230">
        <v>16</v>
      </c>
      <c r="B53" s="246" t="s">
        <v>1007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45924535.369999997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1008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1009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66870619</v>
      </c>
    </row>
    <row r="57" spans="1:11" ht="20.100000000000001" customHeight="1" x14ac:dyDescent="0.2">
      <c r="A57" s="230">
        <v>20</v>
      </c>
      <c r="B57" s="246" t="s">
        <v>1010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248649582</v>
      </c>
    </row>
    <row r="58" spans="1:11" ht="20.100000000000001" customHeight="1" x14ac:dyDescent="0.2">
      <c r="A58" s="230">
        <v>21</v>
      </c>
      <c r="B58" s="246" t="s">
        <v>1011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315520201</v>
      </c>
    </row>
    <row r="59" spans="1:11" ht="20.100000000000001" customHeight="1" x14ac:dyDescent="0.2">
      <c r="A59" s="230" t="s">
        <v>1012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1013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37467</v>
      </c>
      <c r="K60" s="249"/>
    </row>
    <row r="61" spans="1:11" ht="20.100000000000001" customHeight="1" x14ac:dyDescent="0.2">
      <c r="A61" s="230">
        <v>23</v>
      </c>
      <c r="B61" s="238" t="s">
        <v>1014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1015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10110</v>
      </c>
    </row>
    <row r="63" spans="1:11" ht="20.100000000000001" customHeight="1" x14ac:dyDescent="0.2">
      <c r="A63" s="230">
        <v>25</v>
      </c>
      <c r="B63" s="238" t="s">
        <v>1016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40</v>
      </c>
    </row>
    <row r="65" spans="1:9" ht="20.100000000000001" customHeight="1" x14ac:dyDescent="0.2">
      <c r="A65" s="231" t="s">
        <v>998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1020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HOLY FAMILY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1000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1021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1004</v>
      </c>
      <c r="C72" s="240" t="s">
        <v>1022</v>
      </c>
      <c r="D72" s="239" t="s">
        <v>1023</v>
      </c>
      <c r="E72" s="250"/>
      <c r="F72" s="250"/>
      <c r="G72" s="239" t="s">
        <v>1024</v>
      </c>
      <c r="H72" s="239" t="s">
        <v>1024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8.99</v>
      </c>
      <c r="D74" s="245">
        <f>data!R60</f>
        <v>0.01</v>
      </c>
      <c r="E74" s="245">
        <f>data!S60</f>
        <v>1.01</v>
      </c>
      <c r="F74" s="245">
        <f>data!T60</f>
        <v>4.08</v>
      </c>
      <c r="G74" s="245">
        <f>data!U60</f>
        <v>34.020000000000003</v>
      </c>
      <c r="H74" s="245">
        <f>data!V60</f>
        <v>9.5399999999999991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1474694</v>
      </c>
      <c r="D75" s="238">
        <f>data!R61</f>
        <v>568</v>
      </c>
      <c r="E75" s="238">
        <f>data!S61</f>
        <v>104987</v>
      </c>
      <c r="F75" s="238">
        <f>data!T61</f>
        <v>571182</v>
      </c>
      <c r="G75" s="238">
        <f>data!U61</f>
        <v>2592586</v>
      </c>
      <c r="H75" s="238">
        <f>data!V61</f>
        <v>758251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156163</v>
      </c>
      <c r="D76" s="238">
        <f>data!R62</f>
        <v>0</v>
      </c>
      <c r="E76" s="238">
        <f>data!S62</f>
        <v>13199</v>
      </c>
      <c r="F76" s="238">
        <f>data!T62</f>
        <v>57364</v>
      </c>
      <c r="G76" s="238">
        <f>data!U62</f>
        <v>269030</v>
      </c>
      <c r="H76" s="238">
        <f>data!V62</f>
        <v>90435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58668.639999999999</v>
      </c>
      <c r="H77" s="238">
        <f>data!V63</f>
        <v>4500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64434</v>
      </c>
      <c r="D78" s="238">
        <f>data!R64</f>
        <v>516466</v>
      </c>
      <c r="E78" s="238">
        <f>data!S64</f>
        <v>-338547</v>
      </c>
      <c r="F78" s="238">
        <f>data!T64</f>
        <v>255055</v>
      </c>
      <c r="G78" s="238">
        <f>data!U64</f>
        <v>1557876</v>
      </c>
      <c r="H78" s="238">
        <f>data!V64</f>
        <v>344621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519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520</v>
      </c>
      <c r="C80" s="238">
        <f>data!Q66</f>
        <v>408</v>
      </c>
      <c r="D80" s="238">
        <f>data!R66</f>
        <v>6068539</v>
      </c>
      <c r="E80" s="238">
        <f>data!S66</f>
        <v>58752</v>
      </c>
      <c r="F80" s="238">
        <f>data!T66</f>
        <v>3518</v>
      </c>
      <c r="G80" s="238">
        <f>data!U66</f>
        <v>3310585</v>
      </c>
      <c r="H80" s="238">
        <f>data!V66</f>
        <v>644274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113807</v>
      </c>
      <c r="E81" s="238">
        <f>data!S67</f>
        <v>0</v>
      </c>
      <c r="F81" s="238">
        <f>data!T67</f>
        <v>30900</v>
      </c>
      <c r="G81" s="238">
        <f>data!U67</f>
        <v>26028</v>
      </c>
      <c r="H81" s="238">
        <f>data!V67</f>
        <v>38427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1005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47752</v>
      </c>
      <c r="H82" s="238">
        <f>data!V68</f>
        <v>116136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1006</v>
      </c>
      <c r="C83" s="238">
        <f>data!Q69</f>
        <v>1346046</v>
      </c>
      <c r="D83" s="238">
        <f>data!R69</f>
        <v>6898</v>
      </c>
      <c r="E83" s="238">
        <f>data!S69</f>
        <v>92672</v>
      </c>
      <c r="F83" s="238">
        <f>data!T69</f>
        <v>522508</v>
      </c>
      <c r="G83" s="238">
        <f>data!U69</f>
        <v>3705195</v>
      </c>
      <c r="H83" s="238">
        <f>data!V69</f>
        <v>711497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-73188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1007</v>
      </c>
      <c r="C85" s="238">
        <f>data!Q85</f>
        <v>3041745</v>
      </c>
      <c r="D85" s="238">
        <f>data!R85</f>
        <v>6706278</v>
      </c>
      <c r="E85" s="238">
        <f>data!S85</f>
        <v>-68937</v>
      </c>
      <c r="F85" s="238">
        <f>data!T85</f>
        <v>1440527</v>
      </c>
      <c r="G85" s="238">
        <f>data!U85</f>
        <v>11494532.640000001</v>
      </c>
      <c r="H85" s="238">
        <f>data!V85</f>
        <v>2708141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1008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1009</v>
      </c>
      <c r="C88" s="238">
        <f>data!Q87</f>
        <v>5526152</v>
      </c>
      <c r="D88" s="238">
        <f>data!R87</f>
        <v>0</v>
      </c>
      <c r="E88" s="238">
        <f>data!S87</f>
        <v>0</v>
      </c>
      <c r="F88" s="238">
        <f>data!T87</f>
        <v>4482992</v>
      </c>
      <c r="G88" s="238">
        <f>data!U87</f>
        <v>41925703</v>
      </c>
      <c r="H88" s="238">
        <f>data!V87</f>
        <v>10362191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1010</v>
      </c>
      <c r="C89" s="238">
        <f>data!Q88</f>
        <v>16801373</v>
      </c>
      <c r="D89" s="238">
        <f>data!R88</f>
        <v>56</v>
      </c>
      <c r="E89" s="238">
        <f>data!S88</f>
        <v>0</v>
      </c>
      <c r="F89" s="238">
        <f>data!T88</f>
        <v>474805</v>
      </c>
      <c r="G89" s="238">
        <f>data!U88</f>
        <v>41760740</v>
      </c>
      <c r="H89" s="238">
        <f>data!V88</f>
        <v>7239213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1011</v>
      </c>
      <c r="C90" s="238">
        <f>data!Q89</f>
        <v>22327525</v>
      </c>
      <c r="D90" s="238">
        <f>data!R89</f>
        <v>56</v>
      </c>
      <c r="E90" s="238">
        <f>data!S89</f>
        <v>0</v>
      </c>
      <c r="F90" s="238">
        <f>data!T89</f>
        <v>4957797</v>
      </c>
      <c r="G90" s="238">
        <f>data!U89</f>
        <v>83686443</v>
      </c>
      <c r="H90" s="238">
        <f>data!V89</f>
        <v>17601404</v>
      </c>
      <c r="I90" s="238">
        <f>data!W89</f>
        <v>0</v>
      </c>
    </row>
    <row r="91" spans="1:9" ht="20.100000000000001" customHeight="1" x14ac:dyDescent="0.2">
      <c r="A91" s="230" t="s">
        <v>1012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1013</v>
      </c>
      <c r="C92" s="238">
        <f>data!Q90</f>
        <v>3403</v>
      </c>
      <c r="D92" s="238">
        <f>data!R90</f>
        <v>347</v>
      </c>
      <c r="E92" s="238">
        <f>data!S90</f>
        <v>4018</v>
      </c>
      <c r="F92" s="238">
        <f>data!T90</f>
        <v>553</v>
      </c>
      <c r="G92" s="238">
        <f>data!U90</f>
        <v>5310</v>
      </c>
      <c r="H92" s="238">
        <f>data!V90</f>
        <v>4567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1014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1015</v>
      </c>
      <c r="C94" s="238">
        <f>data!Q92</f>
        <v>918</v>
      </c>
      <c r="D94" s="238">
        <f>data!R92</f>
        <v>94</v>
      </c>
      <c r="E94" s="238">
        <f>data!S92</f>
        <v>1084</v>
      </c>
      <c r="F94" s="238">
        <f>data!T92</f>
        <v>149</v>
      </c>
      <c r="G94" s="238">
        <f>data!U92</f>
        <v>1433</v>
      </c>
      <c r="H94" s="238">
        <f>data!V92</f>
        <v>1232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1016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7.34</v>
      </c>
      <c r="D96" s="245">
        <f>data!R94</f>
        <v>0</v>
      </c>
      <c r="E96" s="245">
        <f>data!S94</f>
        <v>0</v>
      </c>
      <c r="F96" s="245">
        <f>data!T94</f>
        <v>3.57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998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1025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HOLY FAMILY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1000</v>
      </c>
      <c r="C102" s="244" t="s">
        <v>1026</v>
      </c>
      <c r="D102" s="244" t="s">
        <v>1027</v>
      </c>
      <c r="E102" s="244" t="s">
        <v>1027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1004</v>
      </c>
      <c r="C104" s="239" t="s">
        <v>250</v>
      </c>
      <c r="D104" s="240" t="s">
        <v>1028</v>
      </c>
      <c r="E104" s="240" t="s">
        <v>1028</v>
      </c>
      <c r="F104" s="240" t="s">
        <v>1028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0</v>
      </c>
      <c r="E106" s="245">
        <f>data!Z60</f>
        <v>0.11</v>
      </c>
      <c r="F106" s="245">
        <f>data!AA60</f>
        <v>2.1800000000000002</v>
      </c>
      <c r="G106" s="245">
        <f>data!AB60</f>
        <v>27.99</v>
      </c>
      <c r="H106" s="245">
        <f>data!AC60</f>
        <v>30.03</v>
      </c>
      <c r="I106" s="245">
        <f>data!AD60</f>
        <v>2.2799999999999998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0</v>
      </c>
      <c r="E107" s="238">
        <f>data!Z61</f>
        <v>5176</v>
      </c>
      <c r="F107" s="238">
        <f>data!AA61</f>
        <v>261918</v>
      </c>
      <c r="G107" s="238">
        <f>data!AB61</f>
        <v>3306001</v>
      </c>
      <c r="H107" s="238">
        <f>data!AC61</f>
        <v>3058308</v>
      </c>
      <c r="I107" s="238">
        <f>data!AD61</f>
        <v>320018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0</v>
      </c>
      <c r="E108" s="238">
        <f>data!Z62</f>
        <v>0</v>
      </c>
      <c r="F108" s="238">
        <f>data!AA62</f>
        <v>30281</v>
      </c>
      <c r="G108" s="238">
        <f>data!AB62</f>
        <v>382544</v>
      </c>
      <c r="H108" s="238">
        <f>data!AC62</f>
        <v>343799</v>
      </c>
      <c r="I108" s="238">
        <f>data!AD62</f>
        <v>24973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0</v>
      </c>
      <c r="E110" s="238">
        <f>data!Z64</f>
        <v>0</v>
      </c>
      <c r="F110" s="238">
        <f>data!AA64</f>
        <v>306749</v>
      </c>
      <c r="G110" s="238">
        <f>data!AB64</f>
        <v>27893782</v>
      </c>
      <c r="H110" s="238">
        <f>data!AC64</f>
        <v>534290</v>
      </c>
      <c r="I110" s="238">
        <f>data!AD64</f>
        <v>69084</v>
      </c>
    </row>
    <row r="111" spans="1:9" ht="20.100000000000001" customHeight="1" x14ac:dyDescent="0.2">
      <c r="A111" s="230">
        <v>10</v>
      </c>
      <c r="B111" s="238" t="s">
        <v>519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520</v>
      </c>
      <c r="C112" s="238">
        <f>data!X66</f>
        <v>0</v>
      </c>
      <c r="D112" s="238">
        <f>data!Y66</f>
        <v>13283180</v>
      </c>
      <c r="E112" s="238">
        <f>data!Z66</f>
        <v>82988</v>
      </c>
      <c r="F112" s="238">
        <f>data!AA66</f>
        <v>9433</v>
      </c>
      <c r="G112" s="238">
        <f>data!AB66</f>
        <v>224082</v>
      </c>
      <c r="H112" s="238">
        <f>data!AC66</f>
        <v>13777</v>
      </c>
      <c r="I112" s="238">
        <f>data!AD66</f>
        <v>31217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0</v>
      </c>
      <c r="E113" s="238">
        <f>data!Z67</f>
        <v>0</v>
      </c>
      <c r="F113" s="238">
        <f>data!AA67</f>
        <v>1177</v>
      </c>
      <c r="G113" s="238">
        <f>data!AB67</f>
        <v>101535</v>
      </c>
      <c r="H113" s="238">
        <f>data!AC67</f>
        <v>55855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1005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181057</v>
      </c>
      <c r="H114" s="238">
        <f>data!AC68</f>
        <v>423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1006</v>
      </c>
      <c r="C115" s="238">
        <f>data!X69</f>
        <v>0</v>
      </c>
      <c r="D115" s="238">
        <f>data!Y69</f>
        <v>0</v>
      </c>
      <c r="E115" s="238">
        <f>data!Z69</f>
        <v>4734</v>
      </c>
      <c r="F115" s="238">
        <f>data!AA69</f>
        <v>241203</v>
      </c>
      <c r="G115" s="238">
        <f>data!AB69</f>
        <v>3195358</v>
      </c>
      <c r="H115" s="238">
        <f>data!AC69</f>
        <v>2960182</v>
      </c>
      <c r="I115" s="238">
        <f>data!AD69</f>
        <v>292893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-1429380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1007</v>
      </c>
      <c r="C117" s="238">
        <f>data!X85</f>
        <v>0</v>
      </c>
      <c r="D117" s="238">
        <f>data!Y85</f>
        <v>13283180</v>
      </c>
      <c r="E117" s="238">
        <f>data!Z85</f>
        <v>92898</v>
      </c>
      <c r="F117" s="238">
        <f>data!AA85</f>
        <v>850761</v>
      </c>
      <c r="G117" s="238">
        <f>data!AB85</f>
        <v>33854979</v>
      </c>
      <c r="H117" s="238">
        <f>data!AC85</f>
        <v>6966634</v>
      </c>
      <c r="I117" s="238">
        <f>data!AD85</f>
        <v>738185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1008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1009</v>
      </c>
      <c r="C120" s="238">
        <f>data!X87</f>
        <v>0</v>
      </c>
      <c r="D120" s="238">
        <f>data!Y87</f>
        <v>49689447</v>
      </c>
      <c r="E120" s="238">
        <f>data!Z87</f>
        <v>0</v>
      </c>
      <c r="F120" s="238">
        <f>data!AA87</f>
        <v>937500</v>
      </c>
      <c r="G120" s="238">
        <f>data!AB87</f>
        <v>56127405</v>
      </c>
      <c r="H120" s="238">
        <f>data!AC87</f>
        <v>56096900</v>
      </c>
      <c r="I120" s="238">
        <f>data!AD87</f>
        <v>2183944</v>
      </c>
    </row>
    <row r="121" spans="1:9" ht="20.100000000000001" customHeight="1" x14ac:dyDescent="0.2">
      <c r="A121" s="230">
        <v>20</v>
      </c>
      <c r="B121" s="246" t="s">
        <v>1010</v>
      </c>
      <c r="C121" s="238">
        <f>data!X88</f>
        <v>0</v>
      </c>
      <c r="D121" s="238">
        <f>data!Y88</f>
        <v>104862498</v>
      </c>
      <c r="E121" s="238">
        <f>data!Z88</f>
        <v>0</v>
      </c>
      <c r="F121" s="238">
        <f>data!AA88</f>
        <v>6830592</v>
      </c>
      <c r="G121" s="238">
        <f>data!AB88</f>
        <v>168036334</v>
      </c>
      <c r="H121" s="238">
        <f>data!AC88</f>
        <v>3537627</v>
      </c>
      <c r="I121" s="238">
        <f>data!AD88</f>
        <v>73402</v>
      </c>
    </row>
    <row r="122" spans="1:9" ht="20.100000000000001" customHeight="1" x14ac:dyDescent="0.2">
      <c r="A122" s="230">
        <v>21</v>
      </c>
      <c r="B122" s="246" t="s">
        <v>1011</v>
      </c>
      <c r="C122" s="238">
        <f>data!X89</f>
        <v>0</v>
      </c>
      <c r="D122" s="238">
        <f>data!Y89</f>
        <v>154551945</v>
      </c>
      <c r="E122" s="238">
        <f>data!Z89</f>
        <v>0</v>
      </c>
      <c r="F122" s="238">
        <f>data!AA89</f>
        <v>7768092</v>
      </c>
      <c r="G122" s="238">
        <f>data!AB89</f>
        <v>224163739</v>
      </c>
      <c r="H122" s="238">
        <f>data!AC89</f>
        <v>59634527</v>
      </c>
      <c r="I122" s="238">
        <f>data!AD89</f>
        <v>2257346</v>
      </c>
    </row>
    <row r="123" spans="1:9" ht="20.100000000000001" customHeight="1" x14ac:dyDescent="0.2">
      <c r="A123" s="230" t="s">
        <v>1012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1013</v>
      </c>
      <c r="C124" s="238">
        <f>data!X90</f>
        <v>0</v>
      </c>
      <c r="D124" s="238">
        <f>data!Y90</f>
        <v>0</v>
      </c>
      <c r="E124" s="238">
        <f>data!Z90</f>
        <v>223</v>
      </c>
      <c r="F124" s="238">
        <f>data!AA90</f>
        <v>1840</v>
      </c>
      <c r="G124" s="238">
        <f>data!AB90</f>
        <v>3207</v>
      </c>
      <c r="H124" s="238">
        <f>data!AC90</f>
        <v>2610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1014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1015</v>
      </c>
      <c r="C126" s="238">
        <f>data!X92</f>
        <v>0</v>
      </c>
      <c r="D126" s="238">
        <f>data!Y92</f>
        <v>0</v>
      </c>
      <c r="E126" s="238">
        <f>data!Z92</f>
        <v>60</v>
      </c>
      <c r="F126" s="238">
        <f>data!AA92</f>
        <v>497</v>
      </c>
      <c r="G126" s="238">
        <f>data!AB92</f>
        <v>865</v>
      </c>
      <c r="H126" s="238">
        <f>data!AC92</f>
        <v>704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1016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1.18</v>
      </c>
    </row>
    <row r="129" spans="1:14" ht="20.100000000000001" customHeight="1" x14ac:dyDescent="0.2">
      <c r="A129" s="231" t="s">
        <v>998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1029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HOLY FAMILY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1000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1030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1004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1031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0</v>
      </c>
      <c r="E138" s="245">
        <f>data!AG60</f>
        <v>91.84</v>
      </c>
      <c r="F138" s="245">
        <f>data!AH60</f>
        <v>0</v>
      </c>
      <c r="G138" s="245">
        <f>data!AI60</f>
        <v>0</v>
      </c>
      <c r="H138" s="245">
        <f>data!AJ60</f>
        <v>12.32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0</v>
      </c>
      <c r="E139" s="238">
        <f>data!AG61</f>
        <v>9552657</v>
      </c>
      <c r="F139" s="238">
        <f>data!AH61</f>
        <v>0</v>
      </c>
      <c r="G139" s="238">
        <f>data!AI61</f>
        <v>0</v>
      </c>
      <c r="H139" s="238">
        <f>data!AJ61</f>
        <v>1329719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723</v>
      </c>
      <c r="D140" s="238">
        <f>data!AF62</f>
        <v>0</v>
      </c>
      <c r="E140" s="238">
        <f>data!AG62</f>
        <v>920236</v>
      </c>
      <c r="F140" s="238">
        <f>data!AH62</f>
        <v>0</v>
      </c>
      <c r="G140" s="238">
        <f>data!AI62</f>
        <v>0</v>
      </c>
      <c r="H140" s="238">
        <f>data!AJ62</f>
        <v>145717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327917.96000000002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5376</v>
      </c>
      <c r="D142" s="238">
        <f>data!AF64</f>
        <v>0</v>
      </c>
      <c r="E142" s="238">
        <f>data!AG64</f>
        <v>1299897</v>
      </c>
      <c r="F142" s="238">
        <f>data!AH64</f>
        <v>0</v>
      </c>
      <c r="G142" s="238">
        <f>data!AI64</f>
        <v>0</v>
      </c>
      <c r="H142" s="238">
        <f>data!AJ64</f>
        <v>278319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519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520</v>
      </c>
      <c r="C144" s="238">
        <f>data!AE66</f>
        <v>716943</v>
      </c>
      <c r="D144" s="238">
        <f>data!AF66</f>
        <v>0</v>
      </c>
      <c r="E144" s="238">
        <f>data!AG66</f>
        <v>92002</v>
      </c>
      <c r="F144" s="238">
        <f>data!AH66</f>
        <v>0</v>
      </c>
      <c r="G144" s="238">
        <f>data!AI66</f>
        <v>0</v>
      </c>
      <c r="H144" s="238">
        <f>data!AJ66</f>
        <v>537004</v>
      </c>
      <c r="I144" s="238">
        <f>data!AK66</f>
        <v>656680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3743</v>
      </c>
      <c r="D145" s="238">
        <f>data!AF67</f>
        <v>0</v>
      </c>
      <c r="E145" s="238">
        <f>data!AG67</f>
        <v>17848</v>
      </c>
      <c r="F145" s="238">
        <f>data!AH67</f>
        <v>0</v>
      </c>
      <c r="G145" s="238">
        <f>data!AI67</f>
        <v>0</v>
      </c>
      <c r="H145" s="238">
        <f>data!AJ67</f>
        <v>64876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1005</v>
      </c>
      <c r="C146" s="238">
        <f>data!AE68</f>
        <v>0</v>
      </c>
      <c r="D146" s="238">
        <f>data!AF68</f>
        <v>0</v>
      </c>
      <c r="E146" s="238">
        <f>data!AG68</f>
        <v>87791</v>
      </c>
      <c r="F146" s="238">
        <f>data!AH68</f>
        <v>0</v>
      </c>
      <c r="G146" s="238">
        <f>data!AI68</f>
        <v>0</v>
      </c>
      <c r="H146" s="238">
        <f>data!AJ68</f>
        <v>3877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1006</v>
      </c>
      <c r="C147" s="238">
        <f>data!AE69</f>
        <v>36</v>
      </c>
      <c r="D147" s="238">
        <f>data!AF69</f>
        <v>0</v>
      </c>
      <c r="E147" s="238">
        <f>data!AG69</f>
        <v>8970478</v>
      </c>
      <c r="F147" s="238">
        <f>data!AH69</f>
        <v>0</v>
      </c>
      <c r="G147" s="238">
        <f>data!AI69</f>
        <v>0</v>
      </c>
      <c r="H147" s="238">
        <f>data!AJ69</f>
        <v>1952137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-89456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1007</v>
      </c>
      <c r="C149" s="238">
        <f>data!AE85</f>
        <v>726821</v>
      </c>
      <c r="D149" s="238">
        <f>data!AF85</f>
        <v>0</v>
      </c>
      <c r="E149" s="238">
        <f>data!AG85</f>
        <v>21268826.960000001</v>
      </c>
      <c r="F149" s="238">
        <f>data!AH85</f>
        <v>0</v>
      </c>
      <c r="G149" s="238">
        <f>data!AI85</f>
        <v>0</v>
      </c>
      <c r="H149" s="238">
        <f>data!AJ85</f>
        <v>4222193</v>
      </c>
      <c r="I149" s="238">
        <f>data!AK85</f>
        <v>656680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1008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1009</v>
      </c>
      <c r="C152" s="238">
        <f>data!AE87</f>
        <v>1688682</v>
      </c>
      <c r="D152" s="238">
        <f>data!AF87</f>
        <v>0</v>
      </c>
      <c r="E152" s="238">
        <f>data!AG87</f>
        <v>40776592</v>
      </c>
      <c r="F152" s="238">
        <f>data!AH87</f>
        <v>0</v>
      </c>
      <c r="G152" s="238">
        <f>data!AI87</f>
        <v>0</v>
      </c>
      <c r="H152" s="238">
        <f>data!AJ87</f>
        <v>41963</v>
      </c>
      <c r="I152" s="238">
        <f>data!AK87</f>
        <v>1609008</v>
      </c>
    </row>
    <row r="153" spans="1:9" ht="20.100000000000001" customHeight="1" x14ac:dyDescent="0.2">
      <c r="A153" s="230">
        <v>20</v>
      </c>
      <c r="B153" s="246" t="s">
        <v>1010</v>
      </c>
      <c r="C153" s="238">
        <f>data!AE88</f>
        <v>395903</v>
      </c>
      <c r="D153" s="238">
        <f>data!AF88</f>
        <v>0</v>
      </c>
      <c r="E153" s="238">
        <f>data!AG88</f>
        <v>121622087</v>
      </c>
      <c r="F153" s="238">
        <f>data!AH88</f>
        <v>0</v>
      </c>
      <c r="G153" s="238">
        <f>data!AI88</f>
        <v>0</v>
      </c>
      <c r="H153" s="238">
        <f>data!AJ88</f>
        <v>11764643</v>
      </c>
      <c r="I153" s="238">
        <f>data!AK88</f>
        <v>235290</v>
      </c>
    </row>
    <row r="154" spans="1:9" ht="20.100000000000001" customHeight="1" x14ac:dyDescent="0.2">
      <c r="A154" s="230">
        <v>21</v>
      </c>
      <c r="B154" s="246" t="s">
        <v>1011</v>
      </c>
      <c r="C154" s="238">
        <f>data!AE89</f>
        <v>2084585</v>
      </c>
      <c r="D154" s="238">
        <f>data!AF89</f>
        <v>0</v>
      </c>
      <c r="E154" s="238">
        <f>data!AG89</f>
        <v>162398679</v>
      </c>
      <c r="F154" s="238">
        <f>data!AH89</f>
        <v>0</v>
      </c>
      <c r="G154" s="238">
        <f>data!AI89</f>
        <v>0</v>
      </c>
      <c r="H154" s="238">
        <f>data!AJ89</f>
        <v>11806606</v>
      </c>
      <c r="I154" s="238">
        <f>data!AK89</f>
        <v>1844298</v>
      </c>
    </row>
    <row r="155" spans="1:9" ht="20.100000000000001" customHeight="1" x14ac:dyDescent="0.2">
      <c r="A155" s="230" t="s">
        <v>1012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1013</v>
      </c>
      <c r="C156" s="238">
        <f>data!AE90</f>
        <v>2765</v>
      </c>
      <c r="D156" s="238">
        <f>data!AF90</f>
        <v>0</v>
      </c>
      <c r="E156" s="238">
        <f>data!AG90</f>
        <v>16624</v>
      </c>
      <c r="F156" s="238">
        <f>data!AH90</f>
        <v>0</v>
      </c>
      <c r="G156" s="238">
        <f>data!AI90</f>
        <v>0</v>
      </c>
      <c r="H156" s="238">
        <f>data!AJ90</f>
        <v>679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1014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1015</v>
      </c>
      <c r="C158" s="238">
        <f>data!AE92</f>
        <v>746</v>
      </c>
      <c r="D158" s="238">
        <f>data!AF92</f>
        <v>0</v>
      </c>
      <c r="E158" s="238">
        <f>data!AG92</f>
        <v>4486</v>
      </c>
      <c r="F158" s="238">
        <f>data!AH92</f>
        <v>0</v>
      </c>
      <c r="G158" s="238">
        <f>data!AI92</f>
        <v>0</v>
      </c>
      <c r="H158" s="238">
        <f>data!AJ92</f>
        <v>183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1016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56.49</v>
      </c>
      <c r="F160" s="245">
        <f>data!AH94</f>
        <v>0</v>
      </c>
      <c r="G160" s="245">
        <f>data!AI94</f>
        <v>0</v>
      </c>
      <c r="H160" s="245">
        <f>data!AJ94</f>
        <v>7.44</v>
      </c>
      <c r="I160" s="245">
        <f>data!AK94</f>
        <v>0</v>
      </c>
    </row>
    <row r="161" spans="1:9" ht="20.100000000000001" customHeight="1" x14ac:dyDescent="0.2">
      <c r="A161" s="231" t="s">
        <v>998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1032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HOLY FAMILY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1000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1033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1034</v>
      </c>
      <c r="F167" s="244" t="s">
        <v>208</v>
      </c>
      <c r="G167" s="244" t="s">
        <v>147</v>
      </c>
      <c r="H167" s="243" t="s">
        <v>1035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1004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519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520</v>
      </c>
      <c r="C176" s="238">
        <f>data!AL66</f>
        <v>120683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14370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1005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1006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10398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1007</v>
      </c>
      <c r="C181" s="238">
        <f>data!AL85</f>
        <v>120683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24768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1008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1009</v>
      </c>
      <c r="C184" s="238">
        <f>data!AL87</f>
        <v>457323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1010</v>
      </c>
      <c r="C185" s="238">
        <f>data!AL88</f>
        <v>31094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1011</v>
      </c>
      <c r="C186" s="238">
        <f>data!AL89</f>
        <v>488417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1012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1013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1014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1015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1016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998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1036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HOLY FAMILY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1000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1037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1038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1004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31.45</v>
      </c>
      <c r="G202" s="245">
        <f>data!AW60</f>
        <v>0</v>
      </c>
      <c r="H202" s="245">
        <f>data!AX60</f>
        <v>0</v>
      </c>
      <c r="I202" s="245">
        <f>data!AY60</f>
        <v>39.78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3222755</v>
      </c>
      <c r="G203" s="238">
        <f>data!AW61</f>
        <v>0</v>
      </c>
      <c r="H203" s="238">
        <f>data!AX61</f>
        <v>0</v>
      </c>
      <c r="I203" s="238">
        <f>data!AY61</f>
        <v>2125883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287127</v>
      </c>
      <c r="G204" s="238">
        <f>data!AW62</f>
        <v>0</v>
      </c>
      <c r="H204" s="238">
        <f>data!AX62</f>
        <v>0</v>
      </c>
      <c r="I204" s="238">
        <f>data!AY62</f>
        <v>221927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941811</v>
      </c>
      <c r="G206" s="238">
        <f>data!AW64</f>
        <v>0</v>
      </c>
      <c r="H206" s="238">
        <f>data!AX64</f>
        <v>0</v>
      </c>
      <c r="I206" s="238">
        <f>data!AY64</f>
        <v>268312</v>
      </c>
    </row>
    <row r="207" spans="1:9" ht="20.100000000000001" customHeight="1" x14ac:dyDescent="0.2">
      <c r="A207" s="230">
        <v>10</v>
      </c>
      <c r="B207" s="238" t="s">
        <v>519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520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139781</v>
      </c>
      <c r="G208" s="238">
        <f>data!AW66</f>
        <v>0</v>
      </c>
      <c r="H208" s="238">
        <f>data!AX66</f>
        <v>25522</v>
      </c>
      <c r="I208" s="238">
        <f>data!AY66</f>
        <v>1619702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48193</v>
      </c>
    </row>
    <row r="210" spans="1:9" ht="20.100000000000001" customHeight="1" x14ac:dyDescent="0.2">
      <c r="A210" s="230">
        <v>13</v>
      </c>
      <c r="B210" s="238" t="s">
        <v>1005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152817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1006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3105483</v>
      </c>
      <c r="G211" s="238">
        <f>data!AW69</f>
        <v>0</v>
      </c>
      <c r="H211" s="238">
        <f>data!AX69</f>
        <v>0</v>
      </c>
      <c r="I211" s="238">
        <f>data!AY69</f>
        <v>2121937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-890451</v>
      </c>
    </row>
    <row r="213" spans="1:9" ht="20.100000000000001" customHeight="1" x14ac:dyDescent="0.2">
      <c r="A213" s="230">
        <v>16</v>
      </c>
      <c r="B213" s="246" t="s">
        <v>1007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7849774</v>
      </c>
      <c r="G213" s="238">
        <f>data!AW85</f>
        <v>0</v>
      </c>
      <c r="H213" s="238">
        <f>data!AX85</f>
        <v>25522</v>
      </c>
      <c r="I213" s="238">
        <f>data!AY85</f>
        <v>5515503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1008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1009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14203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1010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11166742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1011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11180945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1012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1013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31901</v>
      </c>
      <c r="G220" s="238">
        <f>data!AW90</f>
        <v>0</v>
      </c>
      <c r="H220" s="238">
        <f>data!AX90</f>
        <v>0</v>
      </c>
      <c r="I220" s="238">
        <f>data!AY90</f>
        <v>11665</v>
      </c>
    </row>
    <row r="221" spans="1:9" ht="20.100000000000001" customHeight="1" x14ac:dyDescent="0.2">
      <c r="A221" s="230">
        <v>23</v>
      </c>
      <c r="B221" s="238" t="s">
        <v>1014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1015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8608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1016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998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1039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HOLY FAMILY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1000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1040</v>
      </c>
      <c r="F231" s="244" t="s">
        <v>1041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1004</v>
      </c>
      <c r="C232" s="240" t="s">
        <v>1042</v>
      </c>
      <c r="D232" s="240" t="s">
        <v>1043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267613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2</v>
      </c>
      <c r="E234" s="245">
        <f>data!BB60</f>
        <v>16.399999999999999</v>
      </c>
      <c r="F234" s="245">
        <f>data!BC60</f>
        <v>0</v>
      </c>
      <c r="G234" s="245">
        <f>data!BD60</f>
        <v>0</v>
      </c>
      <c r="H234" s="245">
        <f>data!BE60</f>
        <v>66.989999999999995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91686</v>
      </c>
      <c r="E235" s="238">
        <f>data!BB61</f>
        <v>1808379</v>
      </c>
      <c r="F235" s="238">
        <f>data!BC61</f>
        <v>0</v>
      </c>
      <c r="G235" s="238">
        <f>data!BD61</f>
        <v>0</v>
      </c>
      <c r="H235" s="238">
        <f>data!BE61</f>
        <v>3980691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9031</v>
      </c>
      <c r="E236" s="238">
        <f>data!BB62</f>
        <v>231768</v>
      </c>
      <c r="F236" s="238">
        <f>data!BC62</f>
        <v>0</v>
      </c>
      <c r="G236" s="238">
        <f>data!BD62</f>
        <v>0</v>
      </c>
      <c r="H236" s="238">
        <f>data!BE62</f>
        <v>441447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21204.54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3229</v>
      </c>
      <c r="E238" s="238">
        <f>data!BB64</f>
        <v>27144</v>
      </c>
      <c r="F238" s="238">
        <f>data!BC64</f>
        <v>0</v>
      </c>
      <c r="G238" s="238">
        <f>data!BD64</f>
        <v>3562</v>
      </c>
      <c r="H238" s="238">
        <f>data!BE64</f>
        <v>647629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519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520</v>
      </c>
      <c r="C240" s="238">
        <f>data!AZ66</f>
        <v>0</v>
      </c>
      <c r="D240" s="238">
        <f>data!BA66</f>
        <v>52</v>
      </c>
      <c r="E240" s="238">
        <f>data!BB66</f>
        <v>44361</v>
      </c>
      <c r="F240" s="238">
        <f>data!BC66</f>
        <v>0</v>
      </c>
      <c r="G240" s="238">
        <f>data!BD66</f>
        <v>81</v>
      </c>
      <c r="H240" s="238">
        <f>data!BE66</f>
        <v>271980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1425746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1005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3733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1006</v>
      </c>
      <c r="C243" s="238">
        <f>data!AZ69</f>
        <v>0</v>
      </c>
      <c r="D243" s="238">
        <f>data!BA69</f>
        <v>1016952</v>
      </c>
      <c r="E243" s="238">
        <f>data!BB69</f>
        <v>1859509</v>
      </c>
      <c r="F243" s="238">
        <f>data!BC69</f>
        <v>0</v>
      </c>
      <c r="G243" s="238">
        <f>data!BD69</f>
        <v>0</v>
      </c>
      <c r="H243" s="238">
        <f>data!BE69</f>
        <v>6799621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-116522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-256125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1007</v>
      </c>
      <c r="C245" s="238">
        <f>data!AZ85</f>
        <v>0</v>
      </c>
      <c r="D245" s="238">
        <f>data!BA85</f>
        <v>1004428</v>
      </c>
      <c r="E245" s="238">
        <f>data!BB85</f>
        <v>3971161</v>
      </c>
      <c r="F245" s="238">
        <f>data!BC85</f>
        <v>0</v>
      </c>
      <c r="G245" s="238">
        <f>data!BD85</f>
        <v>3643</v>
      </c>
      <c r="H245" s="238">
        <f>data!BE85</f>
        <v>13335926.539999999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1008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1009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1010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1011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1012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1013</v>
      </c>
      <c r="C252" s="254">
        <f>data!AZ90</f>
        <v>0</v>
      </c>
      <c r="D252" s="254">
        <f>data!BA90</f>
        <v>612</v>
      </c>
      <c r="E252" s="254">
        <f>data!BB90</f>
        <v>1277</v>
      </c>
      <c r="F252" s="254">
        <f>data!BC90</f>
        <v>0</v>
      </c>
      <c r="G252" s="254">
        <f>data!BD90</f>
        <v>1670</v>
      </c>
      <c r="H252" s="254">
        <f>data!BE90</f>
        <v>32294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1014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1015</v>
      </c>
      <c r="C254" s="253" t="str">
        <f>IF(data!AZ92&gt;0,data!AZ92,"")</f>
        <v>x</v>
      </c>
      <c r="D254" s="254">
        <f>data!BA92</f>
        <v>165</v>
      </c>
      <c r="E254" s="254">
        <f>data!BB92</f>
        <v>345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1016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998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1044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HOLY FAMILY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1000</v>
      </c>
      <c r="C262" s="244" t="s">
        <v>1045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1046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1047</v>
      </c>
    </row>
    <row r="264" spans="1:9" ht="20.100000000000001" customHeight="1" x14ac:dyDescent="0.2">
      <c r="A264" s="230">
        <v>3</v>
      </c>
      <c r="B264" s="238" t="s">
        <v>1004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-441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519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520</v>
      </c>
      <c r="C272" s="238">
        <f>data!BG66</f>
        <v>0</v>
      </c>
      <c r="D272" s="238">
        <f>data!BH66</f>
        <v>12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1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1005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1006</v>
      </c>
      <c r="C275" s="238">
        <f>data!BG69</f>
        <v>0</v>
      </c>
      <c r="D275" s="238">
        <f>data!BH69</f>
        <v>2069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1007</v>
      </c>
      <c r="C277" s="238">
        <f>data!BG85</f>
        <v>0</v>
      </c>
      <c r="D277" s="238">
        <f>data!BH85</f>
        <v>1640</v>
      </c>
      <c r="E277" s="238">
        <f>data!BI85</f>
        <v>0</v>
      </c>
      <c r="F277" s="238">
        <f>data!BJ85</f>
        <v>0</v>
      </c>
      <c r="G277" s="238">
        <f>data!BK85</f>
        <v>0</v>
      </c>
      <c r="H277" s="238">
        <f>data!BL85</f>
        <v>1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1008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1009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1010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1011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1012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1013</v>
      </c>
      <c r="C284" s="254">
        <f>data!BG90</f>
        <v>311</v>
      </c>
      <c r="D284" s="254">
        <f>data!BH90</f>
        <v>1872</v>
      </c>
      <c r="E284" s="254">
        <f>data!BI90</f>
        <v>0</v>
      </c>
      <c r="F284" s="254">
        <f>data!BJ90</f>
        <v>299</v>
      </c>
      <c r="G284" s="254">
        <f>data!BK90</f>
        <v>0</v>
      </c>
      <c r="H284" s="254">
        <f>data!BL90</f>
        <v>5024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1014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1015</v>
      </c>
      <c r="C286" s="253" t="str">
        <f>IF(data!BG92&gt;0,data!BG92,"")</f>
        <v>x</v>
      </c>
      <c r="D286" s="254">
        <f>data!BH92</f>
        <v>505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1356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1016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998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1048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HOLY FAMILY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1000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1049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1004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1.94</v>
      </c>
      <c r="D298" s="245">
        <f>data!BO60</f>
        <v>0.85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1.01</v>
      </c>
      <c r="I298" s="245">
        <f>data!BT60</f>
        <v>3.94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413907</v>
      </c>
      <c r="D299" s="238">
        <f>data!BO61</f>
        <v>56891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76294</v>
      </c>
      <c r="I299" s="238">
        <f>data!BT61</f>
        <v>336014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153574</v>
      </c>
      <c r="D300" s="238">
        <f>data!BO62</f>
        <v>17041882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7858</v>
      </c>
      <c r="I300" s="238">
        <f>data!BT62</f>
        <v>27950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1016218.55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112676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1006</v>
      </c>
      <c r="I302" s="238">
        <f>data!BT64</f>
        <v>1380</v>
      </c>
    </row>
    <row r="303" spans="1:9" ht="20.100000000000001" customHeight="1" x14ac:dyDescent="0.2">
      <c r="A303" s="230">
        <v>10</v>
      </c>
      <c r="B303" s="238" t="s">
        <v>519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520</v>
      </c>
      <c r="C304" s="238">
        <f>data!BN66</f>
        <v>236631</v>
      </c>
      <c r="D304" s="238">
        <f>data!BO66</f>
        <v>4394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369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1400359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1005</v>
      </c>
      <c r="C306" s="238">
        <f>data!BN68</f>
        <v>57315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1006</v>
      </c>
      <c r="C307" s="238">
        <f>data!BN69</f>
        <v>3322974</v>
      </c>
      <c r="D307" s="238">
        <f>data!BO69</f>
        <v>52035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70171</v>
      </c>
      <c r="I307" s="238">
        <f>data!BT69</f>
        <v>309434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-166442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1007</v>
      </c>
      <c r="C309" s="238">
        <f>data!BN85</f>
        <v>6547212.5499999998</v>
      </c>
      <c r="D309" s="238">
        <f>data!BO85</f>
        <v>17155202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155329</v>
      </c>
      <c r="I309" s="238">
        <f>data!BT85</f>
        <v>675147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1008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1009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1010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1011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1012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1013</v>
      </c>
      <c r="C316" s="254">
        <f>data!BN90</f>
        <v>6775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430</v>
      </c>
      <c r="I316" s="254">
        <f>data!BT90</f>
        <v>706</v>
      </c>
    </row>
    <row r="317" spans="1:9" ht="20.100000000000001" customHeight="1" x14ac:dyDescent="0.2">
      <c r="A317" s="230">
        <v>23</v>
      </c>
      <c r="B317" s="238" t="s">
        <v>1014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1015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116</v>
      </c>
      <c r="I318" s="254">
        <f>data!BT92</f>
        <v>191</v>
      </c>
    </row>
    <row r="319" spans="1:9" ht="20.100000000000001" customHeight="1" x14ac:dyDescent="0.2">
      <c r="A319" s="230">
        <v>25</v>
      </c>
      <c r="B319" s="238" t="s">
        <v>1016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998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1050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HOLY FAMILY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1000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1049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1004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12.21</v>
      </c>
      <c r="H330" s="245">
        <f>data!BZ60</f>
        <v>13.37</v>
      </c>
      <c r="I330" s="245">
        <f>data!CA60</f>
        <v>3.01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1708491</v>
      </c>
      <c r="H331" s="257">
        <f>data!BZ61</f>
        <v>1206748</v>
      </c>
      <c r="I331" s="257">
        <f>data!CA61</f>
        <v>301295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137007</v>
      </c>
      <c r="H332" s="257">
        <f>data!BZ62</f>
        <v>272320</v>
      </c>
      <c r="I332" s="257">
        <f>data!CA62</f>
        <v>16766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4465310.54</v>
      </c>
      <c r="F333" s="257">
        <f>data!BX63</f>
        <v>0</v>
      </c>
      <c r="G333" s="257">
        <f>data!BY63</f>
        <v>6444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372</v>
      </c>
      <c r="F334" s="257">
        <f>data!BX64</f>
        <v>0</v>
      </c>
      <c r="G334" s="257">
        <f>data!BY64</f>
        <v>44051</v>
      </c>
      <c r="H334" s="257">
        <f>data!BZ64</f>
        <v>0</v>
      </c>
      <c r="I334" s="257">
        <f>data!CA64</f>
        <v>209</v>
      </c>
    </row>
    <row r="335" spans="1:9" ht="20.100000000000001" customHeight="1" x14ac:dyDescent="0.2">
      <c r="A335" s="230">
        <v>10</v>
      </c>
      <c r="B335" s="238" t="s">
        <v>519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520</v>
      </c>
      <c r="C336" s="257">
        <f>data!BU66</f>
        <v>0</v>
      </c>
      <c r="D336" s="257">
        <f>data!BV66</f>
        <v>0</v>
      </c>
      <c r="E336" s="257">
        <f>data!BW66</f>
        <v>76250</v>
      </c>
      <c r="F336" s="257">
        <f>data!BX66</f>
        <v>0</v>
      </c>
      <c r="G336" s="257">
        <f>data!BY66</f>
        <v>1806613</v>
      </c>
      <c r="H336" s="257">
        <f>data!BZ66</f>
        <v>19</v>
      </c>
      <c r="I336" s="257">
        <f>data!CA66</f>
        <v>440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474397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1005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1006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1767498</v>
      </c>
      <c r="H339" s="257">
        <f>data!BZ69</f>
        <v>1154290</v>
      </c>
      <c r="I339" s="257">
        <f>data!CA69</f>
        <v>292780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1007</v>
      </c>
      <c r="C341" s="238">
        <f>data!BU85</f>
        <v>0</v>
      </c>
      <c r="D341" s="238">
        <f>data!BV85</f>
        <v>0</v>
      </c>
      <c r="E341" s="238">
        <f>data!BW85</f>
        <v>4541932.54</v>
      </c>
      <c r="F341" s="238">
        <f>data!BX85</f>
        <v>0</v>
      </c>
      <c r="G341" s="238">
        <f>data!BY85</f>
        <v>5944501</v>
      </c>
      <c r="H341" s="238">
        <f>data!BZ85</f>
        <v>2633377</v>
      </c>
      <c r="I341" s="238">
        <f>data!CA85</f>
        <v>611490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1008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1009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1010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1011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1012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1013</v>
      </c>
      <c r="C348" s="254">
        <f>data!BU90</f>
        <v>0</v>
      </c>
      <c r="D348" s="254">
        <f>data!BV90</f>
        <v>428</v>
      </c>
      <c r="E348" s="254">
        <f>data!BW90</f>
        <v>456</v>
      </c>
      <c r="F348" s="254">
        <f>data!BX90</f>
        <v>0</v>
      </c>
      <c r="G348" s="254">
        <f>data!BY90</f>
        <v>2223</v>
      </c>
      <c r="H348" s="254">
        <f>data!BZ90</f>
        <v>0</v>
      </c>
      <c r="I348" s="254">
        <f>data!CA90</f>
        <v>3882</v>
      </c>
    </row>
    <row r="349" spans="1:9" ht="20.100000000000001" customHeight="1" x14ac:dyDescent="0.2">
      <c r="A349" s="230">
        <v>23</v>
      </c>
      <c r="B349" s="238" t="s">
        <v>1014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1015</v>
      </c>
      <c r="C350" s="254">
        <f>data!BU92</f>
        <v>0</v>
      </c>
      <c r="D350" s="254">
        <f>data!BV92</f>
        <v>115</v>
      </c>
      <c r="E350" s="254">
        <f>data!BW92</f>
        <v>123</v>
      </c>
      <c r="F350" s="254">
        <f>data!BX92</f>
        <v>0</v>
      </c>
      <c r="G350" s="254">
        <f>data!BY92</f>
        <v>600</v>
      </c>
      <c r="H350" s="254">
        <f>data!BZ92</f>
        <v>0</v>
      </c>
      <c r="I350" s="254">
        <f>data!CA92</f>
        <v>1048</v>
      </c>
    </row>
    <row r="351" spans="1:9" ht="20.100000000000001" customHeight="1" x14ac:dyDescent="0.2">
      <c r="A351" s="230">
        <v>25</v>
      </c>
      <c r="B351" s="238" t="s">
        <v>1016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998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1051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HOLY FAMILY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1000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1052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1004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6.07</v>
      </c>
      <c r="E362" s="260"/>
      <c r="F362" s="248"/>
      <c r="G362" s="248"/>
      <c r="H362" s="248"/>
      <c r="I362" s="261">
        <f>data!CE60</f>
        <v>851.56000000000017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377313</v>
      </c>
      <c r="E363" s="262"/>
      <c r="F363" s="262"/>
      <c r="G363" s="262"/>
      <c r="H363" s="262"/>
      <c r="I363" s="257">
        <f>data!CE61</f>
        <v>84657721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407939</v>
      </c>
      <c r="E364" s="262"/>
      <c r="F364" s="262"/>
      <c r="G364" s="262"/>
      <c r="H364" s="262"/>
      <c r="I364" s="257">
        <f>data!CE62</f>
        <v>26212644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7877486.0200000005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20</v>
      </c>
      <c r="E366" s="262"/>
      <c r="F366" s="262"/>
      <c r="G366" s="262"/>
      <c r="H366" s="262"/>
      <c r="I366" s="257">
        <f>data!CE64</f>
        <v>57841644</v>
      </c>
    </row>
    <row r="367" spans="1:9" ht="20.100000000000001" customHeight="1" x14ac:dyDescent="0.2">
      <c r="A367" s="230">
        <v>10</v>
      </c>
      <c r="B367" s="238" t="s">
        <v>519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520</v>
      </c>
      <c r="C368" s="257">
        <f>data!CB66</f>
        <v>0</v>
      </c>
      <c r="D368" s="257">
        <f>data!CC66</f>
        <v>9225</v>
      </c>
      <c r="E368" s="262"/>
      <c r="F368" s="262"/>
      <c r="G368" s="262"/>
      <c r="H368" s="262"/>
      <c r="I368" s="257">
        <f>data!CE66</f>
        <v>30801197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5269328</v>
      </c>
    </row>
    <row r="370" spans="1:9" ht="20.100000000000001" customHeight="1" x14ac:dyDescent="0.2">
      <c r="A370" s="230">
        <v>13</v>
      </c>
      <c r="B370" s="238" t="s">
        <v>1005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1077347</v>
      </c>
    </row>
    <row r="371" spans="1:9" ht="20.100000000000001" customHeight="1" x14ac:dyDescent="0.2">
      <c r="A371" s="230">
        <v>14</v>
      </c>
      <c r="B371" s="238" t="s">
        <v>1006</v>
      </c>
      <c r="C371" s="257">
        <f>data!CB69</f>
        <v>0</v>
      </c>
      <c r="D371" s="257">
        <f>data!CC69</f>
        <v>14031648</v>
      </c>
      <c r="E371" s="257">
        <f>data!CD69</f>
        <v>0</v>
      </c>
      <c r="F371" s="262"/>
      <c r="G371" s="262"/>
      <c r="H371" s="262"/>
      <c r="I371" s="257">
        <f>data!CE69</f>
        <v>103630170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-13844</v>
      </c>
      <c r="E372" s="238">
        <f>-data!CD84</f>
        <v>0</v>
      </c>
      <c r="F372" s="248"/>
      <c r="G372" s="248"/>
      <c r="H372" s="248"/>
      <c r="I372" s="238">
        <f>-data!CE84</f>
        <v>-3084566</v>
      </c>
    </row>
    <row r="373" spans="1:9" ht="20.100000000000001" customHeight="1" x14ac:dyDescent="0.2">
      <c r="A373" s="230">
        <v>16</v>
      </c>
      <c r="B373" s="246" t="s">
        <v>1007</v>
      </c>
      <c r="C373" s="257">
        <f>data!CB85</f>
        <v>0</v>
      </c>
      <c r="D373" s="257">
        <f>data!CC85</f>
        <v>14812301</v>
      </c>
      <c r="E373" s="257">
        <f>data!CD85</f>
        <v>0</v>
      </c>
      <c r="F373" s="262"/>
      <c r="G373" s="262"/>
      <c r="H373" s="262"/>
      <c r="I373" s="238">
        <f>data!CE85</f>
        <v>314282971.02000004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1008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1009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467560338</v>
      </c>
    </row>
    <row r="377" spans="1:9" ht="20.100000000000001" customHeight="1" x14ac:dyDescent="0.2">
      <c r="A377" s="230">
        <v>20</v>
      </c>
      <c r="B377" s="246" t="s">
        <v>1010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748164066</v>
      </c>
    </row>
    <row r="378" spans="1:9" ht="20.100000000000001" customHeight="1" x14ac:dyDescent="0.2">
      <c r="A378" s="230">
        <v>21</v>
      </c>
      <c r="B378" s="246" t="s">
        <v>1011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1215724404</v>
      </c>
    </row>
    <row r="379" spans="1:9" ht="20.100000000000001" customHeight="1" x14ac:dyDescent="0.2">
      <c r="A379" s="230" t="s">
        <v>1012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1013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267613</v>
      </c>
    </row>
    <row r="381" spans="1:9" ht="20.100000000000001" customHeight="1" x14ac:dyDescent="0.2">
      <c r="A381" s="230">
        <v>23</v>
      </c>
      <c r="B381" s="238" t="s">
        <v>1014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1015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57908</v>
      </c>
    </row>
    <row r="383" spans="1:9" ht="20.100000000000001" customHeight="1" x14ac:dyDescent="0.2">
      <c r="A383" s="230">
        <v>25</v>
      </c>
      <c r="B383" s="238" t="s">
        <v>1016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321.91000000000003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17" transitionEvaluation="1" transitionEntry="1" codeName="Sheet1">
    <tabColor rgb="FF92D050"/>
    <pageSetUpPr autoPageBreaks="0" fitToPage="1"/>
  </sheetPr>
  <dimension ref="A1:CF716"/>
  <sheetViews>
    <sheetView topLeftCell="A117" zoomScaleNormal="100" workbookViewId="0">
      <selection activeCell="C132" sqref="C132:C14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1053</v>
      </c>
    </row>
    <row r="6" spans="1:3" x14ac:dyDescent="0.25">
      <c r="A6" s="11" t="s">
        <v>1054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1055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1056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7915905</v>
      </c>
      <c r="C47" s="273">
        <v>450310</v>
      </c>
      <c r="D47" s="273">
        <v>0</v>
      </c>
      <c r="E47" s="273">
        <v>2349047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1041351</v>
      </c>
      <c r="Q47" s="273">
        <v>136831</v>
      </c>
      <c r="R47" s="273">
        <v>0</v>
      </c>
      <c r="S47" s="273">
        <v>3886</v>
      </c>
      <c r="T47" s="273">
        <v>50332</v>
      </c>
      <c r="U47" s="273">
        <v>268788</v>
      </c>
      <c r="V47" s="273">
        <v>160465</v>
      </c>
      <c r="W47" s="273">
        <v>0</v>
      </c>
      <c r="X47" s="273">
        <v>0</v>
      </c>
      <c r="Y47" s="273">
        <v>0</v>
      </c>
      <c r="Z47" s="273">
        <v>0</v>
      </c>
      <c r="AA47" s="273">
        <v>34101</v>
      </c>
      <c r="AB47" s="273">
        <v>345126</v>
      </c>
      <c r="AC47" s="273">
        <v>310943</v>
      </c>
      <c r="AD47" s="273">
        <v>1050</v>
      </c>
      <c r="AE47" s="273">
        <v>406</v>
      </c>
      <c r="AF47" s="273">
        <v>0</v>
      </c>
      <c r="AG47" s="273">
        <v>788721</v>
      </c>
      <c r="AH47" s="273">
        <v>0</v>
      </c>
      <c r="AI47" s="273">
        <v>0</v>
      </c>
      <c r="AJ47" s="273">
        <v>122961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271362</v>
      </c>
      <c r="AW47" s="273">
        <v>0</v>
      </c>
      <c r="AX47" s="273">
        <v>0</v>
      </c>
      <c r="AY47" s="273">
        <v>204476</v>
      </c>
      <c r="AZ47" s="273">
        <v>0</v>
      </c>
      <c r="BA47" s="273">
        <v>9599</v>
      </c>
      <c r="BB47" s="273">
        <v>231554</v>
      </c>
      <c r="BC47" s="273">
        <v>0</v>
      </c>
      <c r="BD47" s="273">
        <v>0</v>
      </c>
      <c r="BE47" s="273">
        <v>429246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1893</v>
      </c>
      <c r="BM47" s="273">
        <v>0</v>
      </c>
      <c r="BN47" s="273">
        <v>90574</v>
      </c>
      <c r="BO47" s="273">
        <v>79095</v>
      </c>
      <c r="BP47" s="273">
        <v>0</v>
      </c>
      <c r="BQ47" s="273">
        <v>0</v>
      </c>
      <c r="BR47" s="273">
        <v>0</v>
      </c>
      <c r="BS47" s="273">
        <v>7385</v>
      </c>
      <c r="BT47" s="273">
        <v>26897</v>
      </c>
      <c r="BU47" s="273">
        <v>0</v>
      </c>
      <c r="BV47" s="273">
        <v>215</v>
      </c>
      <c r="BW47" s="273">
        <v>0</v>
      </c>
      <c r="BX47" s="273">
        <v>0</v>
      </c>
      <c r="BY47" s="273">
        <v>106687</v>
      </c>
      <c r="BZ47" s="273">
        <v>152850</v>
      </c>
      <c r="CA47" s="273">
        <v>13079</v>
      </c>
      <c r="CB47" s="273">
        <v>0</v>
      </c>
      <c r="CC47" s="273">
        <v>226672</v>
      </c>
      <c r="CD47" s="16"/>
      <c r="CE47" s="25">
        <v>7915902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7915905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5097943</v>
      </c>
      <c r="C51" s="273">
        <v>127219</v>
      </c>
      <c r="D51" s="273">
        <v>0</v>
      </c>
      <c r="E51" s="273">
        <v>172123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881900</v>
      </c>
      <c r="Q51" s="273">
        <v>0</v>
      </c>
      <c r="R51" s="273">
        <v>116976</v>
      </c>
      <c r="S51" s="273">
        <v>0</v>
      </c>
      <c r="T51" s="273">
        <v>35611</v>
      </c>
      <c r="U51" s="273">
        <v>7373</v>
      </c>
      <c r="V51" s="273">
        <v>73744</v>
      </c>
      <c r="W51" s="273">
        <v>0</v>
      </c>
      <c r="X51" s="273">
        <v>0</v>
      </c>
      <c r="Y51" s="273">
        <v>1011</v>
      </c>
      <c r="Z51" s="273">
        <v>0</v>
      </c>
      <c r="AA51" s="273">
        <v>0</v>
      </c>
      <c r="AB51" s="273">
        <v>82843</v>
      </c>
      <c r="AC51" s="273">
        <v>55855</v>
      </c>
      <c r="AD51" s="273">
        <v>0</v>
      </c>
      <c r="AE51" s="273">
        <v>3119</v>
      </c>
      <c r="AF51" s="273">
        <v>0</v>
      </c>
      <c r="AG51" s="273">
        <v>22132</v>
      </c>
      <c r="AH51" s="273">
        <v>0</v>
      </c>
      <c r="AI51" s="273">
        <v>0</v>
      </c>
      <c r="AJ51" s="273">
        <v>90729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42315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1363890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1565075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456029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5097944</v>
      </c>
    </row>
    <row r="52" spans="1:83" x14ac:dyDescent="0.25">
      <c r="A52" s="31" t="s">
        <v>234</v>
      </c>
      <c r="B52" s="328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5097943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2596</v>
      </c>
      <c r="D59" s="273">
        <v>0</v>
      </c>
      <c r="E59" s="273">
        <v>34490</v>
      </c>
      <c r="F59" s="273">
        <v>0</v>
      </c>
      <c r="G59" s="273">
        <v>0</v>
      </c>
      <c r="H59" s="273">
        <v>0</v>
      </c>
      <c r="I59" s="273">
        <v>0</v>
      </c>
      <c r="J59" s="273">
        <v>1759</v>
      </c>
      <c r="K59" s="273">
        <v>0</v>
      </c>
      <c r="L59" s="273">
        <v>0</v>
      </c>
      <c r="M59" s="273">
        <v>0</v>
      </c>
      <c r="N59" s="273">
        <v>0</v>
      </c>
      <c r="O59" s="273">
        <v>1034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0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267610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34.450000000000003</v>
      </c>
      <c r="D60" s="277">
        <v>0</v>
      </c>
      <c r="E60" s="277">
        <v>251.49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2">
        <v>118.01</v>
      </c>
      <c r="Q60" s="332">
        <v>9.84</v>
      </c>
      <c r="R60" s="332">
        <v>0</v>
      </c>
      <c r="S60" s="278">
        <v>1.02</v>
      </c>
      <c r="T60" s="278">
        <v>3.93</v>
      </c>
      <c r="U60" s="333">
        <v>33.700000000000003</v>
      </c>
      <c r="V60" s="332">
        <v>18.77</v>
      </c>
      <c r="W60" s="332">
        <v>0</v>
      </c>
      <c r="X60" s="332">
        <v>0</v>
      </c>
      <c r="Y60" s="332">
        <v>0</v>
      </c>
      <c r="Z60" s="332">
        <v>0.27</v>
      </c>
      <c r="AA60" s="332">
        <v>2.2200000000000002</v>
      </c>
      <c r="AB60" s="278">
        <v>26.67</v>
      </c>
      <c r="AC60" s="332">
        <v>30.97</v>
      </c>
      <c r="AD60" s="332">
        <v>0.12</v>
      </c>
      <c r="AE60" s="332">
        <v>0</v>
      </c>
      <c r="AF60" s="332">
        <v>0</v>
      </c>
      <c r="AG60" s="332">
        <v>84.86</v>
      </c>
      <c r="AH60" s="332">
        <v>0</v>
      </c>
      <c r="AI60" s="332">
        <v>0</v>
      </c>
      <c r="AJ60" s="332">
        <v>11.33</v>
      </c>
      <c r="AK60" s="332">
        <v>0</v>
      </c>
      <c r="AL60" s="332">
        <v>0</v>
      </c>
      <c r="AM60" s="332">
        <v>0</v>
      </c>
      <c r="AN60" s="332">
        <v>0</v>
      </c>
      <c r="AO60" s="332">
        <v>0</v>
      </c>
      <c r="AP60" s="332">
        <v>0</v>
      </c>
      <c r="AQ60" s="332">
        <v>0</v>
      </c>
      <c r="AR60" s="332">
        <v>0</v>
      </c>
      <c r="AS60" s="332">
        <v>0</v>
      </c>
      <c r="AT60" s="332">
        <v>0</v>
      </c>
      <c r="AU60" s="332">
        <v>0</v>
      </c>
      <c r="AV60" s="278">
        <v>30.05</v>
      </c>
      <c r="AW60" s="278">
        <v>0.01</v>
      </c>
      <c r="AX60" s="278">
        <v>0</v>
      </c>
      <c r="AY60" s="332">
        <v>41.3</v>
      </c>
      <c r="AZ60" s="332">
        <v>0</v>
      </c>
      <c r="BA60" s="278">
        <v>2.0499999999999998</v>
      </c>
      <c r="BB60" s="278">
        <v>16.350000000000001</v>
      </c>
      <c r="BC60" s="278">
        <v>0</v>
      </c>
      <c r="BD60" s="278">
        <v>0</v>
      </c>
      <c r="BE60" s="332">
        <v>69.95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0</v>
      </c>
      <c r="BN60" s="278">
        <v>2.15</v>
      </c>
      <c r="BO60" s="278">
        <v>0.45</v>
      </c>
      <c r="BP60" s="278">
        <v>0</v>
      </c>
      <c r="BQ60" s="278">
        <v>0</v>
      </c>
      <c r="BR60" s="278">
        <v>0</v>
      </c>
      <c r="BS60" s="278">
        <v>1</v>
      </c>
      <c r="BT60" s="278">
        <v>4.16</v>
      </c>
      <c r="BU60" s="278">
        <v>0</v>
      </c>
      <c r="BV60" s="278">
        <v>0</v>
      </c>
      <c r="BW60" s="278">
        <v>0</v>
      </c>
      <c r="BX60" s="278">
        <v>0</v>
      </c>
      <c r="BY60" s="278">
        <v>11.8</v>
      </c>
      <c r="BZ60" s="278">
        <v>8.06</v>
      </c>
      <c r="CA60" s="278">
        <v>2.96</v>
      </c>
      <c r="CB60" s="278">
        <v>0</v>
      </c>
      <c r="CC60" s="278">
        <v>4.67</v>
      </c>
      <c r="CD60" s="209" t="s">
        <v>247</v>
      </c>
      <c r="CE60" s="227">
        <v>822.60999999999979</v>
      </c>
    </row>
    <row r="61" spans="1:83" x14ac:dyDescent="0.25">
      <c r="A61" s="31" t="s">
        <v>262</v>
      </c>
      <c r="B61" s="16"/>
      <c r="C61" s="273">
        <v>4086481</v>
      </c>
      <c r="D61" s="273">
        <v>0</v>
      </c>
      <c r="E61" s="273">
        <v>24024901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29">
        <v>10177416</v>
      </c>
      <c r="Q61" s="329">
        <v>1229417</v>
      </c>
      <c r="R61" s="329">
        <v>0</v>
      </c>
      <c r="S61" s="280">
        <v>8342</v>
      </c>
      <c r="T61" s="280">
        <v>485464</v>
      </c>
      <c r="U61" s="331">
        <v>2488777</v>
      </c>
      <c r="V61" s="329">
        <v>1497451</v>
      </c>
      <c r="W61" s="329">
        <v>0</v>
      </c>
      <c r="X61" s="329">
        <v>0</v>
      </c>
      <c r="Y61" s="329">
        <v>0</v>
      </c>
      <c r="Z61" s="329">
        <v>9473</v>
      </c>
      <c r="AA61" s="329">
        <v>259559</v>
      </c>
      <c r="AB61" s="281">
        <v>3163173</v>
      </c>
      <c r="AC61" s="329">
        <v>2842685</v>
      </c>
      <c r="AD61" s="329">
        <v>18567</v>
      </c>
      <c r="AE61" s="329">
        <v>0</v>
      </c>
      <c r="AF61" s="329">
        <v>0</v>
      </c>
      <c r="AG61" s="329">
        <v>7993170</v>
      </c>
      <c r="AH61" s="329">
        <v>0</v>
      </c>
      <c r="AI61" s="329">
        <v>0</v>
      </c>
      <c r="AJ61" s="329">
        <v>1142185</v>
      </c>
      <c r="AK61" s="329">
        <v>359</v>
      </c>
      <c r="AL61" s="329">
        <v>0</v>
      </c>
      <c r="AM61" s="329">
        <v>0</v>
      </c>
      <c r="AN61" s="329">
        <v>0</v>
      </c>
      <c r="AO61" s="329">
        <v>0</v>
      </c>
      <c r="AP61" s="329">
        <v>0</v>
      </c>
      <c r="AQ61" s="329">
        <v>0</v>
      </c>
      <c r="AR61" s="329">
        <v>0</v>
      </c>
      <c r="AS61" s="329">
        <v>0</v>
      </c>
      <c r="AT61" s="329">
        <v>0</v>
      </c>
      <c r="AU61" s="329">
        <v>0</v>
      </c>
      <c r="AV61" s="280">
        <v>3124834</v>
      </c>
      <c r="AW61" s="280">
        <v>0</v>
      </c>
      <c r="AX61" s="280">
        <v>0</v>
      </c>
      <c r="AY61" s="329">
        <v>1982033</v>
      </c>
      <c r="AZ61" s="329">
        <v>0</v>
      </c>
      <c r="BA61" s="280">
        <v>95843</v>
      </c>
      <c r="BB61" s="280">
        <v>1802986</v>
      </c>
      <c r="BC61" s="280">
        <v>0</v>
      </c>
      <c r="BD61" s="280">
        <v>0</v>
      </c>
      <c r="BE61" s="329">
        <v>4018869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519358</v>
      </c>
      <c r="BO61" s="280">
        <v>46671</v>
      </c>
      <c r="BP61" s="280">
        <v>0</v>
      </c>
      <c r="BQ61" s="280">
        <v>0</v>
      </c>
      <c r="BR61" s="280">
        <v>0</v>
      </c>
      <c r="BS61" s="280">
        <v>72435</v>
      </c>
      <c r="BT61" s="280">
        <v>330118</v>
      </c>
      <c r="BU61" s="280">
        <v>0</v>
      </c>
      <c r="BV61" s="280">
        <v>0</v>
      </c>
      <c r="BW61" s="280">
        <v>0</v>
      </c>
      <c r="BX61" s="280">
        <v>0</v>
      </c>
      <c r="BY61" s="280">
        <v>1630959</v>
      </c>
      <c r="BZ61" s="280">
        <v>614375</v>
      </c>
      <c r="CA61" s="280">
        <v>302513</v>
      </c>
      <c r="CB61" s="280">
        <v>0</v>
      </c>
      <c r="CC61" s="280">
        <v>200934</v>
      </c>
      <c r="CD61" s="24" t="s">
        <v>247</v>
      </c>
      <c r="CE61" s="25">
        <v>74169348</v>
      </c>
    </row>
    <row r="62" spans="1:83" x14ac:dyDescent="0.25">
      <c r="A62" s="31" t="s">
        <v>10</v>
      </c>
      <c r="B62" s="16"/>
      <c r="C62" s="25">
        <v>450310</v>
      </c>
      <c r="D62" s="25">
        <v>0</v>
      </c>
      <c r="E62" s="25">
        <v>2349047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1041351</v>
      </c>
      <c r="Q62" s="25">
        <v>136831</v>
      </c>
      <c r="R62" s="25">
        <v>0</v>
      </c>
      <c r="S62" s="25">
        <v>3886</v>
      </c>
      <c r="T62" s="25">
        <v>50332</v>
      </c>
      <c r="U62" s="25">
        <v>268788</v>
      </c>
      <c r="V62" s="25">
        <v>160465</v>
      </c>
      <c r="W62" s="25">
        <v>0</v>
      </c>
      <c r="X62" s="25">
        <v>0</v>
      </c>
      <c r="Y62" s="25">
        <v>0</v>
      </c>
      <c r="Z62" s="25">
        <v>0</v>
      </c>
      <c r="AA62" s="25">
        <v>34101</v>
      </c>
      <c r="AB62" s="25">
        <v>345126</v>
      </c>
      <c r="AC62" s="25">
        <v>310943</v>
      </c>
      <c r="AD62" s="25">
        <v>1050</v>
      </c>
      <c r="AE62" s="25">
        <v>406</v>
      </c>
      <c r="AF62" s="25">
        <v>0</v>
      </c>
      <c r="AG62" s="25">
        <v>788721</v>
      </c>
      <c r="AH62" s="25">
        <v>0</v>
      </c>
      <c r="AI62" s="25">
        <v>0</v>
      </c>
      <c r="AJ62" s="25">
        <v>122961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271362</v>
      </c>
      <c r="AW62" s="25">
        <v>0</v>
      </c>
      <c r="AX62" s="25">
        <v>0</v>
      </c>
      <c r="AY62" s="25">
        <v>204476</v>
      </c>
      <c r="AZ62" s="25">
        <v>0</v>
      </c>
      <c r="BA62" s="25">
        <v>9599</v>
      </c>
      <c r="BB62" s="25">
        <v>231554</v>
      </c>
      <c r="BC62" s="25">
        <v>0</v>
      </c>
      <c r="BD62" s="25">
        <v>0</v>
      </c>
      <c r="BE62" s="25">
        <v>429246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1893</v>
      </c>
      <c r="BM62" s="25">
        <v>0</v>
      </c>
      <c r="BN62" s="25">
        <v>90574</v>
      </c>
      <c r="BO62" s="25">
        <v>79095</v>
      </c>
      <c r="BP62" s="25">
        <v>0</v>
      </c>
      <c r="BQ62" s="25">
        <v>0</v>
      </c>
      <c r="BR62" s="25">
        <v>0</v>
      </c>
      <c r="BS62" s="25">
        <v>7385</v>
      </c>
      <c r="BT62" s="25">
        <v>26897</v>
      </c>
      <c r="BU62" s="25">
        <v>0</v>
      </c>
      <c r="BV62" s="25">
        <v>215</v>
      </c>
      <c r="BW62" s="25">
        <v>0</v>
      </c>
      <c r="BX62" s="25">
        <v>0</v>
      </c>
      <c r="BY62" s="25">
        <v>106687</v>
      </c>
      <c r="BZ62" s="25">
        <v>152850</v>
      </c>
      <c r="CA62" s="25">
        <v>13079</v>
      </c>
      <c r="CB62" s="25">
        <v>0</v>
      </c>
      <c r="CC62" s="25">
        <v>226672</v>
      </c>
      <c r="CD62" s="24" t="s">
        <v>247</v>
      </c>
      <c r="CE62" s="25">
        <v>7915902</v>
      </c>
    </row>
    <row r="63" spans="1:83" x14ac:dyDescent="0.25">
      <c r="A63" s="31" t="s">
        <v>263</v>
      </c>
      <c r="B63" s="16"/>
      <c r="C63" s="273">
        <v>920849</v>
      </c>
      <c r="D63" s="273">
        <v>0</v>
      </c>
      <c r="E63" s="273">
        <v>931807.38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29">
        <v>71885.279999999999</v>
      </c>
      <c r="Q63" s="329">
        <v>0</v>
      </c>
      <c r="R63" s="329">
        <v>0</v>
      </c>
      <c r="S63" s="280">
        <v>0</v>
      </c>
      <c r="T63" s="280">
        <v>0</v>
      </c>
      <c r="U63" s="331">
        <v>48926.98</v>
      </c>
      <c r="V63" s="329">
        <v>18000</v>
      </c>
      <c r="W63" s="329">
        <v>0</v>
      </c>
      <c r="X63" s="329">
        <v>0</v>
      </c>
      <c r="Y63" s="329">
        <v>0</v>
      </c>
      <c r="Z63" s="329">
        <v>0</v>
      </c>
      <c r="AA63" s="329">
        <v>0</v>
      </c>
      <c r="AB63" s="281">
        <v>3015.33</v>
      </c>
      <c r="AC63" s="329">
        <v>0</v>
      </c>
      <c r="AD63" s="329">
        <v>0</v>
      </c>
      <c r="AE63" s="329">
        <v>0</v>
      </c>
      <c r="AF63" s="329">
        <v>0</v>
      </c>
      <c r="AG63" s="329">
        <v>373939.98</v>
      </c>
      <c r="AH63" s="329">
        <v>0</v>
      </c>
      <c r="AI63" s="329">
        <v>0</v>
      </c>
      <c r="AJ63" s="329">
        <v>0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0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0</v>
      </c>
      <c r="BC63" s="280">
        <v>0</v>
      </c>
      <c r="BD63" s="280">
        <v>0</v>
      </c>
      <c r="BE63" s="329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1024169.4099999999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4025596.85</v>
      </c>
      <c r="BX63" s="280">
        <v>0</v>
      </c>
      <c r="BY63" s="280">
        <v>22234.959999999999</v>
      </c>
      <c r="BZ63" s="280">
        <v>0</v>
      </c>
      <c r="CA63" s="280">
        <v>0</v>
      </c>
      <c r="CB63" s="280">
        <v>0</v>
      </c>
      <c r="CC63" s="280">
        <v>4000</v>
      </c>
      <c r="CD63" s="24" t="s">
        <v>247</v>
      </c>
      <c r="CE63" s="25">
        <v>7444425.1700000009</v>
      </c>
    </row>
    <row r="64" spans="1:83" x14ac:dyDescent="0.25">
      <c r="A64" s="31" t="s">
        <v>264</v>
      </c>
      <c r="B64" s="16"/>
      <c r="C64" s="273">
        <v>600806</v>
      </c>
      <c r="D64" s="273">
        <v>0</v>
      </c>
      <c r="E64" s="273">
        <v>2233591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29">
        <v>19778086</v>
      </c>
      <c r="Q64" s="329">
        <v>71025</v>
      </c>
      <c r="R64" s="329">
        <v>522289</v>
      </c>
      <c r="S64" s="280">
        <v>40155</v>
      </c>
      <c r="T64" s="280">
        <v>338874</v>
      </c>
      <c r="U64" s="331">
        <v>1661434</v>
      </c>
      <c r="V64" s="329">
        <v>394632</v>
      </c>
      <c r="W64" s="329">
        <v>0</v>
      </c>
      <c r="X64" s="329">
        <v>0</v>
      </c>
      <c r="Y64" s="329">
        <v>0</v>
      </c>
      <c r="Z64" s="329">
        <v>0</v>
      </c>
      <c r="AA64" s="329">
        <v>328677</v>
      </c>
      <c r="AB64" s="281">
        <v>24773647</v>
      </c>
      <c r="AC64" s="329">
        <v>579521</v>
      </c>
      <c r="AD64" s="329">
        <v>1325</v>
      </c>
      <c r="AE64" s="329">
        <v>21010</v>
      </c>
      <c r="AF64" s="329">
        <v>0</v>
      </c>
      <c r="AG64" s="329">
        <v>1178805</v>
      </c>
      <c r="AH64" s="329">
        <v>0</v>
      </c>
      <c r="AI64" s="329">
        <v>0</v>
      </c>
      <c r="AJ64" s="329">
        <v>230233</v>
      </c>
      <c r="AK64" s="329">
        <v>0</v>
      </c>
      <c r="AL64" s="329">
        <v>0</v>
      </c>
      <c r="AM64" s="329">
        <v>0</v>
      </c>
      <c r="AN64" s="329">
        <v>0</v>
      </c>
      <c r="AO64" s="329">
        <v>0</v>
      </c>
      <c r="AP64" s="329">
        <v>0</v>
      </c>
      <c r="AQ64" s="329">
        <v>0</v>
      </c>
      <c r="AR64" s="329">
        <v>-8</v>
      </c>
      <c r="AS64" s="329">
        <v>0</v>
      </c>
      <c r="AT64" s="329">
        <v>0</v>
      </c>
      <c r="AU64" s="329">
        <v>0</v>
      </c>
      <c r="AV64" s="280">
        <v>843248</v>
      </c>
      <c r="AW64" s="280">
        <v>0</v>
      </c>
      <c r="AX64" s="280">
        <v>0</v>
      </c>
      <c r="AY64" s="329">
        <v>241280</v>
      </c>
      <c r="AZ64" s="329">
        <v>0</v>
      </c>
      <c r="BA64" s="280">
        <v>0</v>
      </c>
      <c r="BB64" s="280">
        <v>8397</v>
      </c>
      <c r="BC64" s="280">
        <v>0</v>
      </c>
      <c r="BD64" s="280">
        <v>23788</v>
      </c>
      <c r="BE64" s="329">
        <v>777348</v>
      </c>
      <c r="BF64" s="280">
        <v>0</v>
      </c>
      <c r="BG64" s="280">
        <v>0</v>
      </c>
      <c r="BH64" s="280">
        <v>71</v>
      </c>
      <c r="BI64" s="280">
        <v>0</v>
      </c>
      <c r="BJ64" s="280">
        <v>0</v>
      </c>
      <c r="BK64" s="280">
        <v>0</v>
      </c>
      <c r="BL64" s="280">
        <v>-145</v>
      </c>
      <c r="BM64" s="280">
        <v>0</v>
      </c>
      <c r="BN64" s="280">
        <v>95387</v>
      </c>
      <c r="BO64" s="280">
        <v>0</v>
      </c>
      <c r="BP64" s="280">
        <v>0</v>
      </c>
      <c r="BQ64" s="280">
        <v>0</v>
      </c>
      <c r="BR64" s="280">
        <v>0</v>
      </c>
      <c r="BS64" s="280">
        <v>1251</v>
      </c>
      <c r="BT64" s="280">
        <v>1638</v>
      </c>
      <c r="BU64" s="280">
        <v>0</v>
      </c>
      <c r="BV64" s="280">
        <v>0</v>
      </c>
      <c r="BW64" s="280">
        <v>20</v>
      </c>
      <c r="BX64" s="280">
        <v>0</v>
      </c>
      <c r="BY64" s="280">
        <v>127376</v>
      </c>
      <c r="BZ64" s="280">
        <v>0</v>
      </c>
      <c r="CA64" s="280">
        <v>0</v>
      </c>
      <c r="CB64" s="280">
        <v>0</v>
      </c>
      <c r="CC64" s="280">
        <v>-33026</v>
      </c>
      <c r="CD64" s="24" t="s">
        <v>247</v>
      </c>
      <c r="CE64" s="25">
        <v>54840735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8968</v>
      </c>
      <c r="D66" s="273">
        <v>0</v>
      </c>
      <c r="E66" s="273">
        <v>154979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29">
        <v>357501</v>
      </c>
      <c r="Q66" s="329">
        <v>286</v>
      </c>
      <c r="R66" s="329">
        <v>4597114</v>
      </c>
      <c r="S66" s="280">
        <v>121823</v>
      </c>
      <c r="T66" s="280">
        <v>2819</v>
      </c>
      <c r="U66" s="331">
        <v>3169406</v>
      </c>
      <c r="V66" s="329">
        <v>434265</v>
      </c>
      <c r="W66" s="329">
        <v>0</v>
      </c>
      <c r="X66" s="329">
        <v>0</v>
      </c>
      <c r="Y66" s="329">
        <v>12132936</v>
      </c>
      <c r="Z66" s="329">
        <v>83019</v>
      </c>
      <c r="AA66" s="329">
        <v>141255</v>
      </c>
      <c r="AB66" s="281">
        <v>142870</v>
      </c>
      <c r="AC66" s="329">
        <v>13157</v>
      </c>
      <c r="AD66" s="329">
        <v>0</v>
      </c>
      <c r="AE66" s="329">
        <v>932967</v>
      </c>
      <c r="AF66" s="329">
        <v>0</v>
      </c>
      <c r="AG66" s="329">
        <v>50057</v>
      </c>
      <c r="AH66" s="329">
        <v>0</v>
      </c>
      <c r="AI66" s="329">
        <v>0</v>
      </c>
      <c r="AJ66" s="329">
        <v>172090</v>
      </c>
      <c r="AK66" s="329">
        <v>622667</v>
      </c>
      <c r="AL66" s="329">
        <v>136108</v>
      </c>
      <c r="AM66" s="329">
        <v>0</v>
      </c>
      <c r="AN66" s="329">
        <v>0</v>
      </c>
      <c r="AO66" s="329">
        <v>0</v>
      </c>
      <c r="AP66" s="329">
        <v>0</v>
      </c>
      <c r="AQ66" s="329">
        <v>0</v>
      </c>
      <c r="AR66" s="329">
        <v>7262</v>
      </c>
      <c r="AS66" s="329">
        <v>0</v>
      </c>
      <c r="AT66" s="329">
        <v>0</v>
      </c>
      <c r="AU66" s="329">
        <v>0</v>
      </c>
      <c r="AV66" s="280">
        <v>44457</v>
      </c>
      <c r="AW66" s="280">
        <v>0</v>
      </c>
      <c r="AX66" s="280">
        <v>27411</v>
      </c>
      <c r="AY66" s="329">
        <v>1535342</v>
      </c>
      <c r="AZ66" s="329">
        <v>0</v>
      </c>
      <c r="BA66" s="280">
        <v>142</v>
      </c>
      <c r="BB66" s="280">
        <v>61889</v>
      </c>
      <c r="BC66" s="280">
        <v>0</v>
      </c>
      <c r="BD66" s="280">
        <v>2180</v>
      </c>
      <c r="BE66" s="329">
        <v>370843</v>
      </c>
      <c r="BF66" s="280">
        <v>0</v>
      </c>
      <c r="BG66" s="280">
        <v>82</v>
      </c>
      <c r="BH66" s="280">
        <v>1387</v>
      </c>
      <c r="BI66" s="280">
        <v>0</v>
      </c>
      <c r="BJ66" s="280">
        <v>0</v>
      </c>
      <c r="BK66" s="280">
        <v>0</v>
      </c>
      <c r="BL66" s="280">
        <v>406071</v>
      </c>
      <c r="BM66" s="280">
        <v>0</v>
      </c>
      <c r="BN66" s="280">
        <v>88414</v>
      </c>
      <c r="BO66" s="280">
        <v>3291</v>
      </c>
      <c r="BP66" s="280">
        <v>0</v>
      </c>
      <c r="BQ66" s="280">
        <v>0</v>
      </c>
      <c r="BR66" s="280">
        <v>0</v>
      </c>
      <c r="BS66" s="280">
        <v>116</v>
      </c>
      <c r="BT66" s="280">
        <v>-2529</v>
      </c>
      <c r="BU66" s="280">
        <v>0</v>
      </c>
      <c r="BV66" s="280">
        <v>0</v>
      </c>
      <c r="BW66" s="280">
        <v>69185</v>
      </c>
      <c r="BX66" s="280">
        <v>0</v>
      </c>
      <c r="BY66" s="280">
        <v>1384577</v>
      </c>
      <c r="BZ66" s="280">
        <v>265</v>
      </c>
      <c r="CA66" s="280">
        <v>109</v>
      </c>
      <c r="CB66" s="280">
        <v>0</v>
      </c>
      <c r="CC66" s="280">
        <v>179</v>
      </c>
      <c r="CD66" s="24" t="s">
        <v>247</v>
      </c>
      <c r="CE66" s="25">
        <v>27274960</v>
      </c>
    </row>
    <row r="67" spans="1:83" x14ac:dyDescent="0.25">
      <c r="A67" s="31" t="s">
        <v>15</v>
      </c>
      <c r="B67" s="16"/>
      <c r="C67" s="25">
        <v>127219</v>
      </c>
      <c r="D67" s="25">
        <v>0</v>
      </c>
      <c r="E67" s="25">
        <v>172123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881900</v>
      </c>
      <c r="Q67" s="25">
        <v>0</v>
      </c>
      <c r="R67" s="25">
        <v>116976</v>
      </c>
      <c r="S67" s="25">
        <v>0</v>
      </c>
      <c r="T67" s="25">
        <v>35611</v>
      </c>
      <c r="U67" s="25">
        <v>7373</v>
      </c>
      <c r="V67" s="25">
        <v>73744</v>
      </c>
      <c r="W67" s="25">
        <v>0</v>
      </c>
      <c r="X67" s="25">
        <v>0</v>
      </c>
      <c r="Y67" s="25">
        <v>1011</v>
      </c>
      <c r="Z67" s="25">
        <v>0</v>
      </c>
      <c r="AA67" s="25">
        <v>0</v>
      </c>
      <c r="AB67" s="25">
        <v>82843</v>
      </c>
      <c r="AC67" s="25">
        <v>55855</v>
      </c>
      <c r="AD67" s="25">
        <v>0</v>
      </c>
      <c r="AE67" s="25">
        <v>3119</v>
      </c>
      <c r="AF67" s="25">
        <v>0</v>
      </c>
      <c r="AG67" s="25">
        <v>22132</v>
      </c>
      <c r="AH67" s="25">
        <v>0</v>
      </c>
      <c r="AI67" s="25">
        <v>0</v>
      </c>
      <c r="AJ67" s="25">
        <v>90729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42315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1363890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1565075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456029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5097944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37923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9">
        <v>933195</v>
      </c>
      <c r="Q68" s="329">
        <v>0</v>
      </c>
      <c r="R68" s="329">
        <v>0</v>
      </c>
      <c r="S68" s="280">
        <v>0</v>
      </c>
      <c r="T68" s="280">
        <v>0</v>
      </c>
      <c r="U68" s="331">
        <v>38231</v>
      </c>
      <c r="V68" s="329">
        <v>194945</v>
      </c>
      <c r="W68" s="329">
        <v>0</v>
      </c>
      <c r="X68" s="329">
        <v>0</v>
      </c>
      <c r="Y68" s="329">
        <v>0</v>
      </c>
      <c r="Z68" s="329">
        <v>0</v>
      </c>
      <c r="AA68" s="329">
        <v>0</v>
      </c>
      <c r="AB68" s="281">
        <v>449907</v>
      </c>
      <c r="AC68" s="329">
        <v>3013</v>
      </c>
      <c r="AD68" s="329">
        <v>0</v>
      </c>
      <c r="AE68" s="329">
        <v>0</v>
      </c>
      <c r="AF68" s="329">
        <v>0</v>
      </c>
      <c r="AG68" s="329">
        <v>132189</v>
      </c>
      <c r="AH68" s="329">
        <v>0</v>
      </c>
      <c r="AI68" s="329">
        <v>0</v>
      </c>
      <c r="AJ68" s="329">
        <v>1777</v>
      </c>
      <c r="AK68" s="329">
        <v>0</v>
      </c>
      <c r="AL68" s="329">
        <v>0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115143</v>
      </c>
      <c r="AW68" s="280">
        <v>0</v>
      </c>
      <c r="AX68" s="280">
        <v>0</v>
      </c>
      <c r="AY68" s="329">
        <v>0</v>
      </c>
      <c r="AZ68" s="329">
        <v>0</v>
      </c>
      <c r="BA68" s="280">
        <v>26556</v>
      </c>
      <c r="BB68" s="280">
        <v>0</v>
      </c>
      <c r="BC68" s="280">
        <v>0</v>
      </c>
      <c r="BD68" s="280">
        <v>0</v>
      </c>
      <c r="BE68" s="329">
        <v>2031</v>
      </c>
      <c r="BF68" s="280">
        <v>0</v>
      </c>
      <c r="BG68" s="280">
        <v>0</v>
      </c>
      <c r="BH68" s="280">
        <v>-1440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750880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2684350</v>
      </c>
    </row>
    <row r="69" spans="1:83" x14ac:dyDescent="0.25">
      <c r="A69" s="31" t="s">
        <v>268</v>
      </c>
      <c r="B69" s="16"/>
      <c r="C69" s="25">
        <v>4592687</v>
      </c>
      <c r="D69" s="25">
        <v>0</v>
      </c>
      <c r="E69" s="25">
        <v>28307470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13330670</v>
      </c>
      <c r="Q69" s="25">
        <v>1401255</v>
      </c>
      <c r="R69" s="25">
        <v>8157</v>
      </c>
      <c r="S69" s="25">
        <v>75351</v>
      </c>
      <c r="T69" s="25">
        <v>527374</v>
      </c>
      <c r="U69" s="25">
        <v>2932345</v>
      </c>
      <c r="V69" s="25">
        <v>1812172</v>
      </c>
      <c r="W69" s="25">
        <v>0</v>
      </c>
      <c r="X69" s="25">
        <v>0</v>
      </c>
      <c r="Y69" s="25">
        <v>-120000</v>
      </c>
      <c r="Z69" s="25">
        <v>10245</v>
      </c>
      <c r="AA69" s="25">
        <v>280725</v>
      </c>
      <c r="AB69" s="25">
        <v>3710053</v>
      </c>
      <c r="AC69" s="25">
        <v>3112161</v>
      </c>
      <c r="AD69" s="25">
        <v>20081</v>
      </c>
      <c r="AE69" s="25">
        <v>-962</v>
      </c>
      <c r="AF69" s="25">
        <v>0</v>
      </c>
      <c r="AG69" s="25">
        <v>9159355</v>
      </c>
      <c r="AH69" s="25">
        <v>0</v>
      </c>
      <c r="AI69" s="25">
        <v>0</v>
      </c>
      <c r="AJ69" s="25">
        <v>1451789</v>
      </c>
      <c r="AK69" s="25">
        <v>388</v>
      </c>
      <c r="AL69" s="25">
        <v>600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10007</v>
      </c>
      <c r="AS69" s="25">
        <v>0</v>
      </c>
      <c r="AT69" s="25">
        <v>0</v>
      </c>
      <c r="AU69" s="25">
        <v>0</v>
      </c>
      <c r="AV69" s="25">
        <v>3475121</v>
      </c>
      <c r="AW69" s="25">
        <v>0</v>
      </c>
      <c r="AX69" s="25">
        <v>0</v>
      </c>
      <c r="AY69" s="25">
        <v>2348109</v>
      </c>
      <c r="AZ69" s="25">
        <v>0</v>
      </c>
      <c r="BA69" s="25">
        <v>935416</v>
      </c>
      <c r="BB69" s="25">
        <v>2108911</v>
      </c>
      <c r="BC69" s="25">
        <v>0</v>
      </c>
      <c r="BD69" s="25">
        <v>0</v>
      </c>
      <c r="BE69" s="25">
        <v>7614568</v>
      </c>
      <c r="BF69" s="25">
        <v>0</v>
      </c>
      <c r="BG69" s="25">
        <v>695</v>
      </c>
      <c r="BH69" s="25">
        <v>2163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2775908</v>
      </c>
      <c r="BO69" s="25">
        <v>50477</v>
      </c>
      <c r="BP69" s="25">
        <v>0</v>
      </c>
      <c r="BQ69" s="25">
        <v>0</v>
      </c>
      <c r="BR69" s="25">
        <v>0</v>
      </c>
      <c r="BS69" s="25">
        <v>78662</v>
      </c>
      <c r="BT69" s="25">
        <v>364595</v>
      </c>
      <c r="BU69" s="25">
        <v>0</v>
      </c>
      <c r="BV69" s="25">
        <v>0</v>
      </c>
      <c r="BW69" s="25">
        <v>0</v>
      </c>
      <c r="BX69" s="25">
        <v>0</v>
      </c>
      <c r="BY69" s="25">
        <v>1871308</v>
      </c>
      <c r="BZ69" s="25">
        <v>685554</v>
      </c>
      <c r="CA69" s="25">
        <v>330116</v>
      </c>
      <c r="CB69" s="25">
        <v>0</v>
      </c>
      <c r="CC69" s="25">
        <v>4996969</v>
      </c>
      <c r="CD69" s="25">
        <v>0</v>
      </c>
      <c r="CE69" s="25">
        <v>98260495</v>
      </c>
    </row>
    <row r="70" spans="1:83" x14ac:dyDescent="0.25">
      <c r="A70" s="26" t="s">
        <v>269</v>
      </c>
      <c r="B70" s="334"/>
      <c r="C70" s="282">
        <v>15</v>
      </c>
      <c r="D70" s="282">
        <v>0</v>
      </c>
      <c r="E70" s="282">
        <v>23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384</v>
      </c>
      <c r="Q70" s="282">
        <v>0</v>
      </c>
      <c r="R70" s="282">
        <v>5044</v>
      </c>
      <c r="S70" s="282">
        <v>0</v>
      </c>
      <c r="T70" s="282">
        <v>0</v>
      </c>
      <c r="U70" s="282">
        <v>165755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399</v>
      </c>
      <c r="AH70" s="282">
        <v>0</v>
      </c>
      <c r="AI70" s="282">
        <v>0</v>
      </c>
      <c r="AJ70" s="282">
        <v>15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171635</v>
      </c>
    </row>
    <row r="71" spans="1:83" x14ac:dyDescent="0.25">
      <c r="A71" s="26" t="s">
        <v>270</v>
      </c>
      <c r="B71" s="334"/>
      <c r="C71" s="282">
        <v>171971</v>
      </c>
      <c r="D71" s="282">
        <v>0</v>
      </c>
      <c r="E71" s="282">
        <v>2128636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1345571</v>
      </c>
      <c r="Q71" s="282">
        <v>69236</v>
      </c>
      <c r="R71" s="282">
        <v>0</v>
      </c>
      <c r="S71" s="282">
        <v>61412</v>
      </c>
      <c r="T71" s="282">
        <v>0</v>
      </c>
      <c r="U71" s="282">
        <v>0</v>
      </c>
      <c r="V71" s="282">
        <v>91732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33475</v>
      </c>
      <c r="AD71" s="282">
        <v>0</v>
      </c>
      <c r="AE71" s="282">
        <v>-1004</v>
      </c>
      <c r="AF71" s="282">
        <v>0</v>
      </c>
      <c r="AG71" s="282">
        <v>473310</v>
      </c>
      <c r="AH71" s="282">
        <v>0</v>
      </c>
      <c r="AI71" s="282">
        <v>0</v>
      </c>
      <c r="AJ71" s="282">
        <v>17394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1040</v>
      </c>
      <c r="AW71" s="282">
        <v>0</v>
      </c>
      <c r="AX71" s="282">
        <v>0</v>
      </c>
      <c r="AY71" s="282">
        <v>197650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136379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21079</v>
      </c>
      <c r="CA71" s="282">
        <v>0</v>
      </c>
      <c r="CB71" s="282">
        <v>0</v>
      </c>
      <c r="CC71" s="282">
        <v>0</v>
      </c>
      <c r="CD71" s="282">
        <v>0</v>
      </c>
      <c r="CE71" s="25">
        <v>4747881</v>
      </c>
    </row>
    <row r="72" spans="1:83" x14ac:dyDescent="0.25">
      <c r="A72" s="26" t="s">
        <v>271</v>
      </c>
      <c r="B72" s="334"/>
      <c r="C72" s="282">
        <v>0</v>
      </c>
      <c r="D72" s="282">
        <v>0</v>
      </c>
      <c r="E72" s="282">
        <v>2500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893</v>
      </c>
      <c r="Q72" s="282">
        <v>0</v>
      </c>
      <c r="R72" s="282">
        <v>0</v>
      </c>
      <c r="S72" s="282">
        <v>0</v>
      </c>
      <c r="T72" s="282">
        <v>0</v>
      </c>
      <c r="U72" s="282">
        <v>12775</v>
      </c>
      <c r="V72" s="282">
        <v>2741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5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247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1289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44028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3200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67678</v>
      </c>
    </row>
    <row r="73" spans="1:83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</row>
    <row r="74" spans="1:83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18216</v>
      </c>
      <c r="V74" s="282">
        <v>0</v>
      </c>
      <c r="W74" s="282">
        <v>0</v>
      </c>
      <c r="X74" s="282">
        <v>0</v>
      </c>
      <c r="Y74" s="282">
        <v>-120000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718329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616545</v>
      </c>
    </row>
    <row r="75" spans="1:83" x14ac:dyDescent="0.25">
      <c r="A75" s="26" t="s">
        <v>274</v>
      </c>
      <c r="B75" s="334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25000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132665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157665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1712</v>
      </c>
      <c r="D77" s="282">
        <v>0</v>
      </c>
      <c r="E77" s="282">
        <v>20115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968155</v>
      </c>
      <c r="Q77" s="282">
        <v>2120</v>
      </c>
      <c r="R77" s="282">
        <v>3103</v>
      </c>
      <c r="S77" s="282">
        <v>0</v>
      </c>
      <c r="T77" s="282">
        <v>0</v>
      </c>
      <c r="U77" s="282">
        <v>38575</v>
      </c>
      <c r="V77" s="282">
        <v>4342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278051</v>
      </c>
      <c r="AC77" s="282">
        <v>660</v>
      </c>
      <c r="AD77" s="282">
        <v>0</v>
      </c>
      <c r="AE77" s="282">
        <v>0</v>
      </c>
      <c r="AF77" s="282">
        <v>0</v>
      </c>
      <c r="AG77" s="282">
        <v>31395</v>
      </c>
      <c r="AH77" s="282">
        <v>0</v>
      </c>
      <c r="AI77" s="282">
        <v>0</v>
      </c>
      <c r="AJ77" s="282">
        <v>184985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8706</v>
      </c>
      <c r="AW77" s="282">
        <v>0</v>
      </c>
      <c r="AX77" s="282">
        <v>0</v>
      </c>
      <c r="AY77" s="282">
        <v>3002</v>
      </c>
      <c r="AZ77" s="282">
        <v>0</v>
      </c>
      <c r="BA77" s="282">
        <v>3597</v>
      </c>
      <c r="BB77" s="282">
        <v>160672</v>
      </c>
      <c r="BC77" s="282">
        <v>0</v>
      </c>
      <c r="BD77" s="282">
        <v>0</v>
      </c>
      <c r="BE77" s="282">
        <v>1011358</v>
      </c>
      <c r="BF77" s="282">
        <v>0</v>
      </c>
      <c r="BG77" s="282">
        <v>695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69808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2791051</v>
      </c>
    </row>
    <row r="78" spans="1:83" x14ac:dyDescent="0.25">
      <c r="A78" s="26" t="s">
        <v>277</v>
      </c>
      <c r="B78" s="16"/>
      <c r="C78" s="282">
        <v>4419716</v>
      </c>
      <c r="D78" s="282">
        <v>0</v>
      </c>
      <c r="E78" s="282">
        <v>25984027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11007340</v>
      </c>
      <c r="Q78" s="282">
        <v>1329671</v>
      </c>
      <c r="R78" s="282">
        <v>0</v>
      </c>
      <c r="S78" s="282">
        <v>9022</v>
      </c>
      <c r="T78" s="282">
        <v>525051</v>
      </c>
      <c r="U78" s="282">
        <v>2691726</v>
      </c>
      <c r="V78" s="282">
        <v>1619562</v>
      </c>
      <c r="W78" s="282">
        <v>0</v>
      </c>
      <c r="X78" s="282">
        <v>0</v>
      </c>
      <c r="Y78" s="282">
        <v>0</v>
      </c>
      <c r="Z78" s="282">
        <v>10245</v>
      </c>
      <c r="AA78" s="282">
        <v>280725</v>
      </c>
      <c r="AB78" s="282">
        <v>3421116</v>
      </c>
      <c r="AC78" s="282">
        <v>3074494</v>
      </c>
      <c r="AD78" s="282">
        <v>20081</v>
      </c>
      <c r="AE78" s="282">
        <v>0</v>
      </c>
      <c r="AF78" s="282">
        <v>0</v>
      </c>
      <c r="AG78" s="282">
        <v>8644978</v>
      </c>
      <c r="AH78" s="282">
        <v>0</v>
      </c>
      <c r="AI78" s="282">
        <v>0</v>
      </c>
      <c r="AJ78" s="282">
        <v>1235325</v>
      </c>
      <c r="AK78" s="282">
        <v>388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3379651</v>
      </c>
      <c r="AW78" s="282">
        <v>0</v>
      </c>
      <c r="AX78" s="282">
        <v>0</v>
      </c>
      <c r="AY78" s="282">
        <v>2143659</v>
      </c>
      <c r="AZ78" s="282">
        <v>0</v>
      </c>
      <c r="BA78" s="282">
        <v>103659</v>
      </c>
      <c r="BB78" s="282">
        <v>1950012</v>
      </c>
      <c r="BC78" s="282">
        <v>0</v>
      </c>
      <c r="BD78" s="282">
        <v>0</v>
      </c>
      <c r="BE78" s="282">
        <v>4346590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561709</v>
      </c>
      <c r="BO78" s="282">
        <v>50477</v>
      </c>
      <c r="BP78" s="282">
        <v>0</v>
      </c>
      <c r="BQ78" s="282">
        <v>0</v>
      </c>
      <c r="BR78" s="282">
        <v>0</v>
      </c>
      <c r="BS78" s="282">
        <v>78342</v>
      </c>
      <c r="BT78" s="282">
        <v>357038</v>
      </c>
      <c r="BU78" s="282">
        <v>0</v>
      </c>
      <c r="BV78" s="282">
        <v>0</v>
      </c>
      <c r="BW78" s="282">
        <v>0</v>
      </c>
      <c r="BX78" s="282">
        <v>0</v>
      </c>
      <c r="BY78" s="282">
        <v>1763957</v>
      </c>
      <c r="BZ78" s="282">
        <v>664475</v>
      </c>
      <c r="CA78" s="282">
        <v>327182</v>
      </c>
      <c r="CB78" s="282">
        <v>0</v>
      </c>
      <c r="CC78" s="282">
        <v>217319</v>
      </c>
      <c r="CD78" s="282">
        <v>0</v>
      </c>
      <c r="CE78" s="25">
        <v>80217537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119888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2273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1694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1955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1760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20324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147894</v>
      </c>
    </row>
    <row r="80" spans="1:83" x14ac:dyDescent="0.25">
      <c r="A80" s="26" t="s">
        <v>279</v>
      </c>
      <c r="B80" s="16"/>
      <c r="C80" s="282">
        <v>573</v>
      </c>
      <c r="D80" s="282">
        <v>0</v>
      </c>
      <c r="E80" s="282">
        <v>17333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198</v>
      </c>
      <c r="Q80" s="282">
        <v>228</v>
      </c>
      <c r="R80" s="282">
        <v>0</v>
      </c>
      <c r="S80" s="282">
        <v>0</v>
      </c>
      <c r="T80" s="282">
        <v>0</v>
      </c>
      <c r="U80" s="282">
        <v>0</v>
      </c>
      <c r="V80" s="282">
        <v>5419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1579</v>
      </c>
      <c r="AC80" s="282">
        <v>1428</v>
      </c>
      <c r="AD80" s="282">
        <v>0</v>
      </c>
      <c r="AE80" s="282">
        <v>0</v>
      </c>
      <c r="AF80" s="282">
        <v>0</v>
      </c>
      <c r="AG80" s="282">
        <v>990</v>
      </c>
      <c r="AH80" s="282">
        <v>0</v>
      </c>
      <c r="AI80" s="282">
        <v>0</v>
      </c>
      <c r="AJ80" s="282">
        <v>165</v>
      </c>
      <c r="AK80" s="282">
        <v>0</v>
      </c>
      <c r="AL80" s="282">
        <v>600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1180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2802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1149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4457</v>
      </c>
      <c r="BZ80" s="282">
        <v>0</v>
      </c>
      <c r="CA80" s="282">
        <v>840</v>
      </c>
      <c r="CB80" s="282">
        <v>0</v>
      </c>
      <c r="CC80" s="282">
        <v>0</v>
      </c>
      <c r="CD80" s="282">
        <v>0</v>
      </c>
      <c r="CE80" s="25">
        <v>38941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303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1921414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5029</v>
      </c>
      <c r="BZ81" s="282">
        <v>0</v>
      </c>
      <c r="CA81" s="282">
        <v>0</v>
      </c>
      <c r="CB81" s="282">
        <v>0</v>
      </c>
      <c r="CC81" s="282">
        <v>4779330</v>
      </c>
      <c r="CD81" s="282">
        <v>0</v>
      </c>
      <c r="CE81" s="25">
        <v>6706076</v>
      </c>
    </row>
    <row r="82" spans="1:84" x14ac:dyDescent="0.25">
      <c r="A82" s="26" t="s">
        <v>281</v>
      </c>
      <c r="B82" s="16"/>
      <c r="C82" s="282">
        <v>569</v>
      </c>
      <c r="D82" s="282">
        <v>0</v>
      </c>
      <c r="E82" s="282">
        <v>1949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2574</v>
      </c>
      <c r="Q82" s="282">
        <v>0</v>
      </c>
      <c r="R82" s="282">
        <v>0</v>
      </c>
      <c r="S82" s="282">
        <v>0</v>
      </c>
      <c r="T82" s="282">
        <v>0</v>
      </c>
      <c r="U82" s="282">
        <v>469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65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579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10007</v>
      </c>
      <c r="AS82" s="282">
        <v>0</v>
      </c>
      <c r="AT82" s="282">
        <v>0</v>
      </c>
      <c r="AU82" s="282">
        <v>0</v>
      </c>
      <c r="AV82" s="282">
        <v>70509</v>
      </c>
      <c r="AW82" s="282">
        <v>0</v>
      </c>
      <c r="AX82" s="282">
        <v>0</v>
      </c>
      <c r="AY82" s="282">
        <v>594</v>
      </c>
      <c r="AZ82" s="282">
        <v>0</v>
      </c>
      <c r="BA82" s="282">
        <v>109831</v>
      </c>
      <c r="BB82" s="282">
        <v>1327</v>
      </c>
      <c r="BC82" s="282">
        <v>0</v>
      </c>
      <c r="BD82" s="282">
        <v>0</v>
      </c>
      <c r="BE82" s="282">
        <v>2047855</v>
      </c>
      <c r="BF82" s="282">
        <v>0</v>
      </c>
      <c r="BG82" s="282">
        <v>0</v>
      </c>
      <c r="BH82" s="282">
        <v>2163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20730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550</v>
      </c>
      <c r="BZ82" s="282">
        <v>0</v>
      </c>
      <c r="CA82" s="282">
        <v>0</v>
      </c>
      <c r="CB82" s="282">
        <v>0</v>
      </c>
      <c r="CC82" s="282">
        <v>343</v>
      </c>
      <c r="CD82" s="282">
        <v>0</v>
      </c>
      <c r="CE82" s="25">
        <v>2270114</v>
      </c>
    </row>
    <row r="83" spans="1:84" x14ac:dyDescent="0.25">
      <c r="A83" s="26" t="s">
        <v>282</v>
      </c>
      <c r="B83" s="16"/>
      <c r="C83" s="273">
        <v>-1869</v>
      </c>
      <c r="D83" s="273">
        <v>0</v>
      </c>
      <c r="E83" s="329">
        <v>32999</v>
      </c>
      <c r="F83" s="329">
        <v>0</v>
      </c>
      <c r="G83" s="273">
        <v>0</v>
      </c>
      <c r="H83" s="273">
        <v>0</v>
      </c>
      <c r="I83" s="329">
        <v>0</v>
      </c>
      <c r="J83" s="329">
        <v>0</v>
      </c>
      <c r="K83" s="329">
        <v>0</v>
      </c>
      <c r="L83" s="329">
        <v>0</v>
      </c>
      <c r="M83" s="273">
        <v>0</v>
      </c>
      <c r="N83" s="273">
        <v>0</v>
      </c>
      <c r="O83" s="273">
        <v>0</v>
      </c>
      <c r="P83" s="329">
        <v>5555</v>
      </c>
      <c r="Q83" s="329">
        <v>0</v>
      </c>
      <c r="R83" s="331">
        <v>10</v>
      </c>
      <c r="S83" s="329">
        <v>4917</v>
      </c>
      <c r="T83" s="273">
        <v>50</v>
      </c>
      <c r="U83" s="329">
        <v>4526</v>
      </c>
      <c r="V83" s="329">
        <v>88376</v>
      </c>
      <c r="W83" s="273">
        <v>0</v>
      </c>
      <c r="X83" s="329">
        <v>0</v>
      </c>
      <c r="Y83" s="329">
        <v>0</v>
      </c>
      <c r="Z83" s="329">
        <v>0</v>
      </c>
      <c r="AA83" s="329">
        <v>0</v>
      </c>
      <c r="AB83" s="329">
        <v>9237</v>
      </c>
      <c r="AC83" s="329">
        <v>2104</v>
      </c>
      <c r="AD83" s="329">
        <v>0</v>
      </c>
      <c r="AE83" s="329">
        <v>42</v>
      </c>
      <c r="AF83" s="329">
        <v>0</v>
      </c>
      <c r="AG83" s="329">
        <v>6589</v>
      </c>
      <c r="AH83" s="329">
        <v>0</v>
      </c>
      <c r="AI83" s="329">
        <v>0</v>
      </c>
      <c r="AJ83" s="329">
        <v>13326</v>
      </c>
      <c r="AK83" s="329">
        <v>0</v>
      </c>
      <c r="AL83" s="329">
        <v>0</v>
      </c>
      <c r="AM83" s="329">
        <v>0</v>
      </c>
      <c r="AN83" s="329">
        <v>0</v>
      </c>
      <c r="AO83" s="273">
        <v>0</v>
      </c>
      <c r="AP83" s="329">
        <v>0</v>
      </c>
      <c r="AQ83" s="273">
        <v>0</v>
      </c>
      <c r="AR83" s="273">
        <v>0</v>
      </c>
      <c r="AS83" s="273">
        <v>0</v>
      </c>
      <c r="AT83" s="273">
        <v>0</v>
      </c>
      <c r="AU83" s="329">
        <v>0</v>
      </c>
      <c r="AV83" s="329">
        <v>14035</v>
      </c>
      <c r="AW83" s="329">
        <v>0</v>
      </c>
      <c r="AX83" s="329">
        <v>0</v>
      </c>
      <c r="AY83" s="329">
        <v>1002</v>
      </c>
      <c r="AZ83" s="329">
        <v>0</v>
      </c>
      <c r="BA83" s="329">
        <v>0</v>
      </c>
      <c r="BB83" s="329">
        <v>-3100</v>
      </c>
      <c r="BC83" s="329">
        <v>0</v>
      </c>
      <c r="BD83" s="329">
        <v>0</v>
      </c>
      <c r="BE83" s="329">
        <v>41535</v>
      </c>
      <c r="BF83" s="329">
        <v>0</v>
      </c>
      <c r="BG83" s="329">
        <v>0</v>
      </c>
      <c r="BH83" s="331">
        <v>0</v>
      </c>
      <c r="BI83" s="329">
        <v>0</v>
      </c>
      <c r="BJ83" s="329">
        <v>0</v>
      </c>
      <c r="BK83" s="329">
        <v>0</v>
      </c>
      <c r="BL83" s="329">
        <v>0</v>
      </c>
      <c r="BM83" s="329">
        <v>0</v>
      </c>
      <c r="BN83" s="329">
        <v>73889</v>
      </c>
      <c r="BO83" s="329">
        <v>0</v>
      </c>
      <c r="BP83" s="329">
        <v>0</v>
      </c>
      <c r="BQ83" s="329">
        <v>0</v>
      </c>
      <c r="BR83" s="329">
        <v>0</v>
      </c>
      <c r="BS83" s="329">
        <v>320</v>
      </c>
      <c r="BT83" s="329">
        <v>7557</v>
      </c>
      <c r="BU83" s="329">
        <v>0</v>
      </c>
      <c r="BV83" s="329">
        <v>0</v>
      </c>
      <c r="BW83" s="329">
        <v>0</v>
      </c>
      <c r="BX83" s="329">
        <v>0</v>
      </c>
      <c r="BY83" s="329">
        <v>24307</v>
      </c>
      <c r="BZ83" s="329">
        <v>0</v>
      </c>
      <c r="CA83" s="329">
        <v>2094</v>
      </c>
      <c r="CB83" s="329">
        <v>0</v>
      </c>
      <c r="CC83" s="329">
        <v>-23</v>
      </c>
      <c r="CD83" s="282">
        <v>0</v>
      </c>
      <c r="CE83" s="25">
        <v>327478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27123</v>
      </c>
      <c r="Q84" s="273">
        <v>0</v>
      </c>
      <c r="R84" s="273">
        <v>0</v>
      </c>
      <c r="S84" s="273">
        <v>0</v>
      </c>
      <c r="T84" s="273">
        <v>0</v>
      </c>
      <c r="U84" s="273">
        <v>75819</v>
      </c>
      <c r="V84" s="273">
        <v>4000</v>
      </c>
      <c r="W84" s="273">
        <v>0</v>
      </c>
      <c r="X84" s="273">
        <v>0</v>
      </c>
      <c r="Y84" s="273">
        <v>11250</v>
      </c>
      <c r="Z84" s="273">
        <v>0</v>
      </c>
      <c r="AA84" s="273">
        <v>0</v>
      </c>
      <c r="AB84" s="273">
        <v>1686246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1927496</v>
      </c>
      <c r="AW84" s="273">
        <v>0</v>
      </c>
      <c r="AX84" s="273">
        <v>0</v>
      </c>
      <c r="AY84" s="273">
        <v>840661</v>
      </c>
      <c r="AZ84" s="273">
        <v>0</v>
      </c>
      <c r="BA84" s="273">
        <v>141474</v>
      </c>
      <c r="BB84" s="273">
        <v>0</v>
      </c>
      <c r="BC84" s="273">
        <v>0</v>
      </c>
      <c r="BD84" s="273">
        <v>0</v>
      </c>
      <c r="BE84" s="273">
        <v>236996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211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-8347</v>
      </c>
      <c r="CB84" s="273">
        <v>0</v>
      </c>
      <c r="CC84" s="273">
        <v>11301</v>
      </c>
      <c r="CD84" s="282">
        <v>0</v>
      </c>
      <c r="CE84" s="25">
        <v>4954230</v>
      </c>
    </row>
    <row r="85" spans="1:84" x14ac:dyDescent="0.25">
      <c r="A85" s="31" t="s">
        <v>284</v>
      </c>
      <c r="B85" s="25"/>
      <c r="C85" s="25">
        <v>10787320</v>
      </c>
      <c r="D85" s="25">
        <v>0</v>
      </c>
      <c r="E85" s="25">
        <v>58211841.379999995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46544881.280000001</v>
      </c>
      <c r="Q85" s="25">
        <v>2838814</v>
      </c>
      <c r="R85" s="25">
        <v>5244536</v>
      </c>
      <c r="S85" s="25">
        <v>249557</v>
      </c>
      <c r="T85" s="25">
        <v>1440474</v>
      </c>
      <c r="U85" s="25">
        <v>10539461.98</v>
      </c>
      <c r="V85" s="25">
        <v>4581674</v>
      </c>
      <c r="W85" s="25">
        <v>0</v>
      </c>
      <c r="X85" s="25">
        <v>0</v>
      </c>
      <c r="Y85" s="25">
        <v>12002697</v>
      </c>
      <c r="Z85" s="25">
        <v>102737</v>
      </c>
      <c r="AA85" s="25">
        <v>1044317</v>
      </c>
      <c r="AB85" s="25">
        <v>30984388.329999998</v>
      </c>
      <c r="AC85" s="25">
        <v>6917335</v>
      </c>
      <c r="AD85" s="25">
        <v>41023</v>
      </c>
      <c r="AE85" s="25">
        <v>956540</v>
      </c>
      <c r="AF85" s="25">
        <v>0</v>
      </c>
      <c r="AG85" s="25">
        <v>19698368.98</v>
      </c>
      <c r="AH85" s="25">
        <v>0</v>
      </c>
      <c r="AI85" s="25">
        <v>0</v>
      </c>
      <c r="AJ85" s="25">
        <v>3211764</v>
      </c>
      <c r="AK85" s="25">
        <v>623414</v>
      </c>
      <c r="AL85" s="25">
        <v>136708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17261</v>
      </c>
      <c r="AS85" s="25">
        <v>0</v>
      </c>
      <c r="AT85" s="25">
        <v>0</v>
      </c>
      <c r="AU85" s="25">
        <v>0</v>
      </c>
      <c r="AV85" s="25">
        <v>5946669</v>
      </c>
      <c r="AW85" s="25">
        <v>0</v>
      </c>
      <c r="AX85" s="25">
        <v>27411</v>
      </c>
      <c r="AY85" s="25">
        <v>5512894</v>
      </c>
      <c r="AZ85" s="25">
        <v>0</v>
      </c>
      <c r="BA85" s="25">
        <v>926082</v>
      </c>
      <c r="BB85" s="25">
        <v>4213737</v>
      </c>
      <c r="BC85" s="25">
        <v>0</v>
      </c>
      <c r="BD85" s="25">
        <v>25968</v>
      </c>
      <c r="BE85" s="25">
        <v>14339799</v>
      </c>
      <c r="BF85" s="25">
        <v>0</v>
      </c>
      <c r="BG85" s="25">
        <v>777</v>
      </c>
      <c r="BH85" s="25">
        <v>2181</v>
      </c>
      <c r="BI85" s="25">
        <v>0</v>
      </c>
      <c r="BJ85" s="25">
        <v>0</v>
      </c>
      <c r="BK85" s="25">
        <v>0</v>
      </c>
      <c r="BL85" s="25">
        <v>407819</v>
      </c>
      <c r="BM85" s="25">
        <v>0</v>
      </c>
      <c r="BN85" s="25">
        <v>6909554.4100000001</v>
      </c>
      <c r="BO85" s="25">
        <v>179534</v>
      </c>
      <c r="BP85" s="25">
        <v>0</v>
      </c>
      <c r="BQ85" s="25">
        <v>0</v>
      </c>
      <c r="BR85" s="25">
        <v>0</v>
      </c>
      <c r="BS85" s="25">
        <v>159849</v>
      </c>
      <c r="BT85" s="25">
        <v>720719</v>
      </c>
      <c r="BU85" s="25">
        <v>0</v>
      </c>
      <c r="BV85" s="25">
        <v>215</v>
      </c>
      <c r="BW85" s="25">
        <v>4094801.85</v>
      </c>
      <c r="BX85" s="25">
        <v>0</v>
      </c>
      <c r="BY85" s="25">
        <v>5599170.96</v>
      </c>
      <c r="BZ85" s="25">
        <v>1453044</v>
      </c>
      <c r="CA85" s="25">
        <v>654164</v>
      </c>
      <c r="CB85" s="25">
        <v>0</v>
      </c>
      <c r="CC85" s="25">
        <v>5384427</v>
      </c>
      <c r="CD85" s="25">
        <v>0</v>
      </c>
      <c r="CE85" s="25">
        <v>272733929.16999996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9700516</v>
      </c>
      <c r="D87" s="273">
        <v>0</v>
      </c>
      <c r="E87" s="273">
        <v>96356468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68292737</v>
      </c>
      <c r="Q87" s="273">
        <v>5144526</v>
      </c>
      <c r="R87" s="273">
        <v>-57913</v>
      </c>
      <c r="S87" s="273">
        <v>0</v>
      </c>
      <c r="T87" s="273">
        <v>4878263</v>
      </c>
      <c r="U87" s="273">
        <v>38939281</v>
      </c>
      <c r="V87" s="273">
        <v>9193647</v>
      </c>
      <c r="W87" s="273">
        <v>0</v>
      </c>
      <c r="X87" s="273">
        <v>0</v>
      </c>
      <c r="Y87" s="273">
        <v>42369090</v>
      </c>
      <c r="Z87" s="273">
        <v>0</v>
      </c>
      <c r="AA87" s="273">
        <v>714429</v>
      </c>
      <c r="AB87" s="273">
        <v>48455174</v>
      </c>
      <c r="AC87" s="273">
        <v>48402968</v>
      </c>
      <c r="AD87" s="273">
        <v>1040064</v>
      </c>
      <c r="AE87" s="273">
        <v>1370503</v>
      </c>
      <c r="AF87" s="273">
        <v>0</v>
      </c>
      <c r="AG87" s="273">
        <v>34646037</v>
      </c>
      <c r="AH87" s="273">
        <v>0</v>
      </c>
      <c r="AI87" s="273">
        <v>0</v>
      </c>
      <c r="AJ87" s="273">
        <v>38656</v>
      </c>
      <c r="AK87" s="273">
        <v>1267966</v>
      </c>
      <c r="AL87" s="273">
        <v>333300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10673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411096385</v>
      </c>
    </row>
    <row r="88" spans="1:84" x14ac:dyDescent="0.25">
      <c r="A88" s="21" t="s">
        <v>287</v>
      </c>
      <c r="B88" s="16"/>
      <c r="C88" s="273">
        <v>194197</v>
      </c>
      <c r="D88" s="273">
        <v>0</v>
      </c>
      <c r="E88" s="273">
        <v>7113647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230171271</v>
      </c>
      <c r="Q88" s="273">
        <v>14989559</v>
      </c>
      <c r="R88" s="273">
        <v>67144</v>
      </c>
      <c r="S88" s="273">
        <v>0</v>
      </c>
      <c r="T88" s="273">
        <v>539525</v>
      </c>
      <c r="U88" s="273">
        <v>38386760</v>
      </c>
      <c r="V88" s="273">
        <v>11866517</v>
      </c>
      <c r="W88" s="273">
        <v>0</v>
      </c>
      <c r="X88" s="273">
        <v>0</v>
      </c>
      <c r="Y88" s="273">
        <v>87549874</v>
      </c>
      <c r="Z88" s="273">
        <v>0</v>
      </c>
      <c r="AA88" s="273">
        <v>6527233</v>
      </c>
      <c r="AB88" s="273">
        <v>131812811</v>
      </c>
      <c r="AC88" s="273">
        <v>3181904</v>
      </c>
      <c r="AD88" s="273">
        <v>49884</v>
      </c>
      <c r="AE88" s="273">
        <v>969220</v>
      </c>
      <c r="AF88" s="273">
        <v>0</v>
      </c>
      <c r="AG88" s="273">
        <v>107393045</v>
      </c>
      <c r="AH88" s="273">
        <v>0</v>
      </c>
      <c r="AI88" s="273">
        <v>0</v>
      </c>
      <c r="AJ88" s="273">
        <v>10092907</v>
      </c>
      <c r="AK88" s="273">
        <v>227514</v>
      </c>
      <c r="AL88" s="273">
        <v>27010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10549311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661709333</v>
      </c>
    </row>
    <row r="89" spans="1:84" x14ac:dyDescent="0.25">
      <c r="A89" s="21" t="s">
        <v>288</v>
      </c>
      <c r="B89" s="16"/>
      <c r="C89" s="25">
        <v>9894713</v>
      </c>
      <c r="D89" s="25">
        <v>0</v>
      </c>
      <c r="E89" s="25">
        <v>103470115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298464008</v>
      </c>
      <c r="Q89" s="25">
        <v>20134085</v>
      </c>
      <c r="R89" s="25">
        <v>9231</v>
      </c>
      <c r="S89" s="25">
        <v>0</v>
      </c>
      <c r="T89" s="25">
        <v>5417788</v>
      </c>
      <c r="U89" s="25">
        <v>77326041</v>
      </c>
      <c r="V89" s="25">
        <v>21060164</v>
      </c>
      <c r="W89" s="25">
        <v>0</v>
      </c>
      <c r="X89" s="25">
        <v>0</v>
      </c>
      <c r="Y89" s="25">
        <v>129918964</v>
      </c>
      <c r="Z89" s="25">
        <v>0</v>
      </c>
      <c r="AA89" s="25">
        <v>7241662</v>
      </c>
      <c r="AB89" s="25">
        <v>180267985</v>
      </c>
      <c r="AC89" s="25">
        <v>51584872</v>
      </c>
      <c r="AD89" s="25">
        <v>1089948</v>
      </c>
      <c r="AE89" s="25">
        <v>2339723</v>
      </c>
      <c r="AF89" s="25">
        <v>0</v>
      </c>
      <c r="AG89" s="25">
        <v>142039082</v>
      </c>
      <c r="AH89" s="25">
        <v>0</v>
      </c>
      <c r="AI89" s="25">
        <v>0</v>
      </c>
      <c r="AJ89" s="25">
        <v>10131563</v>
      </c>
      <c r="AK89" s="25">
        <v>1495480</v>
      </c>
      <c r="AL89" s="25">
        <v>360310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10559984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1072805718</v>
      </c>
    </row>
    <row r="90" spans="1:84" x14ac:dyDescent="0.25">
      <c r="A90" s="31" t="s">
        <v>289</v>
      </c>
      <c r="B90" s="25"/>
      <c r="C90" s="273">
        <v>7985</v>
      </c>
      <c r="D90" s="273">
        <v>0</v>
      </c>
      <c r="E90" s="273">
        <v>74190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37467</v>
      </c>
      <c r="Q90" s="273">
        <v>3403</v>
      </c>
      <c r="R90" s="273">
        <v>347</v>
      </c>
      <c r="S90" s="273">
        <v>4018</v>
      </c>
      <c r="T90" s="273">
        <v>553</v>
      </c>
      <c r="U90" s="273">
        <v>5310</v>
      </c>
      <c r="V90" s="273">
        <v>4567</v>
      </c>
      <c r="W90" s="273">
        <v>0</v>
      </c>
      <c r="X90" s="273">
        <v>0</v>
      </c>
      <c r="Y90" s="273">
        <v>0</v>
      </c>
      <c r="Z90" s="273">
        <v>223</v>
      </c>
      <c r="AA90" s="273">
        <v>1840</v>
      </c>
      <c r="AB90" s="273">
        <v>3207</v>
      </c>
      <c r="AC90" s="273">
        <v>2610</v>
      </c>
      <c r="AD90" s="273">
        <v>0</v>
      </c>
      <c r="AE90" s="273">
        <v>2765</v>
      </c>
      <c r="AF90" s="273">
        <v>0</v>
      </c>
      <c r="AG90" s="273">
        <v>16624</v>
      </c>
      <c r="AH90" s="273">
        <v>0</v>
      </c>
      <c r="AI90" s="273">
        <v>0</v>
      </c>
      <c r="AJ90" s="273">
        <v>679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31901</v>
      </c>
      <c r="AW90" s="273">
        <v>0</v>
      </c>
      <c r="AX90" s="273">
        <v>0</v>
      </c>
      <c r="AY90" s="273">
        <v>11665</v>
      </c>
      <c r="AZ90" s="273">
        <v>0</v>
      </c>
      <c r="BA90" s="273">
        <v>612</v>
      </c>
      <c r="BB90" s="273">
        <v>1277</v>
      </c>
      <c r="BC90" s="273">
        <v>0</v>
      </c>
      <c r="BD90" s="273">
        <v>1670</v>
      </c>
      <c r="BE90" s="273">
        <v>32294</v>
      </c>
      <c r="BF90" s="273">
        <v>0</v>
      </c>
      <c r="BG90" s="273">
        <v>311</v>
      </c>
      <c r="BH90" s="273">
        <v>1872</v>
      </c>
      <c r="BI90" s="273">
        <v>0</v>
      </c>
      <c r="BJ90" s="273">
        <v>299</v>
      </c>
      <c r="BK90" s="273">
        <v>0</v>
      </c>
      <c r="BL90" s="273">
        <v>5024</v>
      </c>
      <c r="BM90" s="273">
        <v>0</v>
      </c>
      <c r="BN90" s="273">
        <v>6775</v>
      </c>
      <c r="BO90" s="273">
        <v>0</v>
      </c>
      <c r="BP90" s="273">
        <v>0</v>
      </c>
      <c r="BQ90" s="273">
        <v>0</v>
      </c>
      <c r="BR90" s="273">
        <v>0</v>
      </c>
      <c r="BS90" s="273">
        <v>430</v>
      </c>
      <c r="BT90" s="273">
        <v>706</v>
      </c>
      <c r="BU90" s="273">
        <v>0</v>
      </c>
      <c r="BV90" s="273">
        <v>428</v>
      </c>
      <c r="BW90" s="273">
        <v>456</v>
      </c>
      <c r="BX90" s="273">
        <v>0</v>
      </c>
      <c r="BY90" s="273">
        <v>2223</v>
      </c>
      <c r="BZ90" s="273">
        <v>0</v>
      </c>
      <c r="CA90" s="273">
        <v>3882</v>
      </c>
      <c r="CB90" s="273">
        <v>0</v>
      </c>
      <c r="CC90" s="273">
        <v>0</v>
      </c>
      <c r="CD90" s="224" t="s">
        <v>247</v>
      </c>
      <c r="CE90" s="25">
        <v>267613</v>
      </c>
      <c r="CF90" s="25">
        <v>-3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2191</v>
      </c>
      <c r="D92" s="273">
        <v>0</v>
      </c>
      <c r="E92" s="273">
        <v>20356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10280</v>
      </c>
      <c r="Q92" s="273">
        <v>934</v>
      </c>
      <c r="R92" s="273">
        <v>95</v>
      </c>
      <c r="S92" s="273">
        <v>1102</v>
      </c>
      <c r="T92" s="273">
        <v>152</v>
      </c>
      <c r="U92" s="273">
        <v>1457</v>
      </c>
      <c r="V92" s="273">
        <v>1253</v>
      </c>
      <c r="W92" s="273">
        <v>0</v>
      </c>
      <c r="X92" s="273">
        <v>0</v>
      </c>
      <c r="Y92" s="273">
        <v>0</v>
      </c>
      <c r="Z92" s="273">
        <v>61</v>
      </c>
      <c r="AA92" s="273">
        <v>505</v>
      </c>
      <c r="AB92" s="273">
        <v>880</v>
      </c>
      <c r="AC92" s="273">
        <v>716</v>
      </c>
      <c r="AD92" s="273">
        <v>0</v>
      </c>
      <c r="AE92" s="273">
        <v>759</v>
      </c>
      <c r="AF92" s="273">
        <v>0</v>
      </c>
      <c r="AG92" s="273">
        <v>4561</v>
      </c>
      <c r="AH92" s="273">
        <v>0</v>
      </c>
      <c r="AI92" s="273">
        <v>0</v>
      </c>
      <c r="AJ92" s="273">
        <v>186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8753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168</v>
      </c>
      <c r="BB92" s="273">
        <v>350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514</v>
      </c>
      <c r="BI92" s="273">
        <v>0</v>
      </c>
      <c r="BJ92" s="24" t="s">
        <v>247</v>
      </c>
      <c r="BK92" s="273">
        <v>0</v>
      </c>
      <c r="BL92" s="273">
        <v>1378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273">
        <v>118</v>
      </c>
      <c r="BT92" s="273">
        <v>194</v>
      </c>
      <c r="BU92" s="273">
        <v>0</v>
      </c>
      <c r="BV92" s="273">
        <v>117</v>
      </c>
      <c r="BW92" s="273">
        <v>125</v>
      </c>
      <c r="BX92" s="273">
        <v>0</v>
      </c>
      <c r="BY92" s="273">
        <v>610</v>
      </c>
      <c r="BZ92" s="273">
        <v>0</v>
      </c>
      <c r="CA92" s="273">
        <v>1065</v>
      </c>
      <c r="CB92" s="273">
        <v>0</v>
      </c>
      <c r="CC92" s="24" t="s">
        <v>247</v>
      </c>
      <c r="CD92" s="24" t="s">
        <v>247</v>
      </c>
      <c r="CE92" s="25">
        <v>58880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20.63</v>
      </c>
      <c r="D94" s="277">
        <v>0</v>
      </c>
      <c r="E94" s="277">
        <v>146.65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2">
        <v>33.72</v>
      </c>
      <c r="Q94" s="332">
        <v>5.46</v>
      </c>
      <c r="R94" s="332">
        <v>0</v>
      </c>
      <c r="S94" s="278">
        <v>0</v>
      </c>
      <c r="T94" s="278">
        <v>3.23</v>
      </c>
      <c r="U94" s="333">
        <v>0</v>
      </c>
      <c r="V94" s="332">
        <v>0.03</v>
      </c>
      <c r="W94" s="332">
        <v>0</v>
      </c>
      <c r="X94" s="332">
        <v>0</v>
      </c>
      <c r="Y94" s="332">
        <v>0</v>
      </c>
      <c r="Z94" s="332">
        <v>0</v>
      </c>
      <c r="AA94" s="332">
        <v>0</v>
      </c>
      <c r="AB94" s="278">
        <v>0</v>
      </c>
      <c r="AC94" s="332">
        <v>0</v>
      </c>
      <c r="AD94" s="332">
        <v>0.02</v>
      </c>
      <c r="AE94" s="332">
        <v>0</v>
      </c>
      <c r="AF94" s="332">
        <v>0</v>
      </c>
      <c r="AG94" s="332">
        <v>44.38</v>
      </c>
      <c r="AH94" s="332">
        <v>0</v>
      </c>
      <c r="AI94" s="332">
        <v>0</v>
      </c>
      <c r="AJ94" s="332">
        <v>7.39</v>
      </c>
      <c r="AK94" s="332">
        <v>0</v>
      </c>
      <c r="AL94" s="332">
        <v>0</v>
      </c>
      <c r="AM94" s="332">
        <v>0</v>
      </c>
      <c r="AN94" s="332">
        <v>0</v>
      </c>
      <c r="AO94" s="332">
        <v>0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0.11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261.62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99208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306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1061</v>
      </c>
      <c r="D109" s="284"/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337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322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>
        <v>1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327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2">
        <v>7227</v>
      </c>
      <c r="D127" s="295">
        <v>37597</v>
      </c>
      <c r="E127" s="16"/>
    </row>
    <row r="128" spans="1:5" x14ac:dyDescent="0.25">
      <c r="A128" s="16" t="s">
        <v>333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1034</v>
      </c>
      <c r="D130" s="295">
        <v>1759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12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33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2">
        <v>111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8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18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346</v>
      </c>
      <c r="B143" s="16"/>
      <c r="C143" s="22">
        <v>182</v>
      </c>
      <c r="D143" s="16"/>
      <c r="E143" s="25">
        <v>182</v>
      </c>
    </row>
    <row r="144" spans="1:5" x14ac:dyDescent="0.25">
      <c r="A144" s="16" t="s">
        <v>347</v>
      </c>
      <c r="B144" s="35" t="s">
        <v>299</v>
      </c>
      <c r="C144" s="292">
        <v>197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3528</v>
      </c>
      <c r="C154" s="295">
        <v>1543</v>
      </c>
      <c r="D154" s="295">
        <v>2156</v>
      </c>
      <c r="E154" s="25">
        <v>7227</v>
      </c>
    </row>
    <row r="155" spans="1:6" x14ac:dyDescent="0.25">
      <c r="A155" s="16" t="s">
        <v>241</v>
      </c>
      <c r="B155" s="295">
        <v>18352</v>
      </c>
      <c r="C155" s="295">
        <v>8028</v>
      </c>
      <c r="D155" s="295">
        <v>11217</v>
      </c>
      <c r="E155" s="25">
        <v>37597</v>
      </c>
    </row>
    <row r="156" spans="1:6" x14ac:dyDescent="0.25">
      <c r="A156" s="16" t="s">
        <v>354</v>
      </c>
      <c r="B156" s="295">
        <v>93351</v>
      </c>
      <c r="C156" s="295">
        <v>40837</v>
      </c>
      <c r="D156" s="295">
        <v>57056</v>
      </c>
      <c r="E156" s="25">
        <v>191244</v>
      </c>
    </row>
    <row r="157" spans="1:6" x14ac:dyDescent="0.25">
      <c r="A157" s="16" t="s">
        <v>286</v>
      </c>
      <c r="B157" s="295">
        <v>232786142</v>
      </c>
      <c r="C157" s="295">
        <v>92447879</v>
      </c>
      <c r="D157" s="295">
        <v>85862364</v>
      </c>
      <c r="E157" s="25">
        <v>411096385</v>
      </c>
      <c r="F157" s="14"/>
    </row>
    <row r="158" spans="1:6" x14ac:dyDescent="0.25">
      <c r="A158" s="16" t="s">
        <v>287</v>
      </c>
      <c r="B158" s="295">
        <v>290874528</v>
      </c>
      <c r="C158" s="295">
        <v>136634601</v>
      </c>
      <c r="D158" s="295">
        <v>234200205</v>
      </c>
      <c r="E158" s="25">
        <v>661709334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354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354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5536749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123613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-588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1615631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640500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7915905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155540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2528810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2684350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0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2002395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4774782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6777177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-272361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1863481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1591120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5">
        <v>3177599</v>
      </c>
      <c r="C211" s="292">
        <v>0</v>
      </c>
      <c r="D211" s="295">
        <v>0</v>
      </c>
      <c r="E211" s="25">
        <v>3177599</v>
      </c>
    </row>
    <row r="212" spans="1:5" x14ac:dyDescent="0.25">
      <c r="A212" s="16" t="s">
        <v>389</v>
      </c>
      <c r="B212" s="295">
        <v>3636126</v>
      </c>
      <c r="C212" s="292">
        <v>0</v>
      </c>
      <c r="D212" s="295">
        <v>0</v>
      </c>
      <c r="E212" s="25">
        <v>3636126</v>
      </c>
    </row>
    <row r="213" spans="1:5" x14ac:dyDescent="0.25">
      <c r="A213" s="16" t="s">
        <v>390</v>
      </c>
      <c r="B213" s="295">
        <v>97361927</v>
      </c>
      <c r="C213" s="292">
        <v>1213847</v>
      </c>
      <c r="D213" s="295">
        <v>0</v>
      </c>
      <c r="E213" s="25">
        <v>98575774</v>
      </c>
    </row>
    <row r="214" spans="1:5" x14ac:dyDescent="0.25">
      <c r="A214" s="16" t="s">
        <v>391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392</v>
      </c>
      <c r="B215" s="295">
        <v>6679951</v>
      </c>
      <c r="C215" s="292">
        <v>0</v>
      </c>
      <c r="D215" s="295">
        <v>0</v>
      </c>
      <c r="E215" s="25">
        <v>6679951</v>
      </c>
    </row>
    <row r="216" spans="1:5" x14ac:dyDescent="0.25">
      <c r="A216" s="16" t="s">
        <v>393</v>
      </c>
      <c r="B216" s="295">
        <v>43745771</v>
      </c>
      <c r="C216" s="292">
        <v>2936794</v>
      </c>
      <c r="D216" s="295">
        <v>0</v>
      </c>
      <c r="E216" s="25">
        <v>46682565</v>
      </c>
    </row>
    <row r="217" spans="1:5" x14ac:dyDescent="0.25">
      <c r="A217" s="16" t="s">
        <v>394</v>
      </c>
      <c r="B217" s="295">
        <v>0</v>
      </c>
      <c r="C217" s="292">
        <v>107138</v>
      </c>
      <c r="D217" s="295">
        <v>0</v>
      </c>
      <c r="E217" s="25">
        <v>107138</v>
      </c>
    </row>
    <row r="218" spans="1:5" x14ac:dyDescent="0.25">
      <c r="A218" s="16" t="s">
        <v>395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396</v>
      </c>
      <c r="B219" s="295">
        <v>2869227</v>
      </c>
      <c r="C219" s="292">
        <v>220715</v>
      </c>
      <c r="D219" s="295">
        <v>0</v>
      </c>
      <c r="E219" s="25">
        <v>3089942</v>
      </c>
    </row>
    <row r="220" spans="1:5" x14ac:dyDescent="0.25">
      <c r="A220" s="16" t="s">
        <v>229</v>
      </c>
      <c r="B220" s="25">
        <v>157470601</v>
      </c>
      <c r="C220" s="225">
        <v>4478494</v>
      </c>
      <c r="D220" s="25">
        <v>0</v>
      </c>
      <c r="E220" s="25">
        <v>161949095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5">
        <v>3537842</v>
      </c>
      <c r="C225" s="292">
        <v>88486</v>
      </c>
      <c r="D225" s="295">
        <v>0</v>
      </c>
      <c r="E225" s="25">
        <v>3626328</v>
      </c>
    </row>
    <row r="226" spans="1:6" x14ac:dyDescent="0.25">
      <c r="A226" s="16" t="s">
        <v>390</v>
      </c>
      <c r="B226" s="295">
        <v>64599543</v>
      </c>
      <c r="C226" s="292">
        <v>2912510</v>
      </c>
      <c r="D226" s="295">
        <v>0</v>
      </c>
      <c r="E226" s="25">
        <v>67512053</v>
      </c>
    </row>
    <row r="227" spans="1:6" x14ac:dyDescent="0.25">
      <c r="A227" s="16" t="s">
        <v>391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392</v>
      </c>
      <c r="B228" s="295">
        <v>6017110</v>
      </c>
      <c r="C228" s="292">
        <v>98111</v>
      </c>
      <c r="D228" s="295">
        <v>0</v>
      </c>
      <c r="E228" s="25">
        <v>6115221</v>
      </c>
    </row>
    <row r="229" spans="1:6" x14ac:dyDescent="0.25">
      <c r="A229" s="16" t="s">
        <v>393</v>
      </c>
      <c r="B229" s="295">
        <v>38101942</v>
      </c>
      <c r="C229" s="292">
        <v>1973836</v>
      </c>
      <c r="D229" s="295">
        <v>0</v>
      </c>
      <c r="E229" s="25">
        <v>40075778</v>
      </c>
    </row>
    <row r="230" spans="1:6" x14ac:dyDescent="0.25">
      <c r="A230" s="16" t="s">
        <v>394</v>
      </c>
      <c r="B230" s="295">
        <v>0</v>
      </c>
      <c r="C230" s="292">
        <v>24999</v>
      </c>
      <c r="D230" s="295">
        <v>0</v>
      </c>
      <c r="E230" s="25">
        <v>24999</v>
      </c>
    </row>
    <row r="231" spans="1:6" x14ac:dyDescent="0.25">
      <c r="A231" s="16" t="s">
        <v>395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396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112256437</v>
      </c>
      <c r="C233" s="225">
        <v>5097942</v>
      </c>
      <c r="D233" s="25">
        <v>0</v>
      </c>
      <c r="E233" s="25">
        <v>117354379</v>
      </c>
    </row>
    <row r="234" spans="1:6" x14ac:dyDescent="0.25">
      <c r="A234" s="16"/>
      <c r="B234" s="16"/>
      <c r="C234" s="22"/>
      <c r="D234" s="16"/>
      <c r="E234" s="16"/>
      <c r="F234" s="11">
        <v>44594716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38" t="s">
        <v>399</v>
      </c>
      <c r="C236" s="338"/>
      <c r="D236" s="30"/>
      <c r="E236" s="30"/>
    </row>
    <row r="237" spans="1:6" x14ac:dyDescent="0.25">
      <c r="A237" s="43" t="s">
        <v>399</v>
      </c>
      <c r="B237" s="30"/>
      <c r="C237" s="292">
        <v>2865199</v>
      </c>
      <c r="D237" s="32">
        <v>2865199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414435989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194445587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8391494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33213487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147020174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4384418.0500000007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v>801891149.04999995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2">
        <v>549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4199934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7606038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v>11805972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v>816562320.04999995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71976151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94663764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47171599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6650388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4581114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363067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v>131062885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8061633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v>8061633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3177599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3636126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98575774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107138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6679951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46682565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3089942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v>161949095</v>
      </c>
      <c r="E291" s="16"/>
    </row>
    <row r="292" spans="1:5" x14ac:dyDescent="0.25">
      <c r="A292" s="16" t="s">
        <v>438</v>
      </c>
      <c r="B292" s="35" t="s">
        <v>299</v>
      </c>
      <c r="C292" s="292">
        <v>117354379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v>44594716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5178457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v>5178457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v>188897691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188897691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7470496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4292835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10053740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v>21817071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31977920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320167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32298087</v>
      </c>
      <c r="E339" s="16"/>
    </row>
    <row r="340" spans="1:5" x14ac:dyDescent="0.25">
      <c r="A340" s="16" t="s">
        <v>479</v>
      </c>
      <c r="B340" s="16"/>
      <c r="C340" s="22"/>
      <c r="D340" s="25">
        <v>0</v>
      </c>
      <c r="E340" s="16"/>
    </row>
    <row r="341" spans="1:5" x14ac:dyDescent="0.25">
      <c r="A341" s="16" t="s">
        <v>480</v>
      </c>
      <c r="B341" s="16"/>
      <c r="C341" s="22"/>
      <c r="D341" s="25">
        <v>32298087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134782532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v>188897690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v>188897691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3">
        <v>411096385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3">
        <v>661709334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v>1072805719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2765199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801891149.04999995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11805972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v>816462320.04999995</v>
      </c>
      <c r="E366" s="16"/>
    </row>
    <row r="367" spans="1:5" x14ac:dyDescent="0.25">
      <c r="A367" s="16" t="s">
        <v>498</v>
      </c>
      <c r="B367" s="16"/>
      <c r="C367" s="22"/>
      <c r="D367" s="25">
        <v>256343398.95000005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35264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2017385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1927496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1686246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236996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75819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1717654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1027673</v>
      </c>
      <c r="D380" s="25">
        <v>0</v>
      </c>
      <c r="E380" s="204" t="s">
        <v>1063</v>
      </c>
      <c r="F380" s="47"/>
    </row>
    <row r="381" spans="1:6" x14ac:dyDescent="0.25">
      <c r="A381" s="48" t="s">
        <v>512</v>
      </c>
      <c r="B381" s="35"/>
      <c r="C381" s="35"/>
      <c r="D381" s="25">
        <v>8724533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v>8724533</v>
      </c>
      <c r="E383" s="16"/>
    </row>
    <row r="384" spans="1:6" x14ac:dyDescent="0.25">
      <c r="A384" s="16" t="s">
        <v>515</v>
      </c>
      <c r="B384" s="16"/>
      <c r="C384" s="22"/>
      <c r="D384" s="25">
        <v>265067931.95000005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74169348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7915905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7444425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54840734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27274961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5097943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2684350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2">
        <v>1591120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171635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4747881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67678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616544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157665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2791051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80217535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147895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38941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6706076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2270114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327477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v>98260492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v>279279278</v>
      </c>
      <c r="E416" s="25"/>
    </row>
    <row r="417" spans="1:13" x14ac:dyDescent="0.25">
      <c r="A417" s="25" t="s">
        <v>529</v>
      </c>
      <c r="B417" s="16"/>
      <c r="C417" s="22"/>
      <c r="D417" s="25">
        <v>-14211346.049999952</v>
      </c>
      <c r="E417" s="25"/>
    </row>
    <row r="418" spans="1:13" x14ac:dyDescent="0.25">
      <c r="A418" s="25" t="s">
        <v>530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2017385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v>2017385</v>
      </c>
      <c r="E420" s="25"/>
      <c r="F420" s="11">
        <v>426265</v>
      </c>
    </row>
    <row r="421" spans="1:13" x14ac:dyDescent="0.25">
      <c r="A421" s="25" t="s">
        <v>533</v>
      </c>
      <c r="B421" s="16"/>
      <c r="C421" s="22"/>
      <c r="D421" s="25">
        <v>-12193961.049999952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v>-12193961.049999952</v>
      </c>
      <c r="E424" s="16"/>
    </row>
    <row r="426" spans="1:13" ht="29.1" customHeight="1" x14ac:dyDescent="0.25">
      <c r="A426" s="340" t="s">
        <v>537</v>
      </c>
      <c r="B426" s="340"/>
      <c r="C426" s="340"/>
      <c r="D426" s="340"/>
      <c r="E426" s="34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235319</v>
      </c>
      <c r="E612" s="219">
        <f>SUM(C624:D647)+SUM(C668:D713)</f>
        <v>259961734.83377221</v>
      </c>
      <c r="F612" s="219">
        <f>CE64-(AX64+BD64+BE64+BG64+BJ64+BN64+BP64+BQ64+CB64+CC64+CD64)</f>
        <v>53977238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704.0899999999998</v>
      </c>
      <c r="I612" s="217">
        <f>CE92-(AX92+AY92+AZ92+BD92+BE92+BF92+BG92+BJ92+BN92+BO92+BP92+BQ92+BR92+CB92+CC92+CD92)</f>
        <v>58880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1072805718</v>
      </c>
      <c r="L612" s="223">
        <f>CE94-(AW94+AX94+AY94+AZ94+BA94+BB94+BC94+BD94+BE94+BF94+BG94+BH94+BI94+BJ94+BK94+BL94+BM94+BN94+BO94+BP94+BQ94+BR94+BS94+BT94+BU94+BV94+BW94+BX94+BY94+BZ94+CA94+CB94+CC94+CD94)</f>
        <v>261.62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14339799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14339799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27411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18220.372774829062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777</v>
      </c>
      <c r="D618" s="217">
        <f>(D615/D612)*BG90</f>
        <v>18951.625193885746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6909554.4100000001</v>
      </c>
      <c r="D619" s="217">
        <f>(D615/D612)*BN90</f>
        <v>412852.92825908656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5384427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12772194.336227801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25968</v>
      </c>
      <c r="D624" s="217">
        <f>(D615/D612)*BD90</f>
        <v>101765.9616520553</v>
      </c>
      <c r="E624" s="219">
        <f>(E623/E612)*SUM(C624:D624)</f>
        <v>6275.7043170200268</v>
      </c>
      <c r="F624" s="219">
        <f>SUM(C624:E624)</f>
        <v>134009.66596907531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5512894</v>
      </c>
      <c r="D625" s="217">
        <f>(D615/D612)*AY90</f>
        <v>710838.28902468563</v>
      </c>
      <c r="E625" s="219">
        <f>(E623/E612)*SUM(C625:D625)</f>
        <v>305778.53445588081</v>
      </c>
      <c r="F625" s="219">
        <f>(F624/F612)*AY64</f>
        <v>599.02754203574648</v>
      </c>
      <c r="G625" s="217">
        <f>SUM(C625:F625)</f>
        <v>6530109.8510226021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179534</v>
      </c>
      <c r="D627" s="217">
        <f>(D615/D612)*BO90</f>
        <v>0</v>
      </c>
      <c r="E627" s="219">
        <f>(E623/E612)*SUM(C627:D627)</f>
        <v>8820.6948589051644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926082</v>
      </c>
      <c r="D630" s="217">
        <f>(D615/D612)*BA90</f>
        <v>37293.873371890921</v>
      </c>
      <c r="E630" s="219">
        <f>(E623/E612)*SUM(C630:D630)</f>
        <v>47331.673184158491</v>
      </c>
      <c r="F630" s="219">
        <f>(F624/F612)*BA64</f>
        <v>0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4213737</v>
      </c>
      <c r="D632" s="217">
        <f>(D615/D612)*BB90</f>
        <v>77817.444927948862</v>
      </c>
      <c r="E632" s="219">
        <f>(E623/E612)*SUM(C632:D632)</f>
        <v>210848.5981991576</v>
      </c>
      <c r="F632" s="219">
        <f>(F624/F612)*BB64</f>
        <v>20.847290577230449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2181</v>
      </c>
      <c r="D636" s="217">
        <f>(D615/D612)*BH90</f>
        <v>114075.37737284282</v>
      </c>
      <c r="E636" s="219">
        <f>(E623/E612)*SUM(C636:D636)</f>
        <v>5711.7984905787944</v>
      </c>
      <c r="F636" s="219">
        <f>(F624/F612)*BH64</f>
        <v>0.17627219613949766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407819</v>
      </c>
      <c r="D637" s="217">
        <f>(D615/D612)*BL90</f>
        <v>306151.01277839864</v>
      </c>
      <c r="E637" s="219">
        <f>(E623/E612)*SUM(C637:D637)</f>
        <v>35078.100087598308</v>
      </c>
      <c r="F637" s="219">
        <f>(F624/F612)*BL64</f>
        <v>-0.35999251324263609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159849</v>
      </c>
      <c r="D639" s="217">
        <f>(D615/D612)*BS90</f>
        <v>26203.211682864534</v>
      </c>
      <c r="E639" s="219">
        <f>(E623/E612)*SUM(C639:D639)</f>
        <v>9140.9414767062408</v>
      </c>
      <c r="F639" s="219">
        <f>(F624/F612)*BS64</f>
        <v>3.1058664418381912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720719</v>
      </c>
      <c r="D640" s="217">
        <f>(D615/D612)*BT90</f>
        <v>43022.017321168285</v>
      </c>
      <c r="E640" s="219">
        <f>(E623/E612)*SUM(C640:D640)</f>
        <v>37523.402057659434</v>
      </c>
      <c r="F640" s="219">
        <f>(F624/F612)*BT64</f>
        <v>4.0666740461478472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215</v>
      </c>
      <c r="D642" s="217">
        <f>(D615/D612)*BV90</f>
        <v>26081.336279688421</v>
      </c>
      <c r="E642" s="219">
        <f>(E623/E612)*SUM(C642:D642)</f>
        <v>1291.9667485283512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4094801.85</v>
      </c>
      <c r="D643" s="217">
        <f>(D615/D612)*BW90</f>
        <v>27787.591924154018</v>
      </c>
      <c r="E643" s="219">
        <f>(E623/E612)*SUM(C643:D643)</f>
        <v>202547.16931476543</v>
      </c>
      <c r="F643" s="219">
        <f>(F624/F612)*BW64</f>
        <v>4.9654139757604979E-2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5599170.96</v>
      </c>
      <c r="D645" s="217">
        <f>(D615/D612)*BY90</f>
        <v>135464.51063025085</v>
      </c>
      <c r="E645" s="219">
        <f>(E623/E612)*SUM(C645:D645)</f>
        <v>281748.69168783323</v>
      </c>
      <c r="F645" s="219">
        <f>(F624/F612)*BY64</f>
        <v>316.2372852882346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1453044</v>
      </c>
      <c r="D646" s="217">
        <f>(D615/D612)*BZ90</f>
        <v>0</v>
      </c>
      <c r="E646" s="219">
        <f>(E623/E612)*SUM(C646:D646)</f>
        <v>71389.584928553886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654164</v>
      </c>
      <c r="D647" s="217">
        <f>(D615/D612)*CA90</f>
        <v>236560.15756483751</v>
      </c>
      <c r="E647" s="219">
        <f>(E623/E612)*SUM(C647:D647)</f>
        <v>43762.217726641167</v>
      </c>
      <c r="F647" s="219">
        <f>(F624/F612)*CA64</f>
        <v>0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50612147.219999999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10787320</v>
      </c>
      <c r="D668" s="217">
        <f>(D615/D612)*C90</f>
        <v>486587.54718063562</v>
      </c>
      <c r="E668" s="219">
        <f>(E623/E612)*SUM(C668:D668)</f>
        <v>553898.97368291439</v>
      </c>
      <c r="F668" s="219">
        <f>(F624/F612)*C64</f>
        <v>1491.6252545603809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58211841.379999995</v>
      </c>
      <c r="D670" s="217">
        <f>(D615/D612)*E90</f>
        <v>4520968.0808179537</v>
      </c>
      <c r="E670" s="219">
        <f>(E623/E612)*SUM(C670:D670)</f>
        <v>3082129.1225935705</v>
      </c>
      <c r="F670" s="219">
        <f>(F624/F612)*E64</f>
        <v>5545.3519837664326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46544881.280000001</v>
      </c>
      <c r="D681" s="217">
        <f>(D615/D612)*P90</f>
        <v>2283152.8653997337</v>
      </c>
      <c r="E681" s="219">
        <f>(E623/E612)*SUM(C681:D681)</f>
        <v>2398972.8394441903</v>
      </c>
      <c r="F681" s="219">
        <f>(F624/F612)*P64</f>
        <v>49103.192319096517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2838814</v>
      </c>
      <c r="D682" s="217">
        <f>(D615/D612)*Q90</f>
        <v>207370.99850415817</v>
      </c>
      <c r="E682" s="219">
        <f>(E623/E612)*SUM(C682:D682)</f>
        <v>149662.28321977821</v>
      </c>
      <c r="F682" s="219">
        <f>(F624/F612)*Q64</f>
        <v>176.33426381419468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5244536</v>
      </c>
      <c r="D683" s="217">
        <f>(D615/D612)*R90</f>
        <v>21145.382451055801</v>
      </c>
      <c r="E683" s="219">
        <f>(E623/E612)*SUM(C683:D683)</f>
        <v>258708.48250926656</v>
      </c>
      <c r="F683" s="219">
        <f>(F624/F612)*R64</f>
        <v>1296.6905499929874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249557</v>
      </c>
      <c r="D684" s="217">
        <f>(D615/D612)*S90</f>
        <v>244847.68498081327</v>
      </c>
      <c r="E684" s="219">
        <f>(E623/E612)*SUM(C684:D684)</f>
        <v>24290.623854138419</v>
      </c>
      <c r="F684" s="219">
        <f>(F624/F612)*S64</f>
        <v>99.693099098331388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1440474</v>
      </c>
      <c r="D685" s="217">
        <f>(D615/D612)*T90</f>
        <v>33698.548978195555</v>
      </c>
      <c r="E685" s="219">
        <f>(E623/E612)*SUM(C685:D685)</f>
        <v>72427.65283406536</v>
      </c>
      <c r="F685" s="219">
        <f>(F624/F612)*T64</f>
        <v>841.32484781093149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10539461.98</v>
      </c>
      <c r="D686" s="217">
        <f>(D615/D612)*U90</f>
        <v>323579.19543258299</v>
      </c>
      <c r="E686" s="219">
        <f>(E623/E612)*SUM(C686:D686)</f>
        <v>533712.67530503019</v>
      </c>
      <c r="F686" s="219">
        <f>(F624/F612)*U64</f>
        <v>4124.8538017018336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4581674</v>
      </c>
      <c r="D687" s="217">
        <f>(D615/D612)*V90</f>
        <v>278302.48315265658</v>
      </c>
      <c r="E687" s="219">
        <f>(E623/E612)*SUM(C687:D687)</f>
        <v>238775.77271906513</v>
      </c>
      <c r="F687" s="219">
        <f>(F624/F612)*V64</f>
        <v>979.7556240411584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12002697</v>
      </c>
      <c r="D690" s="217">
        <f>(D615/D612)*Y90</f>
        <v>0</v>
      </c>
      <c r="E690" s="219">
        <f>(E623/E612)*SUM(C690:D690)</f>
        <v>589705.16849675507</v>
      </c>
      <c r="F690" s="219">
        <f>(F624/F612)*Y64</f>
        <v>0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102737</v>
      </c>
      <c r="D691" s="217">
        <f>(D615/D612)*Z90</f>
        <v>13589.107454136723</v>
      </c>
      <c r="E691" s="219">
        <f>(E623/E612)*SUM(C691:D691)</f>
        <v>5715.2244030498596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1044317</v>
      </c>
      <c r="D692" s="217">
        <f>(D615/D612)*AA90</f>
        <v>112125.37092202499</v>
      </c>
      <c r="E692" s="219">
        <f>(E623/E612)*SUM(C692:D692)</f>
        <v>56817.233926788271</v>
      </c>
      <c r="F692" s="219">
        <f>(F624/F612)*AA64</f>
        <v>816.0086846555165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30984388.329999998</v>
      </c>
      <c r="D693" s="217">
        <f>(D615/D612)*AB90</f>
        <v>195427.20899289899</v>
      </c>
      <c r="E693" s="219">
        <f>(E623/E612)*SUM(C693:D693)</f>
        <v>1531897.2374391814</v>
      </c>
      <c r="F693" s="219">
        <f>(F624/F612)*AB64</f>
        <v>61505.70652217856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6917335</v>
      </c>
      <c r="D694" s="217">
        <f>(D615/D612)*AC90</f>
        <v>159047.40114482894</v>
      </c>
      <c r="E694" s="219">
        <f>(E623/E612)*SUM(C694:D694)</f>
        <v>347670.1341552306</v>
      </c>
      <c r="F694" s="219">
        <f>(F624/F612)*AC64</f>
        <v>1438.7808363233496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41023</v>
      </c>
      <c r="D695" s="217">
        <f>(D615/D612)*AD90</f>
        <v>0</v>
      </c>
      <c r="E695" s="219">
        <f>(E623/E612)*SUM(C695:D695)</f>
        <v>2015.5032762421965</v>
      </c>
      <c r="F695" s="219">
        <f>(F624/F612)*AD64</f>
        <v>3.2895867589413297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956540</v>
      </c>
      <c r="D696" s="217">
        <f>(D615/D612)*AE90</f>
        <v>168492.74489097777</v>
      </c>
      <c r="E696" s="219">
        <f>(E623/E612)*SUM(C696:D696)</f>
        <v>55274.045857385303</v>
      </c>
      <c r="F696" s="219">
        <f>(F624/F612)*AE64</f>
        <v>52.161673815364026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19698368.98</v>
      </c>
      <c r="D698" s="217">
        <f>(D615/D612)*AG90</f>
        <v>1013028.3511998606</v>
      </c>
      <c r="E698" s="219">
        <f>(E623/E612)*SUM(C698:D698)</f>
        <v>1017572.8049286305</v>
      </c>
      <c r="F698" s="219">
        <f>(F624/F612)*AG64</f>
        <v>2926.6274108481766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3211764</v>
      </c>
      <c r="D701" s="217">
        <f>(D615/D612)*AJ90</f>
        <v>41376.699378290745</v>
      </c>
      <c r="E701" s="219">
        <f>(E623/E612)*SUM(C701:D701)</f>
        <v>159830.2351771878</v>
      </c>
      <c r="F701" s="219">
        <f>(F624/F612)*AJ64</f>
        <v>571.60107794063333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623414</v>
      </c>
      <c r="D702" s="217">
        <f>(D615/D612)*AK90</f>
        <v>0</v>
      </c>
      <c r="E702" s="219">
        <f>(E623/E612)*SUM(C702:D702)</f>
        <v>30628.987627800325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136708</v>
      </c>
      <c r="D703" s="217">
        <f>(D615/D612)*AL90</f>
        <v>0</v>
      </c>
      <c r="E703" s="219">
        <f>(E623/E612)*SUM(C703:D703)</f>
        <v>6716.6082901913123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17261</v>
      </c>
      <c r="D709" s="217">
        <f>(D615/D612)*AR90</f>
        <v>0</v>
      </c>
      <c r="E709" s="219">
        <f>(E623/E612)*SUM(C709:D709)</f>
        <v>848.05114329075286</v>
      </c>
      <c r="F709" s="219">
        <f>(F624/F612)*AR64</f>
        <v>-1.9861655903041991E-2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5946669</v>
      </c>
      <c r="D713" s="217">
        <f>(D615/D612)*AV90</f>
        <v>1943973.6183606084</v>
      </c>
      <c r="E713" s="219">
        <f>(E623/E612)*SUM(C713:D713)</f>
        <v>387675.59781006048</v>
      </c>
      <c r="F713" s="219">
        <f>(F624/F612)*AV64</f>
        <v>2093.5377021160439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272733929.16999996</v>
      </c>
      <c r="D715" s="202">
        <f>SUM(D616:D647)+SUM(D668:D713)</f>
        <v>14339799</v>
      </c>
      <c r="E715" s="202">
        <f>SUM(E624:E647)+SUM(E668:E713)</f>
        <v>12772194.336227795</v>
      </c>
      <c r="F715" s="202">
        <f>SUM(F625:F648)+SUM(F668:F713)</f>
        <v>134009.66596907529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272733929.16999996</v>
      </c>
      <c r="D716" s="202">
        <f>D615</f>
        <v>14339799</v>
      </c>
      <c r="E716" s="202">
        <f>E623</f>
        <v>12772194.336227801</v>
      </c>
      <c r="F716" s="202">
        <f>F624</f>
        <v>134009.66596907531</v>
      </c>
      <c r="G716" s="202">
        <f>G625</f>
        <v>6530109.8510226021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50612147.219999999</v>
      </c>
      <c r="N716" s="211" t="s">
        <v>693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M2" sqref="M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139</v>
      </c>
      <c r="C2" s="11" t="str">
        <f>SUBSTITUTE(LEFT(data!C98,49),",","")</f>
        <v>HOLY FAMILY HOSPITAL</v>
      </c>
      <c r="D2" s="11" t="str">
        <f>LEFT(data!C99, 49)</f>
        <v>5633 N. Lidgerwood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99208</v>
      </c>
      <c r="H2" s="11" t="str">
        <f>LEFT(data!C103, 100)</f>
        <v>Spokane</v>
      </c>
      <c r="I2" s="11" t="str">
        <f>LEFT(data!C104, 49)</f>
        <v>Alex Jackson</v>
      </c>
      <c r="J2" s="11" t="str">
        <f>LEFT(data!C105, 49)</f>
        <v>Melissa Damm</v>
      </c>
      <c r="K2" s="11" t="str">
        <f>LEFT(data!C107, 49)</f>
        <v>(509)482-2450</v>
      </c>
      <c r="L2" s="11" t="str">
        <f>LEFT(data!C108, 49)</f>
        <v>(509)482-2456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139</v>
      </c>
      <c r="B2" s="200" t="str">
        <f>RIGHT(data!C96,4)</f>
        <v>2024</v>
      </c>
      <c r="C2" s="12" t="s">
        <v>1162</v>
      </c>
      <c r="D2" s="199">
        <f>ROUND(N(data!C181),0)</f>
        <v>6438815</v>
      </c>
      <c r="E2" s="199">
        <f>ROUND(N(data!C182),0)</f>
        <v>0</v>
      </c>
      <c r="F2" s="199">
        <f>ROUND(N(data!C183),0)</f>
        <v>1373134</v>
      </c>
      <c r="G2" s="199">
        <f>ROUND(N(data!C184),0)</f>
        <v>12680511</v>
      </c>
      <c r="H2" s="199">
        <f>ROUND(N(data!C185),0)</f>
        <v>0</v>
      </c>
      <c r="I2" s="199">
        <f>ROUND(N(data!C186),0)</f>
        <v>4928094</v>
      </c>
      <c r="J2" s="199">
        <f>ROUND(N(data!C187)+N(data!C188),0)</f>
        <v>792090</v>
      </c>
      <c r="K2" s="199">
        <f>ROUND(N(data!C191),0)</f>
        <v>194741</v>
      </c>
      <c r="L2" s="199">
        <f>ROUND(N(data!C192),0)</f>
        <v>882606</v>
      </c>
      <c r="M2" s="199">
        <f>ROUND(N(data!C195),0)</f>
        <v>2225619</v>
      </c>
      <c r="N2" s="199">
        <f>ROUND(N(data!C196),0)</f>
        <v>0</v>
      </c>
      <c r="O2" s="199">
        <f>ROUND(N(data!C199),0)</f>
        <v>0</v>
      </c>
      <c r="P2" s="199">
        <f>ROUND(N(data!C200),0)</f>
        <v>2295181</v>
      </c>
      <c r="Q2" s="199">
        <f>ROUND(N(data!C201),0)</f>
        <v>11458581</v>
      </c>
      <c r="R2" s="199">
        <f>ROUND(N(data!C204),0)</f>
        <v>-341379</v>
      </c>
      <c r="S2" s="199">
        <f>ROUND(N(data!C205),0)</f>
        <v>1726300</v>
      </c>
      <c r="T2" s="199">
        <f>ROUND(N(data!B211),0)</f>
        <v>3177599</v>
      </c>
      <c r="U2" s="199">
        <f>ROUND(N(data!C211),0)</f>
        <v>0</v>
      </c>
      <c r="V2" s="199">
        <f>ROUND(N(data!D211),0)</f>
        <v>0</v>
      </c>
      <c r="W2" s="199">
        <f>ROUND(N(data!B212),0)</f>
        <v>3636126</v>
      </c>
      <c r="X2" s="199">
        <f>ROUND(N(data!C212),0)</f>
        <v>0</v>
      </c>
      <c r="Y2" s="199">
        <f>ROUND(N(data!D212),0)</f>
        <v>0</v>
      </c>
      <c r="Z2" s="199">
        <f>ROUND(N(data!B213),0)</f>
        <v>98575774</v>
      </c>
      <c r="AA2" s="199">
        <f>ROUND(N(data!C213),0)</f>
        <v>814814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6679951</v>
      </c>
      <c r="AG2" s="199">
        <f>ROUND(N(data!C215),0)</f>
        <v>-8914</v>
      </c>
      <c r="AH2" s="199">
        <f>ROUND(N(data!D215),0)</f>
        <v>-4457</v>
      </c>
      <c r="AI2" s="199">
        <f>ROUND(N(data!B216),0)</f>
        <v>46682565</v>
      </c>
      <c r="AJ2" s="199">
        <f>ROUND(N(data!C216),0)</f>
        <v>3821931</v>
      </c>
      <c r="AK2" s="199">
        <f>ROUND(N(data!D216),0)</f>
        <v>0</v>
      </c>
      <c r="AL2" s="199">
        <f>ROUND(N(data!B217),0)</f>
        <v>107138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3089942</v>
      </c>
      <c r="AS2" s="199">
        <f>ROUND(N(data!C219),0)</f>
        <v>66623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3626328</v>
      </c>
      <c r="AY2" s="199">
        <f>ROUND(N(data!C225),0)</f>
        <v>2540</v>
      </c>
      <c r="AZ2" s="199">
        <f>ROUND(N(data!D225),0)</f>
        <v>0</v>
      </c>
      <c r="BA2" s="199">
        <f>ROUND(N(data!B226),0)</f>
        <v>67512053</v>
      </c>
      <c r="BB2" s="199">
        <f>ROUND(N(data!C226),0)</f>
        <v>2621312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6115221</v>
      </c>
      <c r="BH2" s="199">
        <f>ROUND(N(data!C228),0)</f>
        <v>74060</v>
      </c>
      <c r="BI2" s="199">
        <f>ROUND(N(data!D228),0)</f>
        <v>-1968</v>
      </c>
      <c r="BJ2" s="199">
        <f>ROUND(N(data!B229),0)</f>
        <v>40075778</v>
      </c>
      <c r="BK2" s="199">
        <f>ROUND(N(data!C229),0)</f>
        <v>2184259</v>
      </c>
      <c r="BL2" s="199">
        <f>ROUND(N(data!D229),0)</f>
        <v>0</v>
      </c>
      <c r="BM2" s="199">
        <f>ROUND(N(data!B230),0)</f>
        <v>-24999</v>
      </c>
      <c r="BN2" s="199">
        <f>ROUND(N(data!C230),0)</f>
        <v>71425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486432466</v>
      </c>
      <c r="BW2" s="199">
        <f>ROUND(N(data!C240),0)</f>
        <v>183754481</v>
      </c>
      <c r="BX2" s="199">
        <f>ROUND(N(data!C241),0)</f>
        <v>8299374</v>
      </c>
      <c r="BY2" s="199">
        <f>ROUND(N(data!C242),0)</f>
        <v>37089329</v>
      </c>
      <c r="BZ2" s="199">
        <f>ROUND(N(data!C243),0)</f>
        <v>168659371</v>
      </c>
      <c r="CA2" s="199">
        <f>ROUND(N(data!C244),0)</f>
        <v>-855508</v>
      </c>
      <c r="CB2" s="199">
        <f>ROUND(N(data!C247),0)</f>
        <v>854</v>
      </c>
      <c r="CC2" s="199">
        <f>ROUND(N(data!C249),0)</f>
        <v>6717062</v>
      </c>
      <c r="CD2" s="199">
        <f>ROUND(N(data!C250),0)</f>
        <v>13124121</v>
      </c>
      <c r="CE2" s="199">
        <f>ROUND(N(data!C254)+N(data!C255),0)</f>
        <v>0</v>
      </c>
      <c r="CF2" s="199">
        <f>ROUND(N(data!D237),0)</f>
        <v>12347009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139</v>
      </c>
      <c r="B2" s="12" t="str">
        <f>RIGHT(data!C96,4)</f>
        <v>2024</v>
      </c>
      <c r="C2" s="12" t="s">
        <v>1162</v>
      </c>
      <c r="D2" s="198">
        <f>ROUND(N(data!C127),0)</f>
        <v>7507</v>
      </c>
      <c r="E2" s="198">
        <f>ROUND(N(data!C128),0)</f>
        <v>0</v>
      </c>
      <c r="F2" s="198">
        <f>ROUND(N(data!C129),0)</f>
        <v>0</v>
      </c>
      <c r="G2" s="198">
        <f>ROUND(N(data!C130),0)</f>
        <v>1120</v>
      </c>
      <c r="H2" s="198">
        <f>ROUND(N(data!D127),0)</f>
        <v>40821</v>
      </c>
      <c r="I2" s="198">
        <f>ROUND(N(data!D128),0)</f>
        <v>0</v>
      </c>
      <c r="J2" s="198">
        <f>ROUND(N(data!D129),0)</f>
        <v>0</v>
      </c>
      <c r="K2" s="198">
        <f>ROUND(N(data!D130),0)</f>
        <v>2970</v>
      </c>
      <c r="L2" s="198">
        <f>ROUND(N(data!C132),0)</f>
        <v>12</v>
      </c>
      <c r="M2" s="198">
        <f>ROUND(N(data!C133),0)</f>
        <v>33</v>
      </c>
      <c r="N2" s="198">
        <f>ROUND(N(data!C134),0)</f>
        <v>111</v>
      </c>
      <c r="O2" s="198">
        <f>ROUND(N(data!C135),0)</f>
        <v>8</v>
      </c>
      <c r="P2" s="198">
        <f>ROUND(N(data!C136),0)</f>
        <v>18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197</v>
      </c>
      <c r="X2" s="198">
        <f>ROUND(N(data!C145),0)</f>
        <v>0</v>
      </c>
      <c r="Y2" s="198">
        <f>ROUND(N(data!B154),0)</f>
        <v>3741</v>
      </c>
      <c r="Z2" s="198">
        <f>ROUND(N(data!B155),0)</f>
        <v>20341</v>
      </c>
      <c r="AA2" s="198">
        <f>ROUND(N(data!B156),0)</f>
        <v>100319</v>
      </c>
      <c r="AB2" s="198">
        <f>ROUND(N(data!B157),0)</f>
        <v>271878715</v>
      </c>
      <c r="AC2" s="198">
        <f>ROUND(N(data!B158),0)</f>
        <v>333926691</v>
      </c>
      <c r="AD2" s="198">
        <f>ROUND(N(data!C154),0)</f>
        <v>1523</v>
      </c>
      <c r="AE2" s="198">
        <f>ROUND(N(data!C155),0)</f>
        <v>8284</v>
      </c>
      <c r="AF2" s="198">
        <f>ROUND(N(data!C156),0)</f>
        <v>40856</v>
      </c>
      <c r="AG2" s="198">
        <f>ROUND(N(data!C157),0)</f>
        <v>98668350</v>
      </c>
      <c r="AH2" s="198">
        <f>ROUND(N(data!C158),0)</f>
        <v>148054349</v>
      </c>
      <c r="AI2" s="198">
        <f>ROUND(N(data!D154),0)</f>
        <v>2243</v>
      </c>
      <c r="AJ2" s="198">
        <f>ROUND(N(data!D155),0)</f>
        <v>12195</v>
      </c>
      <c r="AK2" s="198">
        <f>ROUND(N(data!D156),0)</f>
        <v>60144</v>
      </c>
      <c r="AL2" s="198">
        <f>ROUND(N(data!D157),0)</f>
        <v>97013273</v>
      </c>
      <c r="AM2" s="198">
        <f>ROUND(N(data!D158),0)</f>
        <v>266183025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abSelected="1" workbookViewId="0">
      <selection activeCell="H20" sqref="H20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139</v>
      </c>
      <c r="B2" s="200" t="str">
        <f>RIGHT(data!C96,4)</f>
        <v>2024</v>
      </c>
      <c r="C2" s="12" t="s">
        <v>1162</v>
      </c>
      <c r="D2" s="198">
        <f>ROUND(N(data!C266),0)</f>
        <v>123226658</v>
      </c>
      <c r="E2" s="198">
        <f>ROUND(N(data!C267),0)</f>
        <v>0</v>
      </c>
      <c r="F2" s="198">
        <f>ROUND(N(data!C268),0)</f>
        <v>120369321</v>
      </c>
      <c r="G2" s="198">
        <f>ROUND(N(data!C269),0)</f>
        <v>54187627</v>
      </c>
      <c r="H2" s="198">
        <f>ROUND(N(data!C270),0)</f>
        <v>0</v>
      </c>
      <c r="I2" s="198">
        <f>ROUND(N(data!C271),0)</f>
        <v>737542</v>
      </c>
      <c r="J2" s="198">
        <f>ROUND(N(data!C272),0)</f>
        <v>0</v>
      </c>
      <c r="K2" s="198">
        <f>ROUND(N(data!C273),0)</f>
        <v>6441097</v>
      </c>
      <c r="L2" s="198">
        <f>ROUND(N(data!C274),0)</f>
        <v>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8537805</v>
      </c>
      <c r="Q2" s="198">
        <f>ROUND(N(data!C283),0)</f>
        <v>3177599</v>
      </c>
      <c r="R2" s="198">
        <f>ROUND(N(data!C284),0)</f>
        <v>3636126</v>
      </c>
      <c r="S2" s="198">
        <f>ROUND(N(data!C285),0)</f>
        <v>99390588</v>
      </c>
      <c r="T2" s="198">
        <f>ROUND(N(data!C286),0)</f>
        <v>107138</v>
      </c>
      <c r="U2" s="198">
        <f>ROUND(N(data!C287),0)</f>
        <v>6675494</v>
      </c>
      <c r="V2" s="198">
        <f>ROUND(N(data!C288),0)</f>
        <v>50504496</v>
      </c>
      <c r="W2" s="198">
        <f>ROUND(N(data!C289),0)</f>
        <v>0</v>
      </c>
      <c r="X2" s="198">
        <f>ROUND(N(data!C290),0)</f>
        <v>3156565</v>
      </c>
      <c r="Y2" s="198">
        <f>ROUND(N(data!C291),0)</f>
        <v>0</v>
      </c>
      <c r="Z2" s="198">
        <f>ROUND(N(data!C292),0)</f>
        <v>122259945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4905074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7327831</v>
      </c>
      <c r="AK2" s="198">
        <f>ROUND(N(data!C316),0)</f>
        <v>4360240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13865487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-11055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27526716</v>
      </c>
      <c r="BA2" s="198">
        <f>ROUND(N(data!C336),0)</f>
        <v>0</v>
      </c>
      <c r="BB2" s="198">
        <f>ROUND(N(data!C337),0)</f>
        <v>0</v>
      </c>
      <c r="BC2" s="198">
        <f>ROUND(N(data!C338),0)</f>
        <v>479855</v>
      </c>
      <c r="BD2" s="198">
        <f>ROUND(N(data!C339),0)</f>
        <v>0</v>
      </c>
      <c r="BE2" s="198">
        <f>ROUND(N(data!C343),0)</f>
        <v>200868858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851.56</v>
      </c>
      <c r="BL2" s="198">
        <f>ROUND(N(data!C358),0)</f>
        <v>467560338</v>
      </c>
      <c r="BM2" s="198">
        <f>ROUND(N(data!C359),0)</f>
        <v>748164065</v>
      </c>
      <c r="BN2" s="198">
        <f>ROUND(N(data!C363),0)</f>
        <v>883379513</v>
      </c>
      <c r="BO2" s="198">
        <f>ROUND(N(data!C364),0)</f>
        <v>19841183</v>
      </c>
      <c r="BP2" s="198">
        <f>ROUND(N(data!C365),0)</f>
        <v>0</v>
      </c>
      <c r="BQ2" s="198">
        <f>ROUND(N(data!D381),0)</f>
        <v>6756547</v>
      </c>
      <c r="BR2" s="198">
        <f>ROUND(N(data!C370),0)</f>
        <v>52286</v>
      </c>
      <c r="BS2" s="198">
        <f>ROUND(N(data!C371),0)</f>
        <v>18799</v>
      </c>
      <c r="BT2" s="198">
        <f>ROUND(N(data!C372),0)</f>
        <v>1762750</v>
      </c>
      <c r="BU2" s="198">
        <f>ROUND(N(data!C373),0)</f>
        <v>0</v>
      </c>
      <c r="BV2" s="198">
        <f>ROUND(N(data!C374),0)</f>
        <v>1429380</v>
      </c>
      <c r="BW2" s="198">
        <f>ROUND(N(data!C375),0)</f>
        <v>256125</v>
      </c>
      <c r="BX2" s="198">
        <f>ROUND(N(data!C376),0)</f>
        <v>0</v>
      </c>
      <c r="BY2" s="198">
        <f>ROUND(N(data!C377),0)</f>
        <v>73188</v>
      </c>
      <c r="BZ2" s="198">
        <f>ROUND(N(data!C378),0)</f>
        <v>1838145</v>
      </c>
      <c r="CA2" s="198">
        <f>ROUND(N(data!C379),0)</f>
        <v>890451</v>
      </c>
      <c r="CB2" s="198">
        <f>ROUND(N(data!C380),0)</f>
        <v>435423</v>
      </c>
      <c r="CC2" s="198">
        <f>ROUND(N(data!C382),0)</f>
        <v>0</v>
      </c>
      <c r="CD2" s="198">
        <f>ROUND(N(data!C389),0)</f>
        <v>84657721</v>
      </c>
      <c r="CE2" s="198">
        <f>ROUND(N(data!C390),0)</f>
        <v>26212644</v>
      </c>
      <c r="CF2" s="198">
        <f>ROUND(N(data!C391),0)</f>
        <v>7877485</v>
      </c>
      <c r="CG2" s="198">
        <f>ROUND(N(data!C392),0)</f>
        <v>57841644</v>
      </c>
      <c r="CH2" s="198">
        <f>ROUND(N(data!C393),0)</f>
        <v>0</v>
      </c>
      <c r="CI2" s="198">
        <f>ROUND(N(data!C394),0)</f>
        <v>30801195</v>
      </c>
      <c r="CJ2" s="198">
        <f>ROUND(N(data!C395),0)</f>
        <v>5269327</v>
      </c>
      <c r="CK2" s="198">
        <f>ROUND(N(data!C396),0)</f>
        <v>1077347</v>
      </c>
      <c r="CL2" s="198">
        <f>ROUND(N(data!C397),0)</f>
        <v>0</v>
      </c>
      <c r="CM2" s="198">
        <f>ROUND(N(data!C398),0)</f>
        <v>0</v>
      </c>
      <c r="CN2" s="198">
        <f>ROUND(N(data!C399),0)</f>
        <v>1384921</v>
      </c>
      <c r="CO2" s="198">
        <f>ROUND(N(data!C362),0)</f>
        <v>12347009</v>
      </c>
      <c r="CP2" s="198">
        <f>ROUND(N(data!D415),0)</f>
        <v>103630168</v>
      </c>
      <c r="CQ2" s="52">
        <f>ROUND(N(data!C401),0)</f>
        <v>1258422</v>
      </c>
      <c r="CR2" s="52">
        <f>ROUND(N(data!C402),0)</f>
        <v>1743098</v>
      </c>
      <c r="CS2" s="52">
        <f>ROUND(N(data!C403),0)</f>
        <v>110445</v>
      </c>
      <c r="CT2" s="52">
        <f>ROUND(N(data!C404),0)</f>
        <v>2225619</v>
      </c>
      <c r="CU2" s="52">
        <f>ROUND(N(data!C405),0)</f>
        <v>796828</v>
      </c>
      <c r="CV2" s="52">
        <f>ROUND(N(data!C406),0)</f>
        <v>208138</v>
      </c>
      <c r="CW2" s="52">
        <f>ROUND(N(data!C407),0)</f>
        <v>0</v>
      </c>
      <c r="CX2" s="52">
        <f>ROUND(N(data!C408),0)</f>
        <v>3196526</v>
      </c>
      <c r="CY2" s="52">
        <f>ROUND(N(data!C409),0)</f>
        <v>77431982</v>
      </c>
      <c r="CZ2" s="52">
        <f>ROUND(N(data!C410),0)</f>
        <v>80615</v>
      </c>
      <c r="DA2" s="52">
        <f>ROUND(N(data!C411),0)</f>
        <v>65474</v>
      </c>
      <c r="DB2" s="52">
        <f>ROUND(N(data!C412),0)</f>
        <v>13636605</v>
      </c>
      <c r="DC2" s="52">
        <f>ROUND(N(data!C413),0)</f>
        <v>2187997</v>
      </c>
      <c r="DD2" s="52">
        <f>ROUND(N(data!C414),0)</f>
        <v>688419</v>
      </c>
      <c r="DE2" s="52">
        <f>ROUND(N(data!C419),0)</f>
        <v>0</v>
      </c>
      <c r="DF2" s="198">
        <f>ROUND(N(data!D420),0)</f>
        <v>476172</v>
      </c>
      <c r="DG2" s="198">
        <f>ROUND(N(data!C422),0)</f>
        <v>0</v>
      </c>
      <c r="DH2" s="198">
        <f>ROUND(N(data!C423),0)</f>
        <v>0</v>
      </c>
    </row>
  </sheetData>
  <sheetProtection algorithmName="SHA-512" hashValue="l2QNRItyD6Z6llPTJNtLQiVI6xdk1DpQYjDwKxf2m2u9BSVTxX6Kk+yQ3Dop6Ww1lOv9LTGsLC0Y7EA11XfZIw==" saltValue="uff/pHYKNr1C7a7OCk3o1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139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>
        <f>ROUND(N(data!C59), 0)</f>
        <v>3032</v>
      </c>
      <c r="F2" s="271">
        <f>ROUND(N(data!C60), 2)</f>
        <v>37.159999999999997</v>
      </c>
      <c r="G2" s="198">
        <f>ROUND(N(data!C61), 0)</f>
        <v>4847097</v>
      </c>
      <c r="H2" s="198">
        <f>ROUND(N(data!C62), 0)</f>
        <v>496673</v>
      </c>
      <c r="I2" s="198">
        <f>ROUND(N(data!C63), 0)</f>
        <v>943021</v>
      </c>
      <c r="J2" s="198">
        <f>ROUND(N(data!C64), 0)</f>
        <v>609143</v>
      </c>
      <c r="K2" s="198">
        <f>ROUND(N(data!C65), 0)</f>
        <v>0</v>
      </c>
      <c r="L2" s="198">
        <f>ROUND(N(data!C66), 0)</f>
        <v>22592</v>
      </c>
      <c r="M2" s="198">
        <f>ROUND(N(data!C67), 0)</f>
        <v>127219</v>
      </c>
      <c r="N2" s="198">
        <f>ROUND(N(data!C68), 0)</f>
        <v>0</v>
      </c>
      <c r="O2" s="198">
        <f>ROUND(N(data!C69), 0)</f>
        <v>4529326</v>
      </c>
      <c r="P2" s="198">
        <f>ROUND(N(data!C70), 0)</f>
        <v>1143</v>
      </c>
      <c r="Q2" s="198">
        <f>ROUND(N(data!C71), 0)</f>
        <v>62427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25000</v>
      </c>
      <c r="V2" s="198">
        <f>ROUND(N(data!C76), 0)</f>
        <v>0</v>
      </c>
      <c r="W2" s="198">
        <f>ROUND(N(data!C77), 0)</f>
        <v>4796</v>
      </c>
      <c r="X2" s="198">
        <f>ROUND(N(data!C78), 0)</f>
        <v>4433386</v>
      </c>
      <c r="Y2" s="198">
        <f>ROUND(N(data!C79), 0)</f>
        <v>0</v>
      </c>
      <c r="Z2" s="198">
        <f>ROUND(N(data!C80), 0)</f>
        <v>980</v>
      </c>
      <c r="AA2" s="198">
        <f>ROUND(N(data!C81), 0)</f>
        <v>0</v>
      </c>
      <c r="AB2" s="198">
        <f>ROUND(N(data!C82), 0)</f>
        <v>0</v>
      </c>
      <c r="AC2" s="198">
        <f>ROUND(N(data!C83), 0)</f>
        <v>1594</v>
      </c>
      <c r="AD2" s="198">
        <f>ROUND(N(data!C84), 0)</f>
        <v>0</v>
      </c>
      <c r="AE2" s="198">
        <f>ROUND(N(data!C89), 0)</f>
        <v>13471046</v>
      </c>
      <c r="AF2" s="198">
        <f>ROUND(N(data!C87), 0)</f>
        <v>13328665</v>
      </c>
      <c r="AG2" s="198">
        <f>ROUND(N(data!C90), 0)</f>
        <v>7985</v>
      </c>
      <c r="AH2" s="198">
        <f>ROUND(N(data!C91), 0)</f>
        <v>0</v>
      </c>
      <c r="AI2" s="198">
        <f>ROUND(N(data!C92), 0)</f>
        <v>2155</v>
      </c>
      <c r="AJ2" s="198">
        <f>ROUND(N(data!C93), 0)</f>
        <v>0</v>
      </c>
      <c r="AK2" s="271">
        <f>ROUND(N(data!C94), 2)</f>
        <v>27.34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139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139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37315</v>
      </c>
      <c r="F4" s="271">
        <f>ROUND(N(data!E60), 2)</f>
        <v>278.47000000000003</v>
      </c>
      <c r="G4" s="198">
        <f>ROUND(N(data!E61), 0)</f>
        <v>29385482</v>
      </c>
      <c r="H4" s="198">
        <f>ROUND(N(data!E62), 0)</f>
        <v>2877119</v>
      </c>
      <c r="I4" s="198">
        <f>ROUND(N(data!E63), 0)</f>
        <v>1041041</v>
      </c>
      <c r="J4" s="198">
        <f>ROUND(N(data!E64), 0)</f>
        <v>2448142</v>
      </c>
      <c r="K4" s="198">
        <f>ROUND(N(data!E65), 0)</f>
        <v>0</v>
      </c>
      <c r="L4" s="198">
        <f>ROUND(N(data!E66), 0)</f>
        <v>170592</v>
      </c>
      <c r="M4" s="198">
        <f>ROUND(N(data!E67), 0)</f>
        <v>74709</v>
      </c>
      <c r="N4" s="198">
        <f>ROUND(N(data!E68), 0)</f>
        <v>50902</v>
      </c>
      <c r="O4" s="198">
        <f>ROUND(N(data!E69), 0)</f>
        <v>27842087</v>
      </c>
      <c r="P4" s="198">
        <f>ROUND(N(data!E70), 0)</f>
        <v>94</v>
      </c>
      <c r="Q4" s="198">
        <f>ROUND(N(data!E71), 0)</f>
        <v>816281</v>
      </c>
      <c r="R4" s="198">
        <f>ROUND(N(data!E72), 0)</f>
        <v>3630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70185</v>
      </c>
      <c r="X4" s="198">
        <f>ROUND(N(data!E78), 0)</f>
        <v>26877361</v>
      </c>
      <c r="Y4" s="198">
        <f>ROUND(N(data!E79), 0)</f>
        <v>18185</v>
      </c>
      <c r="Z4" s="198">
        <f>ROUND(N(data!E80), 0)</f>
        <v>23227</v>
      </c>
      <c r="AA4" s="198">
        <f>ROUND(N(data!E81), 0)</f>
        <v>0</v>
      </c>
      <c r="AB4" s="198">
        <f>ROUND(N(data!E82), 0)</f>
        <v>3919</v>
      </c>
      <c r="AC4" s="198">
        <f>ROUND(N(data!E83), 0)</f>
        <v>29205</v>
      </c>
      <c r="AD4" s="198">
        <f>ROUND(N(data!E84), 0)</f>
        <v>19696</v>
      </c>
      <c r="AE4" s="198">
        <f>ROUND(N(data!E89), 0)</f>
        <v>119980753</v>
      </c>
      <c r="AF4" s="198">
        <f>ROUND(N(data!E87), 0)</f>
        <v>115441049</v>
      </c>
      <c r="AG4" s="198">
        <f>ROUND(N(data!E90), 0)</f>
        <v>74190</v>
      </c>
      <c r="AH4" s="198">
        <f>ROUND(N(data!E91), 0)</f>
        <v>0</v>
      </c>
      <c r="AI4" s="198">
        <f>ROUND(N(data!E92), 0)</f>
        <v>20020</v>
      </c>
      <c r="AJ4" s="198">
        <f>ROUND(N(data!E93), 0)</f>
        <v>0</v>
      </c>
      <c r="AK4" s="271">
        <f>ROUND(N(data!E94), 2)</f>
        <v>178.55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139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139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139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139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139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2970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139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139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139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139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139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1120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139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0</v>
      </c>
      <c r="F15" s="271">
        <f>ROUND(N(data!P60), 2)</f>
        <v>112.51</v>
      </c>
      <c r="G15" s="198">
        <f>ROUND(N(data!P61), 0)</f>
        <v>11382730</v>
      </c>
      <c r="H15" s="198">
        <f>ROUND(N(data!P62), 0)</f>
        <v>1147792</v>
      </c>
      <c r="I15" s="198">
        <f>ROUND(N(data!P63), 0)</f>
        <v>-6841</v>
      </c>
      <c r="J15" s="198">
        <f>ROUND(N(data!P64), 0)</f>
        <v>19945997</v>
      </c>
      <c r="K15" s="198">
        <f>ROUND(N(data!P65), 0)</f>
        <v>0</v>
      </c>
      <c r="L15" s="198">
        <f>ROUND(N(data!P66), 0)</f>
        <v>504145</v>
      </c>
      <c r="M15" s="198">
        <f>ROUND(N(data!P67), 0)</f>
        <v>1264509</v>
      </c>
      <c r="N15" s="198">
        <f>ROUND(N(data!P68), 0)</f>
        <v>375544</v>
      </c>
      <c r="O15" s="198">
        <f>ROUND(N(data!P69), 0)</f>
        <v>11340121</v>
      </c>
      <c r="P15" s="198">
        <f>ROUND(N(data!P70), 0)</f>
        <v>23</v>
      </c>
      <c r="Q15" s="198">
        <f>ROUND(N(data!P71), 0)</f>
        <v>391622</v>
      </c>
      <c r="R15" s="198">
        <f>ROUND(N(data!P72), 0)</f>
        <v>1577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523321</v>
      </c>
      <c r="X15" s="198">
        <f>ROUND(N(data!P78), 0)</f>
        <v>10411187</v>
      </c>
      <c r="Y15" s="198">
        <f>ROUND(N(data!P79), 0)</f>
        <v>0</v>
      </c>
      <c r="Z15" s="198">
        <f>ROUND(N(data!P80), 0)</f>
        <v>1376</v>
      </c>
      <c r="AA15" s="198">
        <f>ROUND(N(data!P81), 0)</f>
        <v>0</v>
      </c>
      <c r="AB15" s="198">
        <f>ROUND(N(data!P82), 0)</f>
        <v>828</v>
      </c>
      <c r="AC15" s="198">
        <f>ROUND(N(data!P83), 0)</f>
        <v>10187</v>
      </c>
      <c r="AD15" s="198">
        <f>ROUND(N(data!P84), 0)</f>
        <v>29462</v>
      </c>
      <c r="AE15" s="198">
        <f>ROUND(N(data!P89), 0)</f>
        <v>315520201</v>
      </c>
      <c r="AF15" s="198">
        <f>ROUND(N(data!P87), 0)</f>
        <v>66870619</v>
      </c>
      <c r="AG15" s="198">
        <f>ROUND(N(data!P90), 0)</f>
        <v>37467</v>
      </c>
      <c r="AH15" s="198">
        <f>ROUND(N(data!P91), 0)</f>
        <v>0</v>
      </c>
      <c r="AI15" s="198">
        <f>ROUND(N(data!P92), 0)</f>
        <v>10110</v>
      </c>
      <c r="AJ15" s="198">
        <f>ROUND(N(data!P93), 0)</f>
        <v>0</v>
      </c>
      <c r="AK15" s="271">
        <f>ROUND(N(data!P94), 2)</f>
        <v>40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139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0</v>
      </c>
      <c r="F16" s="271">
        <f>ROUND(N(data!Q60), 2)</f>
        <v>8.99</v>
      </c>
      <c r="G16" s="198">
        <f>ROUND(N(data!Q61), 0)</f>
        <v>1474694</v>
      </c>
      <c r="H16" s="198">
        <f>ROUND(N(data!Q62), 0)</f>
        <v>156163</v>
      </c>
      <c r="I16" s="198">
        <f>ROUND(N(data!Q63), 0)</f>
        <v>0</v>
      </c>
      <c r="J16" s="198">
        <f>ROUND(N(data!Q64), 0)</f>
        <v>64434</v>
      </c>
      <c r="K16" s="198">
        <f>ROUND(N(data!Q65), 0)</f>
        <v>0</v>
      </c>
      <c r="L16" s="198">
        <f>ROUND(N(data!Q66), 0)</f>
        <v>408</v>
      </c>
      <c r="M16" s="198">
        <f>ROUND(N(data!Q67), 0)</f>
        <v>0</v>
      </c>
      <c r="N16" s="198">
        <f>ROUND(N(data!Q68), 0)</f>
        <v>0</v>
      </c>
      <c r="O16" s="198">
        <f>ROUND(N(data!Q69), 0)</f>
        <v>1346046</v>
      </c>
      <c r="P16" s="198">
        <f>ROUND(N(data!Q70), 0)</f>
        <v>0</v>
      </c>
      <c r="Q16" s="198">
        <f>ROUND(N(data!Q71), 0)</f>
        <v>-4115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1348825</v>
      </c>
      <c r="Y16" s="198">
        <f>ROUND(N(data!Q79), 0)</f>
        <v>0</v>
      </c>
      <c r="Z16" s="198">
        <f>ROUND(N(data!Q80), 0)</f>
        <v>1136</v>
      </c>
      <c r="AA16" s="198">
        <f>ROUND(N(data!Q81), 0)</f>
        <v>0</v>
      </c>
      <c r="AB16" s="198">
        <f>ROUND(N(data!Q82), 0)</f>
        <v>0</v>
      </c>
      <c r="AC16" s="198">
        <f>ROUND(N(data!Q83), 0)</f>
        <v>200</v>
      </c>
      <c r="AD16" s="198">
        <f>ROUND(N(data!Q84), 0)</f>
        <v>0</v>
      </c>
      <c r="AE16" s="198">
        <f>ROUND(N(data!Q89), 0)</f>
        <v>22327525</v>
      </c>
      <c r="AF16" s="198">
        <f>ROUND(N(data!Q87), 0)</f>
        <v>5526152</v>
      </c>
      <c r="AG16" s="198">
        <f>ROUND(N(data!Q90), 0)</f>
        <v>3403</v>
      </c>
      <c r="AH16" s="198">
        <f>ROUND(N(data!Q91), 0)</f>
        <v>0</v>
      </c>
      <c r="AI16" s="198">
        <f>ROUND(N(data!Q92), 0)</f>
        <v>918</v>
      </c>
      <c r="AJ16" s="198">
        <f>ROUND(N(data!Q93), 0)</f>
        <v>0</v>
      </c>
      <c r="AK16" s="271">
        <f>ROUND(N(data!Q94), 2)</f>
        <v>7.34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139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0</v>
      </c>
      <c r="F17" s="271">
        <f>ROUND(N(data!R60), 2)</f>
        <v>0.01</v>
      </c>
      <c r="G17" s="198">
        <f>ROUND(N(data!R61), 0)</f>
        <v>568</v>
      </c>
      <c r="H17" s="198">
        <f>ROUND(N(data!R62), 0)</f>
        <v>0</v>
      </c>
      <c r="I17" s="198">
        <f>ROUND(N(data!R63), 0)</f>
        <v>0</v>
      </c>
      <c r="J17" s="198">
        <f>ROUND(N(data!R64), 0)</f>
        <v>516466</v>
      </c>
      <c r="K17" s="198">
        <f>ROUND(N(data!R65), 0)</f>
        <v>0</v>
      </c>
      <c r="L17" s="198">
        <f>ROUND(N(data!R66), 0)</f>
        <v>6068539</v>
      </c>
      <c r="M17" s="198">
        <f>ROUND(N(data!R67), 0)</f>
        <v>113807</v>
      </c>
      <c r="N17" s="198">
        <f>ROUND(N(data!R68), 0)</f>
        <v>0</v>
      </c>
      <c r="O17" s="198">
        <f>ROUND(N(data!R69), 0)</f>
        <v>6898</v>
      </c>
      <c r="P17" s="198">
        <f>ROUND(N(data!R70), 0)</f>
        <v>2919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3459</v>
      </c>
      <c r="X17" s="198">
        <f>ROUND(N(data!R78), 0)</f>
        <v>520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56</v>
      </c>
      <c r="AF17" s="198">
        <f>ROUND(N(data!R87), 0)</f>
        <v>0</v>
      </c>
      <c r="AG17" s="198">
        <f>ROUND(N(data!R90), 0)</f>
        <v>347</v>
      </c>
      <c r="AH17" s="198">
        <f>ROUND(N(data!R91), 0)</f>
        <v>0</v>
      </c>
      <c r="AI17" s="198">
        <f>ROUND(N(data!R92), 0)</f>
        <v>94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139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1.01</v>
      </c>
      <c r="G18" s="198">
        <f>ROUND(N(data!S61), 0)</f>
        <v>104987</v>
      </c>
      <c r="H18" s="198">
        <f>ROUND(N(data!S62), 0)</f>
        <v>13199</v>
      </c>
      <c r="I18" s="198">
        <f>ROUND(N(data!S63), 0)</f>
        <v>0</v>
      </c>
      <c r="J18" s="198">
        <f>ROUND(N(data!S64), 0)</f>
        <v>-338547</v>
      </c>
      <c r="K18" s="198">
        <f>ROUND(N(data!S65), 0)</f>
        <v>0</v>
      </c>
      <c r="L18" s="198">
        <f>ROUND(N(data!S66), 0)</f>
        <v>58752</v>
      </c>
      <c r="M18" s="198">
        <f>ROUND(N(data!S67), 0)</f>
        <v>0</v>
      </c>
      <c r="N18" s="198">
        <f>ROUND(N(data!S68), 0)</f>
        <v>0</v>
      </c>
      <c r="O18" s="198">
        <f>ROUND(N(data!S69), 0)</f>
        <v>92672</v>
      </c>
      <c r="P18" s="198">
        <f>ROUND(N(data!S70), 0)</f>
        <v>0</v>
      </c>
      <c r="Q18" s="198">
        <f>ROUND(N(data!S71), 0)</f>
        <v>-8300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96026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4946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4018</v>
      </c>
      <c r="AH18" s="198">
        <f>ROUND(N(data!S91), 0)</f>
        <v>0</v>
      </c>
      <c r="AI18" s="198">
        <f>ROUND(N(data!S92), 0)</f>
        <v>1084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139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4.08</v>
      </c>
      <c r="G19" s="198">
        <f>ROUND(N(data!T61), 0)</f>
        <v>571182</v>
      </c>
      <c r="H19" s="198">
        <f>ROUND(N(data!T62), 0)</f>
        <v>57364</v>
      </c>
      <c r="I19" s="198">
        <f>ROUND(N(data!T63), 0)</f>
        <v>0</v>
      </c>
      <c r="J19" s="198">
        <f>ROUND(N(data!T64), 0)</f>
        <v>255055</v>
      </c>
      <c r="K19" s="198">
        <f>ROUND(N(data!T65), 0)</f>
        <v>0</v>
      </c>
      <c r="L19" s="198">
        <f>ROUND(N(data!T66), 0)</f>
        <v>3518</v>
      </c>
      <c r="M19" s="198">
        <f>ROUND(N(data!T67), 0)</f>
        <v>30900</v>
      </c>
      <c r="N19" s="198">
        <f>ROUND(N(data!T68), 0)</f>
        <v>0</v>
      </c>
      <c r="O19" s="198">
        <f>ROUND(N(data!T69), 0)</f>
        <v>522508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522430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78</v>
      </c>
      <c r="AD19" s="198">
        <f>ROUND(N(data!T84), 0)</f>
        <v>0</v>
      </c>
      <c r="AE19" s="198">
        <f>ROUND(N(data!T89), 0)</f>
        <v>4957797</v>
      </c>
      <c r="AF19" s="198">
        <f>ROUND(N(data!T87), 0)</f>
        <v>4482992</v>
      </c>
      <c r="AG19" s="198">
        <f>ROUND(N(data!T90), 0)</f>
        <v>553</v>
      </c>
      <c r="AH19" s="198">
        <f>ROUND(N(data!T91), 0)</f>
        <v>0</v>
      </c>
      <c r="AI19" s="198">
        <f>ROUND(N(data!T92), 0)</f>
        <v>149</v>
      </c>
      <c r="AJ19" s="198">
        <f>ROUND(N(data!T93), 0)</f>
        <v>0</v>
      </c>
      <c r="AK19" s="271">
        <f>ROUND(N(data!T94), 2)</f>
        <v>3.57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139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0</v>
      </c>
      <c r="F20" s="271">
        <f>ROUND(N(data!U60), 2)</f>
        <v>34.020000000000003</v>
      </c>
      <c r="G20" s="198">
        <f>ROUND(N(data!U61), 0)</f>
        <v>2592586</v>
      </c>
      <c r="H20" s="198">
        <f>ROUND(N(data!U62), 0)</f>
        <v>269030</v>
      </c>
      <c r="I20" s="198">
        <f>ROUND(N(data!U63), 0)</f>
        <v>58669</v>
      </c>
      <c r="J20" s="198">
        <f>ROUND(N(data!U64), 0)</f>
        <v>1557876</v>
      </c>
      <c r="K20" s="198">
        <f>ROUND(N(data!U65), 0)</f>
        <v>0</v>
      </c>
      <c r="L20" s="198">
        <f>ROUND(N(data!U66), 0)</f>
        <v>3310585</v>
      </c>
      <c r="M20" s="198">
        <f>ROUND(N(data!U67), 0)</f>
        <v>26028</v>
      </c>
      <c r="N20" s="198">
        <f>ROUND(N(data!U68), 0)</f>
        <v>47752</v>
      </c>
      <c r="O20" s="198">
        <f>ROUND(N(data!U69), 0)</f>
        <v>3705195</v>
      </c>
      <c r="P20" s="198">
        <f>ROUND(N(data!U70), 0)</f>
        <v>1253527</v>
      </c>
      <c r="Q20" s="198">
        <f>ROUND(N(data!U71), 0)</f>
        <v>0</v>
      </c>
      <c r="R20" s="198">
        <f>ROUND(N(data!U72), 0)</f>
        <v>3784</v>
      </c>
      <c r="S20" s="198">
        <f>ROUND(N(data!U73), 0)</f>
        <v>0</v>
      </c>
      <c r="T20" s="198">
        <f>ROUND(N(data!U74), 0)</f>
        <v>15848</v>
      </c>
      <c r="U20" s="198">
        <f>ROUND(N(data!U75), 0)</f>
        <v>0</v>
      </c>
      <c r="V20" s="198">
        <f>ROUND(N(data!U76), 0)</f>
        <v>0</v>
      </c>
      <c r="W20" s="198">
        <f>ROUND(N(data!U77), 0)</f>
        <v>58017</v>
      </c>
      <c r="X20" s="198">
        <f>ROUND(N(data!U78), 0)</f>
        <v>2371303</v>
      </c>
      <c r="Y20" s="198">
        <f>ROUND(N(data!U79), 0)</f>
        <v>0</v>
      </c>
      <c r="Z20" s="198">
        <f>ROUND(N(data!U80), 0)</f>
        <v>0</v>
      </c>
      <c r="AA20" s="198">
        <f>ROUND(N(data!U81), 0)</f>
        <v>719</v>
      </c>
      <c r="AB20" s="198">
        <f>ROUND(N(data!U82), 0)</f>
        <v>387</v>
      </c>
      <c r="AC20" s="198">
        <f>ROUND(N(data!U83), 0)</f>
        <v>1610</v>
      </c>
      <c r="AD20" s="198">
        <f>ROUND(N(data!U84), 0)</f>
        <v>73188</v>
      </c>
      <c r="AE20" s="198">
        <f>ROUND(N(data!U89), 0)</f>
        <v>83686443</v>
      </c>
      <c r="AF20" s="198">
        <f>ROUND(N(data!U87), 0)</f>
        <v>41925703</v>
      </c>
      <c r="AG20" s="198">
        <f>ROUND(N(data!U90), 0)</f>
        <v>5310</v>
      </c>
      <c r="AH20" s="198">
        <f>ROUND(N(data!U91), 0)</f>
        <v>0</v>
      </c>
      <c r="AI20" s="198">
        <f>ROUND(N(data!U92), 0)</f>
        <v>1433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139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0</v>
      </c>
      <c r="F21" s="271">
        <f>ROUND(N(data!V60), 2)</f>
        <v>9.5399999999999991</v>
      </c>
      <c r="G21" s="198">
        <f>ROUND(N(data!V61), 0)</f>
        <v>758251</v>
      </c>
      <c r="H21" s="198">
        <f>ROUND(N(data!V62), 0)</f>
        <v>90435</v>
      </c>
      <c r="I21" s="198">
        <f>ROUND(N(data!V63), 0)</f>
        <v>4500</v>
      </c>
      <c r="J21" s="198">
        <f>ROUND(N(data!V64), 0)</f>
        <v>344621</v>
      </c>
      <c r="K21" s="198">
        <f>ROUND(N(data!V65), 0)</f>
        <v>0</v>
      </c>
      <c r="L21" s="198">
        <f>ROUND(N(data!V66), 0)</f>
        <v>644274</v>
      </c>
      <c r="M21" s="198">
        <f>ROUND(N(data!V67), 0)</f>
        <v>38427</v>
      </c>
      <c r="N21" s="198">
        <f>ROUND(N(data!V68), 0)</f>
        <v>116136</v>
      </c>
      <c r="O21" s="198">
        <f>ROUND(N(data!V69), 0)</f>
        <v>711497</v>
      </c>
      <c r="P21" s="198">
        <f>ROUND(N(data!V70), 0)</f>
        <v>0</v>
      </c>
      <c r="Q21" s="198">
        <f>ROUND(N(data!V71), 0)</f>
        <v>13963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1079</v>
      </c>
      <c r="X21" s="198">
        <f>ROUND(N(data!V78), 0)</f>
        <v>693532</v>
      </c>
      <c r="Y21" s="198">
        <f>ROUND(N(data!V79), 0)</f>
        <v>0</v>
      </c>
      <c r="Z21" s="198">
        <f>ROUND(N(data!V80), 0)</f>
        <v>1514</v>
      </c>
      <c r="AA21" s="198">
        <f>ROUND(N(data!V81), 0)</f>
        <v>0</v>
      </c>
      <c r="AB21" s="198">
        <f>ROUND(N(data!V82), 0)</f>
        <v>309</v>
      </c>
      <c r="AC21" s="198">
        <f>ROUND(N(data!V83), 0)</f>
        <v>1100</v>
      </c>
      <c r="AD21" s="198">
        <f>ROUND(N(data!V84), 0)</f>
        <v>0</v>
      </c>
      <c r="AE21" s="198">
        <f>ROUND(N(data!V89), 0)</f>
        <v>17601404</v>
      </c>
      <c r="AF21" s="198">
        <f>ROUND(N(data!V87), 0)</f>
        <v>10362191</v>
      </c>
      <c r="AG21" s="198">
        <f>ROUND(N(data!V90), 0)</f>
        <v>4567</v>
      </c>
      <c r="AH21" s="198">
        <f>ROUND(N(data!V91), 0)</f>
        <v>0</v>
      </c>
      <c r="AI21" s="198">
        <f>ROUND(N(data!V92), 0)</f>
        <v>1232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139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139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139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0</v>
      </c>
      <c r="F24" s="271">
        <f>ROUND(N(data!Y60), 2)</f>
        <v>0</v>
      </c>
      <c r="G24" s="198">
        <f>ROUND(N(data!Y61), 0)</f>
        <v>0</v>
      </c>
      <c r="H24" s="198">
        <f>ROUND(N(data!Y62), 0)</f>
        <v>0</v>
      </c>
      <c r="I24" s="198">
        <f>ROUND(N(data!Y63), 0)</f>
        <v>0</v>
      </c>
      <c r="J24" s="198">
        <f>ROUND(N(data!Y64), 0)</f>
        <v>0</v>
      </c>
      <c r="K24" s="198">
        <f>ROUND(N(data!Y65), 0)</f>
        <v>0</v>
      </c>
      <c r="L24" s="198">
        <f>ROUND(N(data!Y66), 0)</f>
        <v>13283180</v>
      </c>
      <c r="M24" s="198">
        <f>ROUND(N(data!Y67), 0)</f>
        <v>0</v>
      </c>
      <c r="N24" s="198">
        <f>ROUND(N(data!Y68), 0)</f>
        <v>0</v>
      </c>
      <c r="O24" s="198">
        <f>ROUND(N(data!Y69), 0)</f>
        <v>0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0</v>
      </c>
      <c r="AD24" s="198">
        <f>ROUND(N(data!Y84), 0)</f>
        <v>0</v>
      </c>
      <c r="AE24" s="198">
        <f>ROUND(N(data!Y89), 0)</f>
        <v>154551945</v>
      </c>
      <c r="AF24" s="198">
        <f>ROUND(N(data!Y87), 0)</f>
        <v>49689447</v>
      </c>
      <c r="AG24" s="198">
        <f>ROUND(N(data!Y90), 0)</f>
        <v>0</v>
      </c>
      <c r="AH24" s="198">
        <f>ROUND(N(data!Y91), 0)</f>
        <v>0</v>
      </c>
      <c r="AI24" s="198">
        <f>ROUND(N(data!Y92), 0)</f>
        <v>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139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0</v>
      </c>
      <c r="F25" s="271">
        <f>ROUND(N(data!Z60), 2)</f>
        <v>0.11</v>
      </c>
      <c r="G25" s="198">
        <f>ROUND(N(data!Z61), 0)</f>
        <v>5176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82988</v>
      </c>
      <c r="M25" s="198">
        <f>ROUND(N(data!Z67), 0)</f>
        <v>0</v>
      </c>
      <c r="N25" s="198">
        <f>ROUND(N(data!Z68), 0)</f>
        <v>0</v>
      </c>
      <c r="O25" s="198">
        <f>ROUND(N(data!Z69), 0)</f>
        <v>4734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4734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223</v>
      </c>
      <c r="AH25" s="198">
        <f>ROUND(N(data!Z91), 0)</f>
        <v>0</v>
      </c>
      <c r="AI25" s="198">
        <f>ROUND(N(data!Z92), 0)</f>
        <v>60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139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0</v>
      </c>
      <c r="F26" s="271">
        <f>ROUND(N(data!AA60), 2)</f>
        <v>2.1800000000000002</v>
      </c>
      <c r="G26" s="198">
        <f>ROUND(N(data!AA61), 0)</f>
        <v>261918</v>
      </c>
      <c r="H26" s="198">
        <f>ROUND(N(data!AA62), 0)</f>
        <v>30281</v>
      </c>
      <c r="I26" s="198">
        <f>ROUND(N(data!AA63), 0)</f>
        <v>0</v>
      </c>
      <c r="J26" s="198">
        <f>ROUND(N(data!AA64), 0)</f>
        <v>306749</v>
      </c>
      <c r="K26" s="198">
        <f>ROUND(N(data!AA65), 0)</f>
        <v>0</v>
      </c>
      <c r="L26" s="198">
        <f>ROUND(N(data!AA66), 0)</f>
        <v>9433</v>
      </c>
      <c r="M26" s="198">
        <f>ROUND(N(data!AA67), 0)</f>
        <v>1177</v>
      </c>
      <c r="N26" s="198">
        <f>ROUND(N(data!AA68), 0)</f>
        <v>0</v>
      </c>
      <c r="O26" s="198">
        <f>ROUND(N(data!AA69), 0)</f>
        <v>241203</v>
      </c>
      <c r="P26" s="198">
        <f>ROUND(N(data!AA70), 0)</f>
        <v>0</v>
      </c>
      <c r="Q26" s="198">
        <f>ROUND(N(data!AA71), 0)</f>
        <v>0</v>
      </c>
      <c r="R26" s="198">
        <f>ROUND(N(data!AA72), 0)</f>
        <v>325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1315</v>
      </c>
      <c r="X26" s="198">
        <f>ROUND(N(data!AA78), 0)</f>
        <v>239563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7768092</v>
      </c>
      <c r="AF26" s="198">
        <f>ROUND(N(data!AA87), 0)</f>
        <v>937500</v>
      </c>
      <c r="AG26" s="198">
        <f>ROUND(N(data!AA90), 0)</f>
        <v>1840</v>
      </c>
      <c r="AH26" s="198">
        <f>ROUND(N(data!AA91), 0)</f>
        <v>0</v>
      </c>
      <c r="AI26" s="198">
        <f>ROUND(N(data!AA92), 0)</f>
        <v>497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139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27.99</v>
      </c>
      <c r="G27" s="198">
        <f>ROUND(N(data!AB61), 0)</f>
        <v>3306001</v>
      </c>
      <c r="H27" s="198">
        <f>ROUND(N(data!AB62), 0)</f>
        <v>382544</v>
      </c>
      <c r="I27" s="198">
        <f>ROUND(N(data!AB63), 0)</f>
        <v>0</v>
      </c>
      <c r="J27" s="198">
        <f>ROUND(N(data!AB64), 0)</f>
        <v>27893782</v>
      </c>
      <c r="K27" s="198">
        <f>ROUND(N(data!AB65), 0)</f>
        <v>0</v>
      </c>
      <c r="L27" s="198">
        <f>ROUND(N(data!AB66), 0)</f>
        <v>224082</v>
      </c>
      <c r="M27" s="198">
        <f>ROUND(N(data!AB67), 0)</f>
        <v>101535</v>
      </c>
      <c r="N27" s="198">
        <f>ROUND(N(data!AB68), 0)</f>
        <v>181057</v>
      </c>
      <c r="O27" s="198">
        <f>ROUND(N(data!AB69), 0)</f>
        <v>3195358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150583</v>
      </c>
      <c r="X27" s="198">
        <f>ROUND(N(data!AB78), 0)</f>
        <v>3023826</v>
      </c>
      <c r="Y27" s="198">
        <f>ROUND(N(data!AB79), 0)</f>
        <v>2883</v>
      </c>
      <c r="Z27" s="198">
        <f>ROUND(N(data!AB80), 0)</f>
        <v>300</v>
      </c>
      <c r="AA27" s="198">
        <f>ROUND(N(data!AB81), 0)</f>
        <v>0</v>
      </c>
      <c r="AB27" s="198">
        <f>ROUND(N(data!AB82), 0)</f>
        <v>0</v>
      </c>
      <c r="AC27" s="198">
        <f>ROUND(N(data!AB83), 0)</f>
        <v>17766</v>
      </c>
      <c r="AD27" s="198">
        <f>ROUND(N(data!AB84), 0)</f>
        <v>1429380</v>
      </c>
      <c r="AE27" s="198">
        <f>ROUND(N(data!AB89), 0)</f>
        <v>224163739</v>
      </c>
      <c r="AF27" s="198">
        <f>ROUND(N(data!AB87), 0)</f>
        <v>56127405</v>
      </c>
      <c r="AG27" s="198">
        <f>ROUND(N(data!AB90), 0)</f>
        <v>3207</v>
      </c>
      <c r="AH27" s="198">
        <f>ROUND(N(data!AB91), 0)</f>
        <v>0</v>
      </c>
      <c r="AI27" s="198">
        <f>ROUND(N(data!AB92), 0)</f>
        <v>865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139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0</v>
      </c>
      <c r="F28" s="271">
        <f>ROUND(N(data!AC60), 2)</f>
        <v>30.03</v>
      </c>
      <c r="G28" s="198">
        <f>ROUND(N(data!AC61), 0)</f>
        <v>3058308</v>
      </c>
      <c r="H28" s="198">
        <f>ROUND(N(data!AC62), 0)</f>
        <v>343799</v>
      </c>
      <c r="I28" s="198">
        <f>ROUND(N(data!AC63), 0)</f>
        <v>0</v>
      </c>
      <c r="J28" s="198">
        <f>ROUND(N(data!AC64), 0)</f>
        <v>534290</v>
      </c>
      <c r="K28" s="198">
        <f>ROUND(N(data!AC65), 0)</f>
        <v>0</v>
      </c>
      <c r="L28" s="198">
        <f>ROUND(N(data!AC66), 0)</f>
        <v>13777</v>
      </c>
      <c r="M28" s="198">
        <f>ROUND(N(data!AC67), 0)</f>
        <v>55855</v>
      </c>
      <c r="N28" s="198">
        <f>ROUND(N(data!AC68), 0)</f>
        <v>423</v>
      </c>
      <c r="O28" s="198">
        <f>ROUND(N(data!AC69), 0)</f>
        <v>2960182</v>
      </c>
      <c r="P28" s="198">
        <f>ROUND(N(data!AC70), 0)</f>
        <v>0</v>
      </c>
      <c r="Q28" s="198">
        <f>ROUND(N(data!AC71), 0)</f>
        <v>120364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43639</v>
      </c>
      <c r="X28" s="198">
        <f>ROUND(N(data!AC78), 0)</f>
        <v>2797274</v>
      </c>
      <c r="Y28" s="198">
        <f>ROUND(N(data!AC79), 0)</f>
        <v>0</v>
      </c>
      <c r="Z28" s="198">
        <f>ROUND(N(data!AC80), 0)</f>
        <v>47</v>
      </c>
      <c r="AA28" s="198">
        <f>ROUND(N(data!AC81), 0)</f>
        <v>0</v>
      </c>
      <c r="AB28" s="198">
        <f>ROUND(N(data!AC82), 0)</f>
        <v>0</v>
      </c>
      <c r="AC28" s="198">
        <f>ROUND(N(data!AC83), 0)</f>
        <v>-1142</v>
      </c>
      <c r="AD28" s="198">
        <f>ROUND(N(data!AC84), 0)</f>
        <v>0</v>
      </c>
      <c r="AE28" s="198">
        <f>ROUND(N(data!AC89), 0)</f>
        <v>59634527</v>
      </c>
      <c r="AF28" s="198">
        <f>ROUND(N(data!AC87), 0)</f>
        <v>56096900</v>
      </c>
      <c r="AG28" s="198">
        <f>ROUND(N(data!AC90), 0)</f>
        <v>2610</v>
      </c>
      <c r="AH28" s="198">
        <f>ROUND(N(data!AC91), 0)</f>
        <v>0</v>
      </c>
      <c r="AI28" s="198">
        <f>ROUND(N(data!AC92), 0)</f>
        <v>704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139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2.2799999999999998</v>
      </c>
      <c r="G29" s="198">
        <f>ROUND(N(data!AD61), 0)</f>
        <v>320018</v>
      </c>
      <c r="H29" s="198">
        <f>ROUND(N(data!AD62), 0)</f>
        <v>24973</v>
      </c>
      <c r="I29" s="198">
        <f>ROUND(N(data!AD63), 0)</f>
        <v>0</v>
      </c>
      <c r="J29" s="198">
        <f>ROUND(N(data!AD64), 0)</f>
        <v>69084</v>
      </c>
      <c r="K29" s="198">
        <f>ROUND(N(data!AD65), 0)</f>
        <v>0</v>
      </c>
      <c r="L29" s="198">
        <f>ROUND(N(data!AD66), 0)</f>
        <v>31217</v>
      </c>
      <c r="M29" s="198">
        <f>ROUND(N(data!AD67), 0)</f>
        <v>0</v>
      </c>
      <c r="N29" s="198">
        <f>ROUND(N(data!AD68), 0)</f>
        <v>0</v>
      </c>
      <c r="O29" s="198">
        <f>ROUND(N(data!AD69), 0)</f>
        <v>292893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292704</v>
      </c>
      <c r="Y29" s="198">
        <f>ROUND(N(data!AD79), 0)</f>
        <v>0</v>
      </c>
      <c r="Z29" s="198">
        <f>ROUND(N(data!AD80), 0)</f>
        <v>189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2257346</v>
      </c>
      <c r="AF29" s="198">
        <f>ROUND(N(data!AD87), 0)</f>
        <v>2183944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1.18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139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0</v>
      </c>
      <c r="F30" s="271">
        <f>ROUND(N(data!AE60), 2)</f>
        <v>0</v>
      </c>
      <c r="G30" s="198">
        <f>ROUND(N(data!AE61), 0)</f>
        <v>0</v>
      </c>
      <c r="H30" s="198">
        <f>ROUND(N(data!AE62), 0)</f>
        <v>723</v>
      </c>
      <c r="I30" s="198">
        <f>ROUND(N(data!AE63), 0)</f>
        <v>0</v>
      </c>
      <c r="J30" s="198">
        <f>ROUND(N(data!AE64), 0)</f>
        <v>5376</v>
      </c>
      <c r="K30" s="198">
        <f>ROUND(N(data!AE65), 0)</f>
        <v>0</v>
      </c>
      <c r="L30" s="198">
        <f>ROUND(N(data!AE66), 0)</f>
        <v>716943</v>
      </c>
      <c r="M30" s="198">
        <f>ROUND(N(data!AE67), 0)</f>
        <v>3743</v>
      </c>
      <c r="N30" s="198">
        <f>ROUND(N(data!AE68), 0)</f>
        <v>0</v>
      </c>
      <c r="O30" s="198">
        <f>ROUND(N(data!AE69), 0)</f>
        <v>36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36</v>
      </c>
      <c r="AD30" s="198">
        <f>ROUND(N(data!AE84), 0)</f>
        <v>0</v>
      </c>
      <c r="AE30" s="198">
        <f>ROUND(N(data!AE89), 0)</f>
        <v>2084585</v>
      </c>
      <c r="AF30" s="198">
        <f>ROUND(N(data!AE87), 0)</f>
        <v>1688682</v>
      </c>
      <c r="AG30" s="198">
        <f>ROUND(N(data!AE90), 0)</f>
        <v>2765</v>
      </c>
      <c r="AH30" s="198">
        <f>ROUND(N(data!AE91), 0)</f>
        <v>0</v>
      </c>
      <c r="AI30" s="198">
        <f>ROUND(N(data!AE92), 0)</f>
        <v>746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139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139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0</v>
      </c>
      <c r="F32" s="271">
        <f>ROUND(N(data!AG60), 2)</f>
        <v>91.84</v>
      </c>
      <c r="G32" s="198">
        <f>ROUND(N(data!AG61), 0)</f>
        <v>9552657</v>
      </c>
      <c r="H32" s="198">
        <f>ROUND(N(data!AG62), 0)</f>
        <v>920236</v>
      </c>
      <c r="I32" s="198">
        <f>ROUND(N(data!AG63), 0)</f>
        <v>327918</v>
      </c>
      <c r="J32" s="198">
        <f>ROUND(N(data!AG64), 0)</f>
        <v>1299897</v>
      </c>
      <c r="K32" s="198">
        <f>ROUND(N(data!AG65), 0)</f>
        <v>0</v>
      </c>
      <c r="L32" s="198">
        <f>ROUND(N(data!AG66), 0)</f>
        <v>92002</v>
      </c>
      <c r="M32" s="198">
        <f>ROUND(N(data!AG67), 0)</f>
        <v>17848</v>
      </c>
      <c r="N32" s="198">
        <f>ROUND(N(data!AG68), 0)</f>
        <v>87791</v>
      </c>
      <c r="O32" s="198">
        <f>ROUND(N(data!AG69), 0)</f>
        <v>8970478</v>
      </c>
      <c r="P32" s="198">
        <f>ROUND(N(data!AG70), 0)</f>
        <v>558</v>
      </c>
      <c r="Q32" s="198">
        <f>ROUND(N(data!AG71), 0)</f>
        <v>158879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44493</v>
      </c>
      <c r="X32" s="198">
        <f>ROUND(N(data!AG78), 0)</f>
        <v>8737315</v>
      </c>
      <c r="Y32" s="198">
        <f>ROUND(N(data!AG79), 0)</f>
        <v>5530</v>
      </c>
      <c r="Z32" s="198">
        <f>ROUND(N(data!AG80), 0)</f>
        <v>6884</v>
      </c>
      <c r="AA32" s="198">
        <f>ROUND(N(data!AG81), 0)</f>
        <v>0</v>
      </c>
      <c r="AB32" s="198">
        <f>ROUND(N(data!AG82), 0)</f>
        <v>0</v>
      </c>
      <c r="AC32" s="198">
        <f>ROUND(N(data!AG83), 0)</f>
        <v>16819</v>
      </c>
      <c r="AD32" s="198">
        <f>ROUND(N(data!AG84), 0)</f>
        <v>0</v>
      </c>
      <c r="AE32" s="198">
        <f>ROUND(N(data!AG89), 0)</f>
        <v>162398679</v>
      </c>
      <c r="AF32" s="198">
        <f>ROUND(N(data!AG87), 0)</f>
        <v>40776592</v>
      </c>
      <c r="AG32" s="198">
        <f>ROUND(N(data!AG90), 0)</f>
        <v>16624</v>
      </c>
      <c r="AH32" s="198">
        <f>ROUND(N(data!AG91), 0)</f>
        <v>0</v>
      </c>
      <c r="AI32" s="198">
        <f>ROUND(N(data!AG92), 0)</f>
        <v>4486</v>
      </c>
      <c r="AJ32" s="198">
        <f>ROUND(N(data!AG93), 0)</f>
        <v>0</v>
      </c>
      <c r="AK32" s="271">
        <f>ROUND(N(data!AG94), 2)</f>
        <v>56.49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139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139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139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0</v>
      </c>
      <c r="F35" s="271">
        <f>ROUND(N(data!AJ60), 2)</f>
        <v>12.32</v>
      </c>
      <c r="G35" s="198">
        <f>ROUND(N(data!AJ61), 0)</f>
        <v>1329719</v>
      </c>
      <c r="H35" s="198">
        <f>ROUND(N(data!AJ62), 0)</f>
        <v>145717</v>
      </c>
      <c r="I35" s="198">
        <f>ROUND(N(data!AJ63), 0)</f>
        <v>0</v>
      </c>
      <c r="J35" s="198">
        <f>ROUND(N(data!AJ64), 0)</f>
        <v>278319</v>
      </c>
      <c r="K35" s="198">
        <f>ROUND(N(data!AJ65), 0)</f>
        <v>0</v>
      </c>
      <c r="L35" s="198">
        <f>ROUND(N(data!AJ66), 0)</f>
        <v>537004</v>
      </c>
      <c r="M35" s="198">
        <f>ROUND(N(data!AJ67), 0)</f>
        <v>64876</v>
      </c>
      <c r="N35" s="198">
        <f>ROUND(N(data!AJ68), 0)</f>
        <v>3877</v>
      </c>
      <c r="O35" s="198">
        <f>ROUND(N(data!AJ69), 0)</f>
        <v>1952137</v>
      </c>
      <c r="P35" s="198">
        <f>ROUND(N(data!AJ70), 0)</f>
        <v>157</v>
      </c>
      <c r="Q35" s="198">
        <f>ROUND(N(data!AJ71), 0)</f>
        <v>-1783</v>
      </c>
      <c r="R35" s="198">
        <f>ROUND(N(data!AJ72), 0)</f>
        <v>345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718646</v>
      </c>
      <c r="X35" s="198">
        <f>ROUND(N(data!AJ78), 0)</f>
        <v>1216224</v>
      </c>
      <c r="Y35" s="198">
        <f>ROUND(N(data!AJ79), 0)</f>
        <v>0</v>
      </c>
      <c r="Z35" s="198">
        <f>ROUND(N(data!AJ80), 0)</f>
        <v>1882</v>
      </c>
      <c r="AA35" s="198">
        <f>ROUND(N(data!AJ81), 0)</f>
        <v>0</v>
      </c>
      <c r="AB35" s="198">
        <f>ROUND(N(data!AJ82), 0)</f>
        <v>89</v>
      </c>
      <c r="AC35" s="198">
        <f>ROUND(N(data!AJ83), 0)</f>
        <v>16577</v>
      </c>
      <c r="AD35" s="198">
        <f>ROUND(N(data!AJ84), 0)</f>
        <v>89456</v>
      </c>
      <c r="AE35" s="198">
        <f>ROUND(N(data!AJ89), 0)</f>
        <v>11806606</v>
      </c>
      <c r="AF35" s="198">
        <f>ROUND(N(data!AJ87), 0)</f>
        <v>41963</v>
      </c>
      <c r="AG35" s="198">
        <f>ROUND(N(data!AJ90), 0)</f>
        <v>679</v>
      </c>
      <c r="AH35" s="198">
        <f>ROUND(N(data!AJ91), 0)</f>
        <v>0</v>
      </c>
      <c r="AI35" s="198">
        <f>ROUND(N(data!AJ92), 0)</f>
        <v>183</v>
      </c>
      <c r="AJ35" s="198">
        <f>ROUND(N(data!AJ93), 0)</f>
        <v>0</v>
      </c>
      <c r="AK35" s="271">
        <f>ROUND(N(data!AJ94), 2)</f>
        <v>7.44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139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656680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1844298</v>
      </c>
      <c r="AF36" s="198">
        <f>ROUND(N(data!AK87), 0)</f>
        <v>1609008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139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120683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488417</v>
      </c>
      <c r="AF37" s="198">
        <f>ROUND(N(data!AL87), 0)</f>
        <v>457323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139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139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139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139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139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139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14370</v>
      </c>
      <c r="M43" s="198">
        <f>ROUND(N(data!AR67), 0)</f>
        <v>0</v>
      </c>
      <c r="N43" s="198">
        <f>ROUND(N(data!AR68), 0)</f>
        <v>0</v>
      </c>
      <c r="O43" s="198">
        <f>ROUND(N(data!AR69), 0)</f>
        <v>10398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10398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139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139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139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139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31.45</v>
      </c>
      <c r="G47" s="198">
        <f>ROUND(N(data!AV61), 0)</f>
        <v>3222755</v>
      </c>
      <c r="H47" s="198">
        <f>ROUND(N(data!AV62), 0)</f>
        <v>287127</v>
      </c>
      <c r="I47" s="198">
        <f>ROUND(N(data!AV63), 0)</f>
        <v>0</v>
      </c>
      <c r="J47" s="198">
        <f>ROUND(N(data!AV64), 0)</f>
        <v>941811</v>
      </c>
      <c r="K47" s="198">
        <f>ROUND(N(data!AV65), 0)</f>
        <v>0</v>
      </c>
      <c r="L47" s="198">
        <f>ROUND(N(data!AV66), 0)</f>
        <v>139781</v>
      </c>
      <c r="M47" s="198">
        <f>ROUND(N(data!AV67), 0)</f>
        <v>0</v>
      </c>
      <c r="N47" s="198">
        <f>ROUND(N(data!AV68), 0)</f>
        <v>152817</v>
      </c>
      <c r="O47" s="198">
        <f>ROUND(N(data!AV69), 0)</f>
        <v>3105483</v>
      </c>
      <c r="P47" s="198">
        <f>ROUND(N(data!AV70), 0)</f>
        <v>0</v>
      </c>
      <c r="Q47" s="198">
        <f>ROUND(N(data!AV71), 0)</f>
        <v>-56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59070</v>
      </c>
      <c r="X47" s="198">
        <f>ROUND(N(data!AV78), 0)</f>
        <v>2947685</v>
      </c>
      <c r="Y47" s="198">
        <f>ROUND(N(data!AV79), 0)</f>
        <v>0</v>
      </c>
      <c r="Z47" s="198">
        <f>ROUND(N(data!AV80), 0)</f>
        <v>1276</v>
      </c>
      <c r="AA47" s="198">
        <f>ROUND(N(data!AV81), 0)</f>
        <v>0</v>
      </c>
      <c r="AB47" s="198">
        <f>ROUND(N(data!AV82), 0)</f>
        <v>80658</v>
      </c>
      <c r="AC47" s="198">
        <f>ROUND(N(data!AV83), 0)</f>
        <v>16850</v>
      </c>
      <c r="AD47" s="198">
        <f>ROUND(N(data!AV84), 0)</f>
        <v>0</v>
      </c>
      <c r="AE47" s="198">
        <f>ROUND(N(data!AV89), 0)</f>
        <v>11180945</v>
      </c>
      <c r="AF47" s="198">
        <f>ROUND(N(data!AV87), 0)</f>
        <v>14203</v>
      </c>
      <c r="AG47" s="198">
        <f>ROUND(N(data!AV90), 0)</f>
        <v>31901</v>
      </c>
      <c r="AH47" s="198">
        <f>ROUND(N(data!AV91), 0)</f>
        <v>0</v>
      </c>
      <c r="AI47" s="198">
        <f>ROUND(N(data!AV92), 0)</f>
        <v>8608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139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139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25522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139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0</v>
      </c>
      <c r="F50" s="271">
        <f>ROUND(N(data!AY60), 2)</f>
        <v>39.78</v>
      </c>
      <c r="G50" s="198">
        <f>ROUND(N(data!AY61), 0)</f>
        <v>2125883</v>
      </c>
      <c r="H50" s="198">
        <f>ROUND(N(data!AY62), 0)</f>
        <v>221927</v>
      </c>
      <c r="I50" s="198">
        <f>ROUND(N(data!AY63), 0)</f>
        <v>0</v>
      </c>
      <c r="J50" s="198">
        <f>ROUND(N(data!AY64), 0)</f>
        <v>268312</v>
      </c>
      <c r="K50" s="198">
        <f>ROUND(N(data!AY65), 0)</f>
        <v>0</v>
      </c>
      <c r="L50" s="198">
        <f>ROUND(N(data!AY66), 0)</f>
        <v>1619702</v>
      </c>
      <c r="M50" s="198">
        <f>ROUND(N(data!AY67), 0)</f>
        <v>48193</v>
      </c>
      <c r="N50" s="198">
        <f>ROUND(N(data!AY68), 0)</f>
        <v>0</v>
      </c>
      <c r="O50" s="198">
        <f>ROUND(N(data!AY69), 0)</f>
        <v>2121937</v>
      </c>
      <c r="P50" s="198">
        <f>ROUND(N(data!AY70), 0)</f>
        <v>0</v>
      </c>
      <c r="Q50" s="198">
        <f>ROUND(N(data!AY71), 0)</f>
        <v>161162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15551</v>
      </c>
      <c r="X50" s="198">
        <f>ROUND(N(data!AY78), 0)</f>
        <v>1944434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790</v>
      </c>
      <c r="AD50" s="198">
        <f>ROUND(N(data!AY84), 0)</f>
        <v>890451</v>
      </c>
      <c r="AE50" s="198">
        <f>ROUND(N(data!AY89), 0)</f>
        <v>0</v>
      </c>
      <c r="AF50" s="198">
        <f>ROUND(N(data!AY87), 0)</f>
        <v>0</v>
      </c>
      <c r="AG50" s="198">
        <f>ROUND(N(data!AY90), 0)</f>
        <v>11665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139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139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2</v>
      </c>
      <c r="G52" s="198">
        <f>ROUND(N(data!BA61), 0)</f>
        <v>91686</v>
      </c>
      <c r="H52" s="198">
        <f>ROUND(N(data!BA62), 0)</f>
        <v>9031</v>
      </c>
      <c r="I52" s="198">
        <f>ROUND(N(data!BA63), 0)</f>
        <v>0</v>
      </c>
      <c r="J52" s="198">
        <f>ROUND(N(data!BA64), 0)</f>
        <v>3229</v>
      </c>
      <c r="K52" s="198">
        <f>ROUND(N(data!BA65), 0)</f>
        <v>0</v>
      </c>
      <c r="L52" s="198">
        <f>ROUND(N(data!BA66), 0)</f>
        <v>52</v>
      </c>
      <c r="M52" s="198">
        <f>ROUND(N(data!BA67), 0)</f>
        <v>0</v>
      </c>
      <c r="N52" s="198">
        <f>ROUND(N(data!BA68), 0)</f>
        <v>0</v>
      </c>
      <c r="O52" s="198">
        <f>ROUND(N(data!BA69), 0)</f>
        <v>1016952</v>
      </c>
      <c r="P52" s="198">
        <f>ROUND(N(data!BA70), 0)</f>
        <v>0</v>
      </c>
      <c r="Q52" s="198">
        <f>ROUND(N(data!BA71), 0)</f>
        <v>604</v>
      </c>
      <c r="R52" s="198">
        <f>ROUND(N(data!BA72), 0)</f>
        <v>0</v>
      </c>
      <c r="S52" s="198">
        <f>ROUND(N(data!BA73), 0)</f>
        <v>0</v>
      </c>
      <c r="T52" s="198">
        <f>ROUND(N(data!BA74), 0)</f>
        <v>780980</v>
      </c>
      <c r="U52" s="198">
        <f>ROUND(N(data!BA75), 0)</f>
        <v>0</v>
      </c>
      <c r="V52" s="198">
        <f>ROUND(N(data!BA76), 0)</f>
        <v>0</v>
      </c>
      <c r="W52" s="198">
        <f>ROUND(N(data!BA77), 0)</f>
        <v>-3597</v>
      </c>
      <c r="X52" s="198">
        <f>ROUND(N(data!BA78), 0)</f>
        <v>83860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155105</v>
      </c>
      <c r="AC52" s="198">
        <f>ROUND(N(data!BA83), 0)</f>
        <v>0</v>
      </c>
      <c r="AD52" s="198">
        <f>ROUND(N(data!BA84), 0)</f>
        <v>116522</v>
      </c>
      <c r="AE52" s="198">
        <f>ROUND(N(data!BA89), 0)</f>
        <v>0</v>
      </c>
      <c r="AF52" s="198">
        <f>ROUND(N(data!BA87), 0)</f>
        <v>0</v>
      </c>
      <c r="AG52" s="198">
        <f>ROUND(N(data!BA90), 0)</f>
        <v>612</v>
      </c>
      <c r="AH52" s="198">
        <f>ROUND(N(data!BA91), 0)</f>
        <v>0</v>
      </c>
      <c r="AI52" s="198">
        <f>ROUND(N(data!BA92), 0)</f>
        <v>165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139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16.399999999999999</v>
      </c>
      <c r="G53" s="198">
        <f>ROUND(N(data!BB61), 0)</f>
        <v>1808379</v>
      </c>
      <c r="H53" s="198">
        <f>ROUND(N(data!BB62), 0)</f>
        <v>231768</v>
      </c>
      <c r="I53" s="198">
        <f>ROUND(N(data!BB63), 0)</f>
        <v>0</v>
      </c>
      <c r="J53" s="198">
        <f>ROUND(N(data!BB64), 0)</f>
        <v>27144</v>
      </c>
      <c r="K53" s="198">
        <f>ROUND(N(data!BB65), 0)</f>
        <v>0</v>
      </c>
      <c r="L53" s="198">
        <f>ROUND(N(data!BB66), 0)</f>
        <v>44361</v>
      </c>
      <c r="M53" s="198">
        <f>ROUND(N(data!BB67), 0)</f>
        <v>0</v>
      </c>
      <c r="N53" s="198">
        <f>ROUND(N(data!BB68), 0)</f>
        <v>0</v>
      </c>
      <c r="O53" s="198">
        <f>ROUND(N(data!BB69), 0)</f>
        <v>1859509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202402</v>
      </c>
      <c r="X53" s="198">
        <f>ROUND(N(data!BB78), 0)</f>
        <v>1654030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1418</v>
      </c>
      <c r="AC53" s="198">
        <f>ROUND(N(data!BB83), 0)</f>
        <v>1659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1277</v>
      </c>
      <c r="AH53" s="198">
        <f>ROUND(N(data!BB91), 0)</f>
        <v>0</v>
      </c>
      <c r="AI53" s="198">
        <f>ROUND(N(data!BB92), 0)</f>
        <v>345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139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139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3562</v>
      </c>
      <c r="K55" s="198">
        <f>ROUND(N(data!BD65), 0)</f>
        <v>0</v>
      </c>
      <c r="L55" s="198">
        <f>ROUND(N(data!BD66), 0)</f>
        <v>81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1670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139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267613</v>
      </c>
      <c r="F56" s="271">
        <f>ROUND(N(data!BE60), 2)</f>
        <v>66.989999999999995</v>
      </c>
      <c r="G56" s="198">
        <f>ROUND(N(data!BE61), 0)</f>
        <v>3980691</v>
      </c>
      <c r="H56" s="198">
        <f>ROUND(N(data!BE62), 0)</f>
        <v>441447</v>
      </c>
      <c r="I56" s="198">
        <f>ROUND(N(data!BE63), 0)</f>
        <v>21205</v>
      </c>
      <c r="J56" s="198">
        <f>ROUND(N(data!BE64), 0)</f>
        <v>647629</v>
      </c>
      <c r="K56" s="198">
        <f>ROUND(N(data!BE65), 0)</f>
        <v>0</v>
      </c>
      <c r="L56" s="198">
        <f>ROUND(N(data!BE66), 0)</f>
        <v>271980</v>
      </c>
      <c r="M56" s="198">
        <f>ROUND(N(data!BE67), 0)</f>
        <v>1425746</v>
      </c>
      <c r="N56" s="198">
        <f>ROUND(N(data!BE68), 0)</f>
        <v>3733</v>
      </c>
      <c r="O56" s="198">
        <f>ROUND(N(data!BE69), 0)</f>
        <v>6799621</v>
      </c>
      <c r="P56" s="198">
        <f>ROUND(N(data!BE70), 0)</f>
        <v>0</v>
      </c>
      <c r="Q56" s="198">
        <f>ROUND(N(data!BE71), 0)</f>
        <v>21658</v>
      </c>
      <c r="R56" s="198">
        <f>ROUND(N(data!BE72), 0)</f>
        <v>485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1186619</v>
      </c>
      <c r="X56" s="198">
        <f>ROUND(N(data!BE78), 0)</f>
        <v>3640930</v>
      </c>
      <c r="Y56" s="198">
        <f>ROUND(N(data!BE79), 0)</f>
        <v>0</v>
      </c>
      <c r="Z56" s="198">
        <f>ROUND(N(data!BE80), 0)</f>
        <v>12404</v>
      </c>
      <c r="AA56" s="198">
        <f>ROUND(N(data!BE81), 0)</f>
        <v>0</v>
      </c>
      <c r="AB56" s="198">
        <f>ROUND(N(data!BE82), 0)</f>
        <v>1913038</v>
      </c>
      <c r="AC56" s="198">
        <f>ROUND(N(data!BE83), 0)</f>
        <v>24487</v>
      </c>
      <c r="AD56" s="198">
        <f>ROUND(N(data!BE84), 0)</f>
        <v>256125</v>
      </c>
      <c r="AE56" s="198">
        <f>ROUND(N(data!BE89), 0)</f>
        <v>0</v>
      </c>
      <c r="AF56" s="198">
        <f>ROUND(N(data!BE87), 0)</f>
        <v>0</v>
      </c>
      <c r="AG56" s="198">
        <f>ROUND(N(data!BE90), 0)</f>
        <v>32294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139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139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311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139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-441</v>
      </c>
      <c r="K59" s="198">
        <f>ROUND(N(data!BH65), 0)</f>
        <v>0</v>
      </c>
      <c r="L59" s="198">
        <f>ROUND(N(data!BH66), 0)</f>
        <v>12</v>
      </c>
      <c r="M59" s="198">
        <f>ROUND(N(data!BH67), 0)</f>
        <v>0</v>
      </c>
      <c r="N59" s="198">
        <f>ROUND(N(data!BH68), 0)</f>
        <v>0</v>
      </c>
      <c r="O59" s="198">
        <f>ROUND(N(data!BH69), 0)</f>
        <v>2069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2069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1872</v>
      </c>
      <c r="AH59" s="198">
        <f>ROUND(N(data!BH91), 0)</f>
        <v>0</v>
      </c>
      <c r="AI59" s="198">
        <f>ROUND(N(data!BH92), 0)</f>
        <v>505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139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139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299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139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139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1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5024</v>
      </c>
      <c r="AH63" s="198">
        <f>ROUND(N(data!BL91), 0)</f>
        <v>0</v>
      </c>
      <c r="AI63" s="198">
        <f>ROUND(N(data!BL92), 0)</f>
        <v>1356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139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139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1.94</v>
      </c>
      <c r="G65" s="198">
        <f>ROUND(N(data!BN61), 0)</f>
        <v>413907</v>
      </c>
      <c r="H65" s="198">
        <f>ROUND(N(data!BN62), 0)</f>
        <v>153574</v>
      </c>
      <c r="I65" s="198">
        <f>ROUND(N(data!BN63), 0)</f>
        <v>1016219</v>
      </c>
      <c r="J65" s="198">
        <f>ROUND(N(data!BN64), 0)</f>
        <v>112676</v>
      </c>
      <c r="K65" s="198">
        <f>ROUND(N(data!BN65), 0)</f>
        <v>0</v>
      </c>
      <c r="L65" s="198">
        <f>ROUND(N(data!BN66), 0)</f>
        <v>236631</v>
      </c>
      <c r="M65" s="198">
        <f>ROUND(N(data!BN67), 0)</f>
        <v>1400359</v>
      </c>
      <c r="N65" s="198">
        <f>ROUND(N(data!BN68), 0)</f>
        <v>57315</v>
      </c>
      <c r="O65" s="198">
        <f>ROUND(N(data!BN69), 0)</f>
        <v>3322974</v>
      </c>
      <c r="P65" s="198">
        <f>ROUND(N(data!BN70), 0)</f>
        <v>0</v>
      </c>
      <c r="Q65" s="198">
        <f>ROUND(N(data!BN71), 0)</f>
        <v>0</v>
      </c>
      <c r="R65" s="198">
        <f>ROUND(N(data!BN72), 0)</f>
        <v>99945</v>
      </c>
      <c r="S65" s="198">
        <f>ROUND(N(data!BN73), 0)</f>
        <v>0</v>
      </c>
      <c r="T65" s="198">
        <f>ROUND(N(data!BN74), 0)</f>
        <v>0</v>
      </c>
      <c r="U65" s="198">
        <f>ROUND(N(data!BN75), 0)</f>
        <v>183138</v>
      </c>
      <c r="V65" s="198">
        <f>ROUND(N(data!BN76), 0)</f>
        <v>0</v>
      </c>
      <c r="W65" s="198">
        <f>ROUND(N(data!BN77), 0)</f>
        <v>16395</v>
      </c>
      <c r="X65" s="198">
        <f>ROUND(N(data!BN78), 0)</f>
        <v>378579</v>
      </c>
      <c r="Y65" s="198">
        <f>ROUND(N(data!BN79), 0)</f>
        <v>16518</v>
      </c>
      <c r="Z65" s="198">
        <f>ROUND(N(data!BN80), 0)</f>
        <v>6776</v>
      </c>
      <c r="AA65" s="198">
        <f>ROUND(N(data!BN81), 0)</f>
        <v>2175411</v>
      </c>
      <c r="AB65" s="198">
        <f>ROUND(N(data!BN82), 0)</f>
        <v>19102</v>
      </c>
      <c r="AC65" s="198">
        <f>ROUND(N(data!BN83), 0)</f>
        <v>427110</v>
      </c>
      <c r="AD65" s="198">
        <f>ROUND(N(data!BN84), 0)</f>
        <v>166442</v>
      </c>
      <c r="AE65" s="198">
        <f>ROUND(N(data!BN89), 0)</f>
        <v>0</v>
      </c>
      <c r="AF65" s="198">
        <f>ROUND(N(data!BN87), 0)</f>
        <v>0</v>
      </c>
      <c r="AG65" s="198">
        <f>ROUND(N(data!BN90), 0)</f>
        <v>6775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139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0.85</v>
      </c>
      <c r="G66" s="198">
        <f>ROUND(N(data!BO61), 0)</f>
        <v>56891</v>
      </c>
      <c r="H66" s="198">
        <f>ROUND(N(data!BO62), 0)</f>
        <v>17041882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4394</v>
      </c>
      <c r="M66" s="198">
        <f>ROUND(N(data!BO67), 0)</f>
        <v>0</v>
      </c>
      <c r="N66" s="198">
        <f>ROUND(N(data!BO68), 0)</f>
        <v>0</v>
      </c>
      <c r="O66" s="198">
        <f>ROUND(N(data!BO69), 0)</f>
        <v>52035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52035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139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139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139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139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1.01</v>
      </c>
      <c r="G70" s="198">
        <f>ROUND(N(data!BS61), 0)</f>
        <v>76294</v>
      </c>
      <c r="H70" s="198">
        <f>ROUND(N(data!BS62), 0)</f>
        <v>7858</v>
      </c>
      <c r="I70" s="198">
        <f>ROUND(N(data!BS63), 0)</f>
        <v>0</v>
      </c>
      <c r="J70" s="198">
        <f>ROUND(N(data!BS64), 0)</f>
        <v>1006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70171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69782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389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430</v>
      </c>
      <c r="AH70" s="198">
        <f>ROUND(N(data!BS91), 0)</f>
        <v>0</v>
      </c>
      <c r="AI70" s="198">
        <f>ROUND(N(data!BS92), 0)</f>
        <v>116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139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3.94</v>
      </c>
      <c r="G71" s="198">
        <f>ROUND(N(data!BT61), 0)</f>
        <v>336014</v>
      </c>
      <c r="H71" s="198">
        <f>ROUND(N(data!BT62), 0)</f>
        <v>27950</v>
      </c>
      <c r="I71" s="198">
        <f>ROUND(N(data!BT63), 0)</f>
        <v>0</v>
      </c>
      <c r="J71" s="198">
        <f>ROUND(N(data!BT64), 0)</f>
        <v>1380</v>
      </c>
      <c r="K71" s="198">
        <f>ROUND(N(data!BT65), 0)</f>
        <v>0</v>
      </c>
      <c r="L71" s="198">
        <f>ROUND(N(data!BT66), 0)</f>
        <v>369</v>
      </c>
      <c r="M71" s="198">
        <f>ROUND(N(data!BT67), 0)</f>
        <v>0</v>
      </c>
      <c r="N71" s="198">
        <f>ROUND(N(data!BT68), 0)</f>
        <v>0</v>
      </c>
      <c r="O71" s="198">
        <f>ROUND(N(data!BT69), 0)</f>
        <v>309434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307334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2100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706</v>
      </c>
      <c r="AH71" s="198">
        <f>ROUND(N(data!BT91), 0)</f>
        <v>0</v>
      </c>
      <c r="AI71" s="198">
        <f>ROUND(N(data!BT92), 0)</f>
        <v>191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139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139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428</v>
      </c>
      <c r="AH73" s="198">
        <f>ROUND(N(data!BV91), 0)</f>
        <v>0</v>
      </c>
      <c r="AI73" s="198">
        <f>ROUND(N(data!BV92), 0)</f>
        <v>115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139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4465311</v>
      </c>
      <c r="J74" s="198">
        <f>ROUND(N(data!BW64), 0)</f>
        <v>372</v>
      </c>
      <c r="K74" s="198">
        <f>ROUND(N(data!BW65), 0)</f>
        <v>0</v>
      </c>
      <c r="L74" s="198">
        <f>ROUND(N(data!BW66), 0)</f>
        <v>76250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456</v>
      </c>
      <c r="AH74" s="198">
        <f>ROUND(N(data!BW91), 0)</f>
        <v>0</v>
      </c>
      <c r="AI74" s="198">
        <f>ROUND(N(data!BW92), 0)</f>
        <v>123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139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139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12.21</v>
      </c>
      <c r="G76" s="198">
        <f>ROUND(N(data!BY61), 0)</f>
        <v>1708491</v>
      </c>
      <c r="H76" s="198">
        <f>ROUND(N(data!BY62), 0)</f>
        <v>137007</v>
      </c>
      <c r="I76" s="198">
        <f>ROUND(N(data!BY63), 0)</f>
        <v>6444</v>
      </c>
      <c r="J76" s="198">
        <f>ROUND(N(data!BY64), 0)</f>
        <v>44051</v>
      </c>
      <c r="K76" s="198">
        <f>ROUND(N(data!BY65), 0)</f>
        <v>0</v>
      </c>
      <c r="L76" s="198">
        <f>ROUND(N(data!BY66), 0)</f>
        <v>1806613</v>
      </c>
      <c r="M76" s="198">
        <f>ROUND(N(data!BY67), 0)</f>
        <v>474397</v>
      </c>
      <c r="N76" s="198">
        <f>ROUND(N(data!BY68), 0)</f>
        <v>0</v>
      </c>
      <c r="O76" s="198">
        <f>ROUND(N(data!BY69), 0)</f>
        <v>1767498</v>
      </c>
      <c r="P76" s="198">
        <f>ROUND(N(data!BY70), 0)</f>
        <v>0</v>
      </c>
      <c r="Q76" s="198">
        <f>ROUND(N(data!BY71), 0)</f>
        <v>0</v>
      </c>
      <c r="R76" s="198">
        <f>ROUND(N(data!BY72), 0)</f>
        <v>151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100553</v>
      </c>
      <c r="X76" s="198">
        <f>ROUND(N(data!BY78), 0)</f>
        <v>1562667</v>
      </c>
      <c r="Y76" s="198">
        <f>ROUND(N(data!BY79), 0)</f>
        <v>0</v>
      </c>
      <c r="Z76" s="198">
        <f>ROUND(N(data!BY80), 0)</f>
        <v>4978</v>
      </c>
      <c r="AA76" s="198">
        <f>ROUND(N(data!BY81), 0)</f>
        <v>0</v>
      </c>
      <c r="AB76" s="198">
        <f>ROUND(N(data!BY82), 0)</f>
        <v>475</v>
      </c>
      <c r="AC76" s="198">
        <f>ROUND(N(data!BY83), 0)</f>
        <v>98674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2223</v>
      </c>
      <c r="AH76" s="198">
        <f>ROUND(N(data!BY91), 0)</f>
        <v>0</v>
      </c>
      <c r="AI76" s="198">
        <f>ROUND(N(data!BY92), 0)</f>
        <v>600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139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13.37</v>
      </c>
      <c r="G77" s="198">
        <f>ROUND(N(data!BZ61), 0)</f>
        <v>1206748</v>
      </c>
      <c r="H77" s="198">
        <f>ROUND(N(data!BZ62), 0)</f>
        <v>272320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19</v>
      </c>
      <c r="M77" s="198">
        <f>ROUND(N(data!BZ67), 0)</f>
        <v>0</v>
      </c>
      <c r="N77" s="198">
        <f>ROUND(N(data!BZ68), 0)</f>
        <v>0</v>
      </c>
      <c r="O77" s="198">
        <f>ROUND(N(data!BZ69), 0)</f>
        <v>1154290</v>
      </c>
      <c r="P77" s="198">
        <f>ROUND(N(data!BZ70), 0)</f>
        <v>0</v>
      </c>
      <c r="Q77" s="198">
        <f>ROUND(N(data!BZ71), 0)</f>
        <v>10392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1103749</v>
      </c>
      <c r="Y77" s="198">
        <f>ROUND(N(data!BZ79), 0)</f>
        <v>37500</v>
      </c>
      <c r="Z77" s="198">
        <f>ROUND(N(data!BZ80), 0)</f>
        <v>685</v>
      </c>
      <c r="AA77" s="198">
        <f>ROUND(N(data!BZ81), 0)</f>
        <v>0</v>
      </c>
      <c r="AB77" s="198">
        <f>ROUND(N(data!BZ82), 0)</f>
        <v>0</v>
      </c>
      <c r="AC77" s="198">
        <f>ROUND(N(data!BZ83), 0)</f>
        <v>1964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139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3.01</v>
      </c>
      <c r="G78" s="198">
        <f>ROUND(N(data!CA61), 0)</f>
        <v>301295</v>
      </c>
      <c r="H78" s="198">
        <f>ROUND(N(data!CA62), 0)</f>
        <v>16766</v>
      </c>
      <c r="I78" s="198">
        <f>ROUND(N(data!CA63), 0)</f>
        <v>0</v>
      </c>
      <c r="J78" s="198">
        <f>ROUND(N(data!CA64), 0)</f>
        <v>209</v>
      </c>
      <c r="K78" s="198">
        <f>ROUND(N(data!CA65), 0)</f>
        <v>0</v>
      </c>
      <c r="L78" s="198">
        <f>ROUND(N(data!CA66), 0)</f>
        <v>440</v>
      </c>
      <c r="M78" s="198">
        <f>ROUND(N(data!CA67), 0)</f>
        <v>0</v>
      </c>
      <c r="N78" s="198">
        <f>ROUND(N(data!CA68), 0)</f>
        <v>0</v>
      </c>
      <c r="O78" s="198">
        <f>ROUND(N(data!CA69), 0)</f>
        <v>292780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275579</v>
      </c>
      <c r="Y78" s="198">
        <f>ROUND(N(data!CA79), 0)</f>
        <v>0</v>
      </c>
      <c r="Z78" s="198">
        <f>ROUND(N(data!CA80), 0)</f>
        <v>1820</v>
      </c>
      <c r="AA78" s="198">
        <f>ROUND(N(data!CA81), 0)</f>
        <v>0</v>
      </c>
      <c r="AB78" s="198">
        <f>ROUND(N(data!CA82), 0)</f>
        <v>0</v>
      </c>
      <c r="AC78" s="198">
        <f>ROUND(N(data!CA83), 0)</f>
        <v>15381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3882</v>
      </c>
      <c r="AH78" s="198">
        <f>ROUND(N(data!CA91), 0)</f>
        <v>0</v>
      </c>
      <c r="AI78" s="198">
        <f>ROUND(N(data!CA92), 0)</f>
        <v>1048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139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139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6.07</v>
      </c>
      <c r="G80" s="198">
        <f>ROUND(N(data!CC61), 0)</f>
        <v>377313</v>
      </c>
      <c r="H80" s="198">
        <f>ROUND(N(data!CC62), 0)</f>
        <v>407939</v>
      </c>
      <c r="I80" s="198">
        <f>ROUND(N(data!CC63), 0)</f>
        <v>0</v>
      </c>
      <c r="J80" s="198">
        <f>ROUND(N(data!CC64), 0)</f>
        <v>20</v>
      </c>
      <c r="K80" s="198">
        <f>ROUND(N(data!CC65), 0)</f>
        <v>0</v>
      </c>
      <c r="L80" s="198">
        <f>ROUND(N(data!CC66), 0)</f>
        <v>9225</v>
      </c>
      <c r="M80" s="198">
        <f>ROUND(N(data!CC67), 0)</f>
        <v>0</v>
      </c>
      <c r="N80" s="198">
        <f>ROUND(N(data!CC68), 0)</f>
        <v>0</v>
      </c>
      <c r="O80" s="198">
        <f>ROUND(N(data!CC69), 0)</f>
        <v>14031648</v>
      </c>
      <c r="P80" s="198">
        <f>ROUND(N(data!CC70), 0)</f>
        <v>0</v>
      </c>
      <c r="Q80" s="198">
        <f>ROUND(N(data!CC71), 0)</f>
        <v>0</v>
      </c>
      <c r="R80" s="198">
        <f>ROUND(N(data!CC72), 0)</f>
        <v>204</v>
      </c>
      <c r="S80" s="198">
        <f>ROUND(N(data!CC73), 0)</f>
        <v>2225619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345108</v>
      </c>
      <c r="Y80" s="198">
        <f>ROUND(N(data!CC79), 0)</f>
        <v>0</v>
      </c>
      <c r="Z80" s="198">
        <f>ROUND(N(data!CC80), 0)</f>
        <v>0</v>
      </c>
      <c r="AA80" s="198">
        <f>ROUND(N(data!CC81), 0)</f>
        <v>11460476</v>
      </c>
      <c r="AB80" s="198">
        <f>ROUND(N(data!CC82), 0)</f>
        <v>202</v>
      </c>
      <c r="AC80" s="198">
        <f>ROUND(N(data!CC83), 0)</f>
        <v>39</v>
      </c>
      <c r="AD80" s="198">
        <f>ROUND(N(data!CC84), 0)</f>
        <v>13844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694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695</v>
      </c>
      <c r="G3" s="10"/>
      <c r="J3" s="99"/>
    </row>
    <row r="4" spans="2:10" x14ac:dyDescent="0.25">
      <c r="B4" s="98"/>
      <c r="F4" s="10" t="s">
        <v>696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697</v>
      </c>
      <c r="G8" s="10"/>
      <c r="J8" s="99"/>
    </row>
    <row r="9" spans="2:10" x14ac:dyDescent="0.25">
      <c r="B9" s="95"/>
      <c r="C9" s="96"/>
      <c r="D9" s="96"/>
      <c r="E9" s="96"/>
      <c r="F9" s="103" t="s">
        <v>698</v>
      </c>
      <c r="G9" s="103"/>
      <c r="H9" s="96"/>
      <c r="I9" s="96"/>
      <c r="J9" s="97"/>
    </row>
    <row r="10" spans="2:10" x14ac:dyDescent="0.25">
      <c r="B10" s="98"/>
      <c r="F10" s="10" t="s">
        <v>699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700</v>
      </c>
      <c r="G12" s="10"/>
      <c r="J12" s="99"/>
    </row>
    <row r="13" spans="2:10" x14ac:dyDescent="0.25">
      <c r="B13" s="98"/>
      <c r="F13" s="10" t="s">
        <v>701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702</v>
      </c>
      <c r="J16" s="99"/>
    </row>
    <row r="17" spans="2:10" x14ac:dyDescent="0.25">
      <c r="B17" s="95"/>
      <c r="C17" s="104" t="s">
        <v>703</v>
      </c>
      <c r="D17" s="104"/>
      <c r="E17" s="96" t="str">
        <f>+data!C98</f>
        <v>HOLY FAMILY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704</v>
      </c>
      <c r="D18" s="53"/>
      <c r="E18" s="11" t="str">
        <f>+"H-"&amp;data!C97</f>
        <v>H-139</v>
      </c>
      <c r="F18" s="10"/>
      <c r="G18" s="10"/>
      <c r="J18" s="99"/>
    </row>
    <row r="19" spans="2:10" x14ac:dyDescent="0.25">
      <c r="B19" s="98"/>
      <c r="C19" s="53" t="s">
        <v>705</v>
      </c>
      <c r="D19" s="53"/>
      <c r="E19" s="11" t="str">
        <f>+data!C99</f>
        <v>5633 N. Lidgerwood</v>
      </c>
      <c r="F19" s="10"/>
      <c r="G19" s="10"/>
      <c r="J19" s="99"/>
    </row>
    <row r="20" spans="2:10" x14ac:dyDescent="0.25">
      <c r="B20" s="98"/>
      <c r="C20" s="53" t="s">
        <v>706</v>
      </c>
      <c r="D20" s="53"/>
      <c r="E20" s="11" t="str">
        <f>+data!C99</f>
        <v>5633 N. Lidgerwood</v>
      </c>
      <c r="F20" s="10"/>
      <c r="G20" s="10"/>
      <c r="J20" s="99"/>
    </row>
    <row r="21" spans="2:10" x14ac:dyDescent="0.25">
      <c r="B21" s="98"/>
      <c r="C21" s="53" t="s">
        <v>707</v>
      </c>
      <c r="D21" s="53"/>
      <c r="E21" s="11" t="str">
        <f>CONCATENATE(+data!C100,", ",+data!C101)</f>
        <v>Spokane,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708</v>
      </c>
      <c r="G26" s="106"/>
      <c r="H26" s="106"/>
      <c r="I26" s="106"/>
      <c r="J26" s="108"/>
    </row>
    <row r="27" spans="2:10" x14ac:dyDescent="0.25">
      <c r="B27" s="109" t="s">
        <v>709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710</v>
      </c>
      <c r="J29" s="99"/>
    </row>
    <row r="30" spans="2:10" x14ac:dyDescent="0.25">
      <c r="B30" s="112" t="s">
        <v>711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712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713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714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715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713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714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52" zoomScale="85" zoomScaleNormal="85" workbookViewId="0">
      <selection activeCell="I42" sqref="I4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716</v>
      </c>
    </row>
    <row r="3" spans="1:13" x14ac:dyDescent="0.25">
      <c r="A3" s="54"/>
    </row>
    <row r="4" spans="1:13" x14ac:dyDescent="0.25">
      <c r="A4" s="149" t="s">
        <v>717</v>
      </c>
    </row>
    <row r="5" spans="1:13" x14ac:dyDescent="0.25">
      <c r="A5" s="149" t="s">
        <v>718</v>
      </c>
    </row>
    <row r="6" spans="1:13" x14ac:dyDescent="0.25">
      <c r="A6" s="149" t="s">
        <v>719</v>
      </c>
    </row>
    <row r="7" spans="1:13" x14ac:dyDescent="0.25">
      <c r="A7" s="149"/>
    </row>
    <row r="8" spans="1:13" x14ac:dyDescent="0.25">
      <c r="A8" s="2" t="s">
        <v>720</v>
      </c>
    </row>
    <row r="9" spans="1:13" x14ac:dyDescent="0.25">
      <c r="A9" s="149" t="s">
        <v>26</v>
      </c>
    </row>
    <row r="12" spans="1:13" x14ac:dyDescent="0.25">
      <c r="A12" s="1" t="str">
        <f>data!C97</f>
        <v>139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28" t="s">
        <v>359</v>
      </c>
      <c r="C14" s="228" t="s">
        <v>359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25">
      <c r="A15" s="1" t="s">
        <v>731</v>
      </c>
      <c r="B15" s="228">
        <f>ROUND(N('Prior Year'!C85), 0)</f>
        <v>10787320</v>
      </c>
      <c r="C15" s="228">
        <f>data!C85</f>
        <v>11575071</v>
      </c>
      <c r="D15" s="228">
        <f>ROUND(N('Prior Year'!C59), 0)</f>
        <v>2596</v>
      </c>
      <c r="E15" s="1">
        <f>data!C59</f>
        <v>3032</v>
      </c>
      <c r="F15" s="205">
        <f t="shared" ref="F15:F59" si="0">IF(B15=0,"",IF(D15=0,"",B15/D15))</f>
        <v>4155.3620955315873</v>
      </c>
      <c r="G15" s="205">
        <f t="shared" ref="G15:G29" si="1">IF(C15=0,"",IF(E15=0,"",C15/E15))</f>
        <v>3817.6355540897098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733</v>
      </c>
      <c r="B17" s="228">
        <f>ROUND(N('Prior Year'!E85), 0)</f>
        <v>58211841</v>
      </c>
      <c r="C17" s="228">
        <f>data!E85</f>
        <v>63870378.420000002</v>
      </c>
      <c r="D17" s="228">
        <f>ROUND(N('Prior Year'!E59), 0)</f>
        <v>34490</v>
      </c>
      <c r="E17" s="1">
        <f>data!E59</f>
        <v>37315</v>
      </c>
      <c r="F17" s="205">
        <f t="shared" si="0"/>
        <v>1687.7889533198029</v>
      </c>
      <c r="G17" s="205">
        <f t="shared" si="1"/>
        <v>1711.6542521774086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734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735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736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737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738</v>
      </c>
      <c r="B22" s="228">
        <f>ROUND(N('Prior Year'!J85), 0)</f>
        <v>0</v>
      </c>
      <c r="C22" s="228">
        <f>data!J85</f>
        <v>0</v>
      </c>
      <c r="D22" s="228">
        <f>ROUND(N('Prior Year'!J59), 0)</f>
        <v>1759</v>
      </c>
      <c r="E22" s="1">
        <f>data!J59</f>
        <v>2970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741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743</v>
      </c>
      <c r="B27" s="228">
        <f>ROUND(N('Prior Year'!O85), 0)</f>
        <v>0</v>
      </c>
      <c r="C27" s="228">
        <f>data!O85</f>
        <v>0</v>
      </c>
      <c r="D27" s="228">
        <f>ROUND(N('Prior Year'!O59), 0)</f>
        <v>1034</v>
      </c>
      <c r="E27" s="1">
        <f>data!O59</f>
        <v>1120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744</v>
      </c>
      <c r="B28" s="228">
        <f>ROUND(N('Prior Year'!P85), 0)</f>
        <v>46544881</v>
      </c>
      <c r="C28" s="228">
        <f>data!P85</f>
        <v>45924535.369999997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745</v>
      </c>
      <c r="B29" s="228">
        <f>ROUND(N('Prior Year'!Q85), 0)</f>
        <v>2838814</v>
      </c>
      <c r="C29" s="228">
        <f>data!Q85</f>
        <v>3041745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746</v>
      </c>
      <c r="B30" s="228">
        <f>ROUND(N('Prior Year'!R85), 0)</f>
        <v>5244536</v>
      </c>
      <c r="C30" s="228">
        <f>data!R85</f>
        <v>6706278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747</v>
      </c>
      <c r="B31" s="228">
        <f>ROUND(N('Prior Year'!S85), 0)</f>
        <v>249557</v>
      </c>
      <c r="C31" s="228">
        <f>data!S85</f>
        <v>-68937</v>
      </c>
      <c r="D31" s="228" t="s">
        <v>748</v>
      </c>
      <c r="E31" s="4" t="s">
        <v>748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749</v>
      </c>
      <c r="B32" s="228">
        <f>ROUND(N('Prior Year'!T85), 0)</f>
        <v>1440474</v>
      </c>
      <c r="C32" s="228">
        <f>data!T85</f>
        <v>1440527</v>
      </c>
      <c r="D32" s="228" t="s">
        <v>748</v>
      </c>
      <c r="E32" s="4" t="s">
        <v>748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750</v>
      </c>
      <c r="B33" s="228">
        <f>ROUND(N('Prior Year'!U85), 0)</f>
        <v>10539462</v>
      </c>
      <c r="C33" s="228">
        <f>data!U85</f>
        <v>11494532.640000001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751</v>
      </c>
      <c r="B34" s="228">
        <f>ROUND(N('Prior Year'!V85), 0)</f>
        <v>4581674</v>
      </c>
      <c r="C34" s="228">
        <f>data!V85</f>
        <v>2708141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752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753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754</v>
      </c>
      <c r="B37" s="228">
        <f>ROUND(N('Prior Year'!Y85), 0)</f>
        <v>12002697</v>
      </c>
      <c r="C37" s="228">
        <f>data!Y85</f>
        <v>13283180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755</v>
      </c>
      <c r="B38" s="228">
        <f>ROUND(N('Prior Year'!Z85), 0)</f>
        <v>102737</v>
      </c>
      <c r="C38" s="228">
        <f>data!Z85</f>
        <v>92898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756</v>
      </c>
      <c r="B39" s="228">
        <f>ROUND(N('Prior Year'!AA85), 0)</f>
        <v>1044317</v>
      </c>
      <c r="C39" s="228">
        <f>data!AA85</f>
        <v>850761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757</v>
      </c>
      <c r="B40" s="228">
        <f>ROUND(N('Prior Year'!AB85), 0)</f>
        <v>30984388</v>
      </c>
      <c r="C40" s="228">
        <f>data!AB85</f>
        <v>33854979</v>
      </c>
      <c r="D40" s="228" t="s">
        <v>748</v>
      </c>
      <c r="E40" s="4" t="s">
        <v>748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758</v>
      </c>
      <c r="B41" s="228">
        <f>ROUND(N('Prior Year'!AC85), 0)</f>
        <v>6917335</v>
      </c>
      <c r="C41" s="228">
        <f>data!AC85</f>
        <v>6966634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759</v>
      </c>
      <c r="B42" s="228">
        <f>ROUND(N('Prior Year'!AD85), 0)</f>
        <v>41023</v>
      </c>
      <c r="C42" s="228">
        <f>data!AD85</f>
        <v>738185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760</v>
      </c>
      <c r="B43" s="228">
        <f>ROUND(N('Prior Year'!AE85), 0)</f>
        <v>956540</v>
      </c>
      <c r="C43" s="228">
        <f>data!AE85</f>
        <v>726821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761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762</v>
      </c>
      <c r="B45" s="228">
        <f>ROUND(N('Prior Year'!AG85), 0)</f>
        <v>19698369</v>
      </c>
      <c r="C45" s="228">
        <f>data!AG85</f>
        <v>21268826.960000001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763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764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765</v>
      </c>
      <c r="B48" s="228">
        <f>ROUND(N('Prior Year'!AJ85), 0)</f>
        <v>3211764</v>
      </c>
      <c r="C48" s="228">
        <f>data!AJ85</f>
        <v>4222193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766</v>
      </c>
      <c r="B49" s="228">
        <f>ROUND(N('Prior Year'!AK85), 0)</f>
        <v>623414</v>
      </c>
      <c r="C49" s="228">
        <f>data!AK85</f>
        <v>656680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767</v>
      </c>
      <c r="B50" s="228">
        <f>ROUND(N('Prior Year'!AL85), 0)</f>
        <v>136708</v>
      </c>
      <c r="C50" s="228">
        <f>data!AL85</f>
        <v>120683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768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770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771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773</v>
      </c>
      <c r="B56" s="228">
        <f>ROUND(N('Prior Year'!AR85), 0)</f>
        <v>17261</v>
      </c>
      <c r="C56" s="228">
        <f>data!AR85</f>
        <v>24768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775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776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777</v>
      </c>
      <c r="B60" s="228">
        <f>ROUND(N('Prior Year'!AV85), 0)</f>
        <v>5946669</v>
      </c>
      <c r="C60" s="228">
        <f>data!AV85</f>
        <v>7849774</v>
      </c>
      <c r="D60" s="228" t="s">
        <v>748</v>
      </c>
      <c r="E60" s="4" t="s">
        <v>748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778</v>
      </c>
      <c r="B61" s="228">
        <f>ROUND(N('Prior Year'!AW85), 0)</f>
        <v>0</v>
      </c>
      <c r="C61" s="228">
        <f>data!AW85</f>
        <v>0</v>
      </c>
      <c r="D61" s="228" t="s">
        <v>748</v>
      </c>
      <c r="E61" s="4" t="s">
        <v>748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779</v>
      </c>
      <c r="B62" s="228">
        <f>ROUND(N('Prior Year'!AX85), 0)</f>
        <v>27411</v>
      </c>
      <c r="C62" s="228">
        <f>data!AX85</f>
        <v>25522</v>
      </c>
      <c r="D62" s="228" t="s">
        <v>748</v>
      </c>
      <c r="E62" s="4" t="s">
        <v>748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780</v>
      </c>
      <c r="B63" s="228">
        <f>ROUND(N('Prior Year'!AY85), 0)</f>
        <v>5512894</v>
      </c>
      <c r="C63" s="228">
        <f>data!AY85</f>
        <v>5515503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781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782</v>
      </c>
      <c r="B65" s="228">
        <f>ROUND(N('Prior Year'!BA85), 0)</f>
        <v>926082</v>
      </c>
      <c r="C65" s="228">
        <f>data!BA85</f>
        <v>1004428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783</v>
      </c>
      <c r="B66" s="228">
        <f>ROUND(N('Prior Year'!BB85), 0)</f>
        <v>4213737</v>
      </c>
      <c r="C66" s="228">
        <f>data!BB85</f>
        <v>3971161</v>
      </c>
      <c r="D66" s="228" t="s">
        <v>748</v>
      </c>
      <c r="E66" s="4" t="s">
        <v>748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784</v>
      </c>
      <c r="B67" s="228">
        <f>ROUND(N('Prior Year'!BC85), 0)</f>
        <v>0</v>
      </c>
      <c r="C67" s="228">
        <f>data!BC85</f>
        <v>0</v>
      </c>
      <c r="D67" s="228" t="s">
        <v>748</v>
      </c>
      <c r="E67" s="4" t="s">
        <v>748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785</v>
      </c>
      <c r="B68" s="228">
        <f>ROUND(N('Prior Year'!BD85), 0)</f>
        <v>25968</v>
      </c>
      <c r="C68" s="228">
        <f>data!BD85</f>
        <v>3643</v>
      </c>
      <c r="D68" s="228" t="s">
        <v>748</v>
      </c>
      <c r="E68" s="4" t="s">
        <v>748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786</v>
      </c>
      <c r="B69" s="228">
        <f>ROUND(N('Prior Year'!BE85), 0)</f>
        <v>14339799</v>
      </c>
      <c r="C69" s="228">
        <f>data!BE85</f>
        <v>13335926.539999999</v>
      </c>
      <c r="D69" s="228">
        <f>ROUND(N('Prior Year'!BE59), 0)</f>
        <v>267610</v>
      </c>
      <c r="E69" s="1">
        <f>data!BE59</f>
        <v>267613</v>
      </c>
      <c r="F69" s="205">
        <f>IF(B69=0,"",IF(D69=0,"",B69/D69))</f>
        <v>53.584690407682821</v>
      </c>
      <c r="G69" s="205">
        <f t="shared" si="4"/>
        <v>49.832880091774314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787</v>
      </c>
      <c r="B70" s="228">
        <f>ROUND(N('Prior Year'!BF85), 0)</f>
        <v>0</v>
      </c>
      <c r="C70" s="228">
        <f>data!BF85</f>
        <v>0</v>
      </c>
      <c r="D70" s="228" t="s">
        <v>748</v>
      </c>
      <c r="E70" s="4" t="s">
        <v>748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788</v>
      </c>
      <c r="B71" s="228">
        <f>ROUND(N('Prior Year'!BG85), 0)</f>
        <v>777</v>
      </c>
      <c r="C71" s="228">
        <f>data!BG85</f>
        <v>0</v>
      </c>
      <c r="D71" s="228" t="s">
        <v>748</v>
      </c>
      <c r="E71" s="4" t="s">
        <v>748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789</v>
      </c>
      <c r="B72" s="228">
        <f>ROUND(N('Prior Year'!BH85), 0)</f>
        <v>2181</v>
      </c>
      <c r="C72" s="228">
        <f>data!BH85</f>
        <v>1640</v>
      </c>
      <c r="D72" s="228" t="s">
        <v>748</v>
      </c>
      <c r="E72" s="4" t="s">
        <v>748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790</v>
      </c>
      <c r="B73" s="228">
        <f>ROUND(N('Prior Year'!BI85), 0)</f>
        <v>0</v>
      </c>
      <c r="C73" s="228">
        <f>data!BI85</f>
        <v>0</v>
      </c>
      <c r="D73" s="228" t="s">
        <v>748</v>
      </c>
      <c r="E73" s="4" t="s">
        <v>748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791</v>
      </c>
      <c r="B74" s="228">
        <f>ROUND(N('Prior Year'!BJ85), 0)</f>
        <v>0</v>
      </c>
      <c r="C74" s="228">
        <f>data!BJ85</f>
        <v>0</v>
      </c>
      <c r="D74" s="228" t="s">
        <v>748</v>
      </c>
      <c r="E74" s="4" t="s">
        <v>748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792</v>
      </c>
      <c r="B75" s="228">
        <f>ROUND(N('Prior Year'!BK85), 0)</f>
        <v>0</v>
      </c>
      <c r="C75" s="228">
        <f>data!BK85</f>
        <v>0</v>
      </c>
      <c r="D75" s="228" t="s">
        <v>748</v>
      </c>
      <c r="E75" s="4" t="s">
        <v>748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793</v>
      </c>
      <c r="B76" s="228">
        <f>ROUND(N('Prior Year'!BL85), 0)</f>
        <v>407819</v>
      </c>
      <c r="C76" s="228">
        <f>data!BL85</f>
        <v>1</v>
      </c>
      <c r="D76" s="228" t="s">
        <v>748</v>
      </c>
      <c r="E76" s="4" t="s">
        <v>748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794</v>
      </c>
      <c r="B77" s="228">
        <f>ROUND(N('Prior Year'!BM85), 0)</f>
        <v>0</v>
      </c>
      <c r="C77" s="228">
        <f>data!BM85</f>
        <v>0</v>
      </c>
      <c r="D77" s="228" t="s">
        <v>748</v>
      </c>
      <c r="E77" s="4" t="s">
        <v>748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795</v>
      </c>
      <c r="B78" s="228">
        <f>ROUND(N('Prior Year'!BN85), 0)</f>
        <v>6909554</v>
      </c>
      <c r="C78" s="228">
        <f>data!BN85</f>
        <v>6547212.5499999998</v>
      </c>
      <c r="D78" s="228" t="s">
        <v>748</v>
      </c>
      <c r="E78" s="4" t="s">
        <v>748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796</v>
      </c>
      <c r="B79" s="228">
        <f>ROUND(N('Prior Year'!BO85), 0)</f>
        <v>179534</v>
      </c>
      <c r="C79" s="228">
        <f>data!BO85</f>
        <v>17155202</v>
      </c>
      <c r="D79" s="228" t="s">
        <v>748</v>
      </c>
      <c r="E79" s="4" t="s">
        <v>748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28">
        <f>ROUND(N('Prior Year'!BP85), 0)</f>
        <v>0</v>
      </c>
      <c r="C80" s="228">
        <f>data!BP85</f>
        <v>0</v>
      </c>
      <c r="D80" s="228" t="s">
        <v>748</v>
      </c>
      <c r="E80" s="4" t="s">
        <v>748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798</v>
      </c>
      <c r="B81" s="228">
        <f>ROUND(N('Prior Year'!BQ85), 0)</f>
        <v>0</v>
      </c>
      <c r="C81" s="228">
        <f>data!BQ85</f>
        <v>0</v>
      </c>
      <c r="D81" s="228" t="s">
        <v>748</v>
      </c>
      <c r="E81" s="4" t="s">
        <v>748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799</v>
      </c>
      <c r="B82" s="228">
        <f>ROUND(N('Prior Year'!BR85), 0)</f>
        <v>0</v>
      </c>
      <c r="C82" s="228">
        <f>data!BR85</f>
        <v>0</v>
      </c>
      <c r="D82" s="228" t="s">
        <v>748</v>
      </c>
      <c r="E82" s="4" t="s">
        <v>748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800</v>
      </c>
      <c r="B83" s="228">
        <f>ROUND(N('Prior Year'!BS85), 0)</f>
        <v>159849</v>
      </c>
      <c r="C83" s="228">
        <f>data!BS85</f>
        <v>155329</v>
      </c>
      <c r="D83" s="228" t="s">
        <v>748</v>
      </c>
      <c r="E83" s="4" t="s">
        <v>748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801</v>
      </c>
      <c r="B84" s="228">
        <f>ROUND(N('Prior Year'!BT85), 0)</f>
        <v>720719</v>
      </c>
      <c r="C84" s="228">
        <f>data!BT85</f>
        <v>675147</v>
      </c>
      <c r="D84" s="228" t="s">
        <v>748</v>
      </c>
      <c r="E84" s="4" t="s">
        <v>748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802</v>
      </c>
      <c r="B85" s="228">
        <f>ROUND(N('Prior Year'!BU85), 0)</f>
        <v>0</v>
      </c>
      <c r="C85" s="228">
        <f>data!BU85</f>
        <v>0</v>
      </c>
      <c r="D85" s="228" t="s">
        <v>748</v>
      </c>
      <c r="E85" s="4" t="s">
        <v>748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803</v>
      </c>
      <c r="B86" s="228">
        <f>ROUND(N('Prior Year'!BV85), 0)</f>
        <v>215</v>
      </c>
      <c r="C86" s="228">
        <f>data!BV85</f>
        <v>0</v>
      </c>
      <c r="D86" s="228" t="s">
        <v>748</v>
      </c>
      <c r="E86" s="4" t="s">
        <v>748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804</v>
      </c>
      <c r="B87" s="228">
        <f>ROUND(N('Prior Year'!BW85), 0)</f>
        <v>4094802</v>
      </c>
      <c r="C87" s="228">
        <f>data!BW85</f>
        <v>4541932.54</v>
      </c>
      <c r="D87" s="228" t="s">
        <v>748</v>
      </c>
      <c r="E87" s="4" t="s">
        <v>748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805</v>
      </c>
      <c r="B88" s="228">
        <f>ROUND(N('Prior Year'!BX85), 0)</f>
        <v>0</v>
      </c>
      <c r="C88" s="228">
        <f>data!BX85</f>
        <v>0</v>
      </c>
      <c r="D88" s="228" t="s">
        <v>748</v>
      </c>
      <c r="E88" s="4" t="s">
        <v>748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806</v>
      </c>
      <c r="B89" s="228">
        <f>ROUND(N('Prior Year'!BY85), 0)</f>
        <v>5599171</v>
      </c>
      <c r="C89" s="228">
        <f>data!BY85</f>
        <v>5944501</v>
      </c>
      <c r="D89" s="228" t="s">
        <v>748</v>
      </c>
      <c r="E89" s="4" t="s">
        <v>748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807</v>
      </c>
      <c r="B90" s="228">
        <f>ROUND(N('Prior Year'!BZ85), 0)</f>
        <v>1453044</v>
      </c>
      <c r="C90" s="228">
        <f>data!BZ85</f>
        <v>2633377</v>
      </c>
      <c r="D90" s="228" t="s">
        <v>748</v>
      </c>
      <c r="E90" s="4" t="s">
        <v>748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808</v>
      </c>
      <c r="B91" s="228">
        <f>ROUND(N('Prior Year'!CA85), 0)</f>
        <v>654164</v>
      </c>
      <c r="C91" s="228">
        <f>data!CA85</f>
        <v>611490</v>
      </c>
      <c r="D91" s="228" t="s">
        <v>748</v>
      </c>
      <c r="E91" s="4" t="s">
        <v>748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809</v>
      </c>
      <c r="B92" s="228">
        <f>ROUND(N('Prior Year'!CB85), 0)</f>
        <v>0</v>
      </c>
      <c r="C92" s="228">
        <f>data!CB85</f>
        <v>0</v>
      </c>
      <c r="D92" s="228" t="s">
        <v>748</v>
      </c>
      <c r="E92" s="4" t="s">
        <v>748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810</v>
      </c>
      <c r="B93" s="228">
        <f>ROUND(N('Prior Year'!CC85), 0)</f>
        <v>5384427</v>
      </c>
      <c r="C93" s="228">
        <f>data!CC85</f>
        <v>14812301</v>
      </c>
      <c r="D93" s="228" t="s">
        <v>748</v>
      </c>
      <c r="E93" s="4" t="s">
        <v>748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811</v>
      </c>
      <c r="B94" s="228">
        <f>ROUND(N('Prior Year'!CD85), 0)</f>
        <v>0</v>
      </c>
      <c r="C94" s="228">
        <f>data!CD85</f>
        <v>0</v>
      </c>
      <c r="D94" s="228" t="s">
        <v>748</v>
      </c>
      <c r="E94" s="4" t="s">
        <v>748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15" workbookViewId="0">
      <selection activeCell="E22" sqref="E22"/>
    </sheetView>
  </sheetViews>
  <sheetFormatPr defaultRowHeight="15" x14ac:dyDescent="0.2"/>
  <sheetData>
    <row r="1" spans="1:4" ht="15.75" x14ac:dyDescent="0.25">
      <c r="A1" s="268" t="s">
        <v>812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813</v>
      </c>
      <c r="B3" s="267"/>
      <c r="C3" s="267"/>
      <c r="D3" s="267"/>
    </row>
    <row r="4" spans="1:4" ht="15.75" x14ac:dyDescent="0.25">
      <c r="A4" s="267" t="s">
        <v>814</v>
      </c>
      <c r="B4" s="267"/>
      <c r="C4" s="267"/>
      <c r="D4" s="267"/>
    </row>
    <row r="5" spans="1:4" ht="15.75" x14ac:dyDescent="0.25">
      <c r="A5" s="1" t="s">
        <v>815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816</v>
      </c>
      <c r="B7" s="267"/>
      <c r="C7" s="267"/>
      <c r="D7" s="267"/>
    </row>
    <row r="8" spans="1:4" ht="15.75" x14ac:dyDescent="0.25">
      <c r="A8" s="309" t="s">
        <v>817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818</v>
      </c>
      <c r="B11" s="267"/>
      <c r="C11" s="267"/>
      <c r="D11" s="267">
        <f>N(data!C380)</f>
        <v>435423</v>
      </c>
    </row>
    <row r="12" spans="1:4" ht="15.75" x14ac:dyDescent="0.25">
      <c r="A12" s="269" t="s">
        <v>819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820</v>
      </c>
      <c r="B14" s="267"/>
      <c r="C14" s="267"/>
      <c r="D14" s="269" t="s">
        <v>821</v>
      </c>
    </row>
    <row r="15" spans="1:4" ht="15.75" x14ac:dyDescent="0.25">
      <c r="A15" s="267" t="s">
        <v>822</v>
      </c>
      <c r="B15" s="267"/>
      <c r="C15" s="267"/>
      <c r="D15" s="267"/>
    </row>
    <row r="16" spans="1:4" ht="15.75" x14ac:dyDescent="0.25">
      <c r="A16" s="267" t="s">
        <v>822</v>
      </c>
      <c r="B16" s="267"/>
      <c r="C16" s="267"/>
      <c r="D16" s="267"/>
    </row>
    <row r="17" spans="1:4" ht="15.75" x14ac:dyDescent="0.25">
      <c r="A17" s="267" t="s">
        <v>822</v>
      </c>
      <c r="B17" s="267"/>
      <c r="C17" s="267"/>
      <c r="D17" s="267"/>
    </row>
    <row r="18" spans="1:4" ht="15.75" x14ac:dyDescent="0.25">
      <c r="A18" s="267" t="s">
        <v>822</v>
      </c>
      <c r="B18" s="267"/>
      <c r="C18" s="267"/>
      <c r="D18" s="267"/>
    </row>
    <row r="19" spans="1:4" ht="15.75" x14ac:dyDescent="0.25">
      <c r="A19" s="267" t="s">
        <v>822</v>
      </c>
      <c r="B19" s="267"/>
      <c r="C19" s="267"/>
      <c r="D19" s="267"/>
    </row>
    <row r="20" spans="1:4" ht="15.75" x14ac:dyDescent="0.25">
      <c r="A20" s="267" t="s">
        <v>822</v>
      </c>
      <c r="B20" s="267"/>
      <c r="C20" s="267"/>
      <c r="D20" s="267"/>
    </row>
    <row r="21" spans="1:4" ht="15.75" x14ac:dyDescent="0.25">
      <c r="A21" s="267" t="s">
        <v>822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688419</v>
      </c>
    </row>
    <row r="26" spans="1:4" ht="15.75" x14ac:dyDescent="0.25">
      <c r="A26" s="269" t="s">
        <v>819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820</v>
      </c>
      <c r="B28" s="267"/>
      <c r="C28" s="267"/>
      <c r="D28" s="269" t="s">
        <v>821</v>
      </c>
    </row>
    <row r="29" spans="1:4" ht="15.75" x14ac:dyDescent="0.25">
      <c r="A29" s="267" t="s">
        <v>824</v>
      </c>
      <c r="B29" s="267"/>
      <c r="C29" s="267"/>
      <c r="D29" s="267"/>
    </row>
    <row r="30" spans="1:4" ht="15.75" x14ac:dyDescent="0.25">
      <c r="A30" s="267" t="s">
        <v>824</v>
      </c>
      <c r="B30" s="267"/>
      <c r="C30" s="267"/>
      <c r="D30" s="267"/>
    </row>
    <row r="31" spans="1:4" ht="15.75" x14ac:dyDescent="0.25">
      <c r="A31" s="267" t="s">
        <v>824</v>
      </c>
      <c r="B31" s="267"/>
      <c r="C31" s="267"/>
      <c r="D31" s="267"/>
    </row>
    <row r="32" spans="1:4" ht="15.75" x14ac:dyDescent="0.25">
      <c r="A32" s="267" t="s">
        <v>824</v>
      </c>
      <c r="B32" s="267"/>
      <c r="C32" s="267"/>
      <c r="D32" s="267"/>
    </row>
    <row r="33" spans="1:4" ht="15.75" x14ac:dyDescent="0.25">
      <c r="A33" s="267" t="s">
        <v>824</v>
      </c>
      <c r="B33" s="267"/>
      <c r="C33" s="267"/>
      <c r="D33" s="267"/>
    </row>
    <row r="34" spans="1:4" ht="15.75" x14ac:dyDescent="0.25">
      <c r="A34" s="267" t="s">
        <v>824</v>
      </c>
      <c r="B34" s="267"/>
      <c r="C34" s="267"/>
      <c r="D34" s="267"/>
    </row>
    <row r="35" spans="1:4" ht="15.75" x14ac:dyDescent="0.25">
      <c r="A35" s="267" t="s">
        <v>824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825</v>
      </c>
    </row>
    <row r="2" spans="1:7" ht="20.100000000000001" customHeight="1" x14ac:dyDescent="0.25">
      <c r="A2" s="62" t="s">
        <v>826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H-139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HOLY FAMILY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Spokane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827</v>
      </c>
      <c r="C7" s="67"/>
      <c r="D7" s="64" t="str">
        <f>"  "&amp;data!C104</f>
        <v xml:space="preserve">  Alex Jackson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828</v>
      </c>
      <c r="C8" s="67"/>
      <c r="D8" s="64" t="str">
        <f>"  "&amp;data!C105</f>
        <v xml:space="preserve">  Melissa Damm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829</v>
      </c>
      <c r="C9" s="67"/>
      <c r="D9" s="64" t="str">
        <f>"  "&amp;data!C106</f>
        <v xml:space="preserve">  Gary Livingston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830</v>
      </c>
      <c r="C10" s="67"/>
      <c r="D10" s="64" t="str">
        <f>"  "&amp;data!C107</f>
        <v xml:space="preserve">  (509)482-2450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831</v>
      </c>
      <c r="C11" s="67"/>
      <c r="D11" s="64" t="str">
        <f>"  "&amp;data!C108</f>
        <v xml:space="preserve">  (509)482-2456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832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321</v>
      </c>
      <c r="B15" s="74"/>
      <c r="C15" s="75" t="s">
        <v>323</v>
      </c>
      <c r="D15" s="74"/>
      <c r="E15" s="75" t="s">
        <v>325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833</v>
      </c>
      <c r="E16" s="229" t="str">
        <f>IF(data!C120&gt;0," X","")</f>
        <v/>
      </c>
      <c r="F16" s="81" t="s">
        <v>326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406</v>
      </c>
      <c r="E17" s="229" t="str">
        <f>IF(data!C121&gt;0," X","")</f>
        <v/>
      </c>
      <c r="F17" s="81" t="s">
        <v>327</v>
      </c>
      <c r="G17" s="67"/>
    </row>
    <row r="18" spans="1:7" ht="20.100000000000001" customHeight="1" x14ac:dyDescent="0.25">
      <c r="A18" s="63"/>
      <c r="B18" s="67" t="s">
        <v>834</v>
      </c>
      <c r="C18" s="67"/>
      <c r="D18" s="67"/>
      <c r="E18" s="229" t="str">
        <f>IF(data!C122&gt;0," X","")</f>
        <v/>
      </c>
      <c r="F18" s="81" t="s">
        <v>328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835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836</v>
      </c>
      <c r="C22" s="64"/>
      <c r="D22" s="64"/>
      <c r="E22" s="64"/>
      <c r="F22" s="78" t="s">
        <v>331</v>
      </c>
      <c r="G22" s="79" t="s">
        <v>241</v>
      </c>
    </row>
    <row r="23" spans="1:7" ht="20.100000000000001" customHeight="1" x14ac:dyDescent="0.25">
      <c r="A23" s="63"/>
      <c r="B23" s="64" t="s">
        <v>837</v>
      </c>
      <c r="C23" s="64"/>
      <c r="D23" s="64"/>
      <c r="E23" s="64"/>
      <c r="F23" s="63">
        <f>data!C127</f>
        <v>7507</v>
      </c>
      <c r="G23" s="67">
        <f>data!D127</f>
        <v>40821</v>
      </c>
    </row>
    <row r="24" spans="1:7" ht="20.100000000000001" customHeight="1" x14ac:dyDescent="0.25">
      <c r="A24" s="63"/>
      <c r="B24" s="64" t="s">
        <v>838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839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335</v>
      </c>
      <c r="C26" s="64"/>
      <c r="D26" s="64"/>
      <c r="E26" s="64"/>
      <c r="F26" s="63">
        <f>data!C130</f>
        <v>1120</v>
      </c>
      <c r="G26" s="67">
        <f>data!D130</f>
        <v>2970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840</v>
      </c>
      <c r="C29" s="67"/>
      <c r="D29" s="79" t="s">
        <v>193</v>
      </c>
      <c r="E29" s="83" t="s">
        <v>840</v>
      </c>
      <c r="F29" s="67"/>
      <c r="G29" s="79" t="s">
        <v>193</v>
      </c>
    </row>
    <row r="30" spans="1:7" ht="20.100000000000001" customHeight="1" x14ac:dyDescent="0.25">
      <c r="A30" s="63"/>
      <c r="B30" s="64" t="s">
        <v>337</v>
      </c>
      <c r="C30" s="67"/>
      <c r="D30" s="67">
        <f>data!C132</f>
        <v>12</v>
      </c>
      <c r="E30" s="64" t="s">
        <v>343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841</v>
      </c>
      <c r="C31" s="67"/>
      <c r="D31" s="67">
        <f>data!C133</f>
        <v>33</v>
      </c>
      <c r="E31" s="64" t="s">
        <v>344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842</v>
      </c>
      <c r="C32" s="67"/>
      <c r="D32" s="67">
        <f>data!C134</f>
        <v>111</v>
      </c>
      <c r="E32" s="64" t="s">
        <v>843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844</v>
      </c>
      <c r="C33" s="67"/>
      <c r="D33" s="67">
        <f>data!C135</f>
        <v>8</v>
      </c>
      <c r="E33" s="64" t="s">
        <v>845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846</v>
      </c>
      <c r="C34" s="67"/>
      <c r="D34" s="67">
        <f>data!C136</f>
        <v>18</v>
      </c>
      <c r="E34" s="64" t="s">
        <v>346</v>
      </c>
      <c r="F34" s="67"/>
      <c r="G34" s="67">
        <f>data!E143</f>
        <v>182</v>
      </c>
    </row>
    <row r="35" spans="1:7" ht="20.100000000000001" customHeight="1" x14ac:dyDescent="0.25">
      <c r="A35" s="63"/>
      <c r="B35" s="83" t="s">
        <v>847</v>
      </c>
      <c r="C35" s="67"/>
      <c r="D35" s="67">
        <f>data!C137</f>
        <v>0</v>
      </c>
      <c r="E35" s="64" t="s">
        <v>848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347</v>
      </c>
      <c r="F36" s="67"/>
      <c r="G36" s="67">
        <f>data!C144</f>
        <v>197</v>
      </c>
    </row>
    <row r="37" spans="1:7" ht="20.100000000000001" customHeight="1" x14ac:dyDescent="0.25">
      <c r="A37" s="63"/>
      <c r="E37" s="64" t="s">
        <v>348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849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850</v>
      </c>
      <c r="G1" s="61" t="s">
        <v>851</v>
      </c>
    </row>
    <row r="2" spans="1:7" ht="20.100000000000001" customHeight="1" x14ac:dyDescent="0.25">
      <c r="A2" s="1" t="str">
        <f>"Hospital: "&amp;data!C98</f>
        <v>Hospital: HOLY FAMILY HOSPITAL</v>
      </c>
      <c r="G2" s="4" t="s">
        <v>852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853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854</v>
      </c>
      <c r="C5" s="74"/>
      <c r="D5" s="74"/>
      <c r="E5" s="125" t="s">
        <v>358</v>
      </c>
      <c r="F5" s="74"/>
      <c r="G5" s="74"/>
    </row>
    <row r="6" spans="1:7" ht="20.100000000000001" customHeight="1" x14ac:dyDescent="0.25">
      <c r="A6" s="126" t="s">
        <v>855</v>
      </c>
      <c r="B6" s="79" t="s">
        <v>331</v>
      </c>
      <c r="C6" s="79" t="s">
        <v>856</v>
      </c>
      <c r="D6" s="79" t="s">
        <v>354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352</v>
      </c>
      <c r="B7" s="127">
        <f>data!B154</f>
        <v>3741</v>
      </c>
      <c r="C7" s="127">
        <f>data!B155</f>
        <v>20341</v>
      </c>
      <c r="D7" s="127">
        <f>data!B156</f>
        <v>100319</v>
      </c>
      <c r="E7" s="127">
        <f>data!B157</f>
        <v>271878715</v>
      </c>
      <c r="F7" s="127">
        <f>data!B158</f>
        <v>333926691</v>
      </c>
      <c r="G7" s="127">
        <f>data!B157+data!B158</f>
        <v>605805406</v>
      </c>
    </row>
    <row r="8" spans="1:7" ht="20.100000000000001" customHeight="1" x14ac:dyDescent="0.25">
      <c r="A8" s="63" t="s">
        <v>353</v>
      </c>
      <c r="B8" s="127">
        <f>data!C154</f>
        <v>1523</v>
      </c>
      <c r="C8" s="127">
        <f>data!C155</f>
        <v>8284</v>
      </c>
      <c r="D8" s="127">
        <f>data!C156</f>
        <v>40856</v>
      </c>
      <c r="E8" s="127">
        <f>data!C157</f>
        <v>98668350</v>
      </c>
      <c r="F8" s="127">
        <f>data!C158</f>
        <v>148054349</v>
      </c>
      <c r="G8" s="127">
        <f>data!C157+data!C158</f>
        <v>246722699</v>
      </c>
    </row>
    <row r="9" spans="1:7" ht="20.100000000000001" customHeight="1" x14ac:dyDescent="0.25">
      <c r="A9" s="63" t="s">
        <v>857</v>
      </c>
      <c r="B9" s="127">
        <f>data!D154</f>
        <v>2243</v>
      </c>
      <c r="C9" s="127">
        <f>data!D155</f>
        <v>12195</v>
      </c>
      <c r="D9" s="127">
        <f>data!D156</f>
        <v>60144</v>
      </c>
      <c r="E9" s="127">
        <f>data!D157</f>
        <v>97013273</v>
      </c>
      <c r="F9" s="127">
        <f>data!D158</f>
        <v>266183025</v>
      </c>
      <c r="G9" s="127">
        <f>data!D157+data!D158</f>
        <v>363196298</v>
      </c>
    </row>
    <row r="10" spans="1:7" ht="20.100000000000001" customHeight="1" x14ac:dyDescent="0.25">
      <c r="A10" s="78" t="s">
        <v>229</v>
      </c>
      <c r="B10" s="127">
        <f>data!E154</f>
        <v>7507</v>
      </c>
      <c r="C10" s="127">
        <f>data!E155</f>
        <v>40820</v>
      </c>
      <c r="D10" s="127">
        <f>data!E156</f>
        <v>201319</v>
      </c>
      <c r="E10" s="127">
        <f>data!E157</f>
        <v>467560338</v>
      </c>
      <c r="F10" s="127">
        <f>data!E158</f>
        <v>748164065</v>
      </c>
      <c r="G10" s="127">
        <f>E10+F10</f>
        <v>1215724403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858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854</v>
      </c>
      <c r="C14" s="133"/>
      <c r="D14" s="133"/>
      <c r="E14" s="133" t="s">
        <v>358</v>
      </c>
      <c r="F14" s="133"/>
      <c r="G14" s="133"/>
    </row>
    <row r="15" spans="1:7" ht="20.100000000000001" customHeight="1" x14ac:dyDescent="0.25">
      <c r="A15" s="126" t="s">
        <v>855</v>
      </c>
      <c r="B15" s="79" t="s">
        <v>331</v>
      </c>
      <c r="C15" s="79" t="s">
        <v>856</v>
      </c>
      <c r="D15" s="79" t="s">
        <v>354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352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353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857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859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854</v>
      </c>
      <c r="C23" s="74"/>
      <c r="D23" s="74"/>
      <c r="E23" s="74" t="s">
        <v>358</v>
      </c>
      <c r="F23" s="74"/>
      <c r="G23" s="74"/>
    </row>
    <row r="24" spans="1:7" ht="20.100000000000001" customHeight="1" x14ac:dyDescent="0.25">
      <c r="A24" s="126" t="s">
        <v>855</v>
      </c>
      <c r="B24" s="79" t="s">
        <v>331</v>
      </c>
      <c r="C24" s="79" t="s">
        <v>856</v>
      </c>
      <c r="D24" s="79" t="s">
        <v>354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857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860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861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862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361</v>
      </c>
      <c r="B1" s="62"/>
      <c r="C1" s="61" t="s">
        <v>863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HOLY FAMILY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362</v>
      </c>
      <c r="C5" s="123"/>
    </row>
    <row r="6" spans="1:3" ht="20.100000000000001" customHeight="1" x14ac:dyDescent="0.25">
      <c r="A6" s="143">
        <v>2</v>
      </c>
      <c r="B6" s="64" t="s">
        <v>864</v>
      </c>
      <c r="C6" s="63">
        <f>data!C181</f>
        <v>6438815</v>
      </c>
    </row>
    <row r="7" spans="1:3" ht="20.100000000000001" customHeight="1" x14ac:dyDescent="0.25">
      <c r="A7" s="144">
        <v>3</v>
      </c>
      <c r="B7" s="83" t="s">
        <v>364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365</v>
      </c>
      <c r="C8" s="63">
        <f>data!C183</f>
        <v>1373134</v>
      </c>
    </row>
    <row r="9" spans="1:3" ht="20.100000000000001" customHeight="1" x14ac:dyDescent="0.25">
      <c r="A9" s="144">
        <v>5</v>
      </c>
      <c r="B9" s="64" t="s">
        <v>366</v>
      </c>
      <c r="C9" s="63">
        <f>data!C184</f>
        <v>12680511</v>
      </c>
    </row>
    <row r="10" spans="1:3" ht="20.100000000000001" customHeight="1" x14ac:dyDescent="0.25">
      <c r="A10" s="144">
        <v>6</v>
      </c>
      <c r="B10" s="64" t="s">
        <v>367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368</v>
      </c>
      <c r="C11" s="63">
        <f>data!C186</f>
        <v>4928094</v>
      </c>
    </row>
    <row r="12" spans="1:3" ht="20.100000000000001" customHeight="1" x14ac:dyDescent="0.25">
      <c r="A12" s="144">
        <v>8</v>
      </c>
      <c r="B12" s="64" t="s">
        <v>369</v>
      </c>
      <c r="C12" s="63">
        <f>data!C187</f>
        <v>792090</v>
      </c>
    </row>
    <row r="13" spans="1:3" ht="20.100000000000001" customHeight="1" x14ac:dyDescent="0.25">
      <c r="A13" s="144">
        <v>9</v>
      </c>
      <c r="B13" s="64" t="s">
        <v>369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865</v>
      </c>
      <c r="C14" s="63">
        <f>data!D189</f>
        <v>26212644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370</v>
      </c>
      <c r="C17" s="77"/>
    </row>
    <row r="18" spans="1:3" ht="20.100000000000001" customHeight="1" x14ac:dyDescent="0.25">
      <c r="A18" s="63">
        <v>12</v>
      </c>
      <c r="B18" s="64" t="s">
        <v>866</v>
      </c>
      <c r="C18" s="63">
        <f>data!C191</f>
        <v>194741</v>
      </c>
    </row>
    <row r="19" spans="1:3" ht="20.100000000000001" customHeight="1" x14ac:dyDescent="0.25">
      <c r="A19" s="63">
        <v>13</v>
      </c>
      <c r="B19" s="64" t="s">
        <v>867</v>
      </c>
      <c r="C19" s="63">
        <f>data!C192</f>
        <v>882606</v>
      </c>
    </row>
    <row r="20" spans="1:3" ht="20.100000000000001" customHeight="1" x14ac:dyDescent="0.25">
      <c r="A20" s="63">
        <v>14</v>
      </c>
      <c r="B20" s="64" t="s">
        <v>868</v>
      </c>
      <c r="C20" s="63">
        <f>data!D193</f>
        <v>1077347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373</v>
      </c>
      <c r="C23" s="123"/>
    </row>
    <row r="24" spans="1:3" ht="20.100000000000001" customHeight="1" x14ac:dyDescent="0.25">
      <c r="A24" s="63">
        <v>16</v>
      </c>
      <c r="B24" s="75" t="s">
        <v>869</v>
      </c>
      <c r="C24" s="148"/>
    </row>
    <row r="25" spans="1:3" ht="20.100000000000001" customHeight="1" x14ac:dyDescent="0.25">
      <c r="A25" s="63">
        <v>17</v>
      </c>
      <c r="B25" s="64" t="s">
        <v>870</v>
      </c>
      <c r="C25" s="63">
        <f>data!C195</f>
        <v>2225619</v>
      </c>
    </row>
    <row r="26" spans="1:3" ht="20.100000000000001" customHeight="1" x14ac:dyDescent="0.25">
      <c r="A26" s="63">
        <v>18</v>
      </c>
      <c r="B26" s="64" t="s">
        <v>375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871</v>
      </c>
      <c r="C27" s="63">
        <f>data!D197</f>
        <v>2225619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872</v>
      </c>
      <c r="C30" s="133"/>
    </row>
    <row r="31" spans="1:3" ht="20.100000000000001" customHeight="1" x14ac:dyDescent="0.25">
      <c r="A31" s="63">
        <v>21</v>
      </c>
      <c r="B31" s="64" t="s">
        <v>377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873</v>
      </c>
      <c r="C32" s="63">
        <f>data!C200</f>
        <v>2295181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11458581</v>
      </c>
    </row>
    <row r="34" spans="1:3" ht="20.100000000000001" customHeight="1" x14ac:dyDescent="0.25">
      <c r="A34" s="63">
        <v>24</v>
      </c>
      <c r="B34" s="64" t="s">
        <v>874</v>
      </c>
      <c r="C34" s="63">
        <f>data!D202</f>
        <v>13753762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379</v>
      </c>
      <c r="C37" s="123"/>
    </row>
    <row r="38" spans="1:3" ht="20.100000000000001" customHeight="1" x14ac:dyDescent="0.25">
      <c r="A38" s="63">
        <v>26</v>
      </c>
      <c r="B38" s="64" t="s">
        <v>875</v>
      </c>
      <c r="C38" s="63">
        <f>data!C204</f>
        <v>-341379</v>
      </c>
    </row>
    <row r="39" spans="1:3" ht="20.100000000000001" customHeight="1" x14ac:dyDescent="0.25">
      <c r="A39" s="63">
        <v>27</v>
      </c>
      <c r="B39" s="64" t="s">
        <v>381</v>
      </c>
      <c r="C39" s="63">
        <f>data!C205</f>
        <v>1726300</v>
      </c>
    </row>
    <row r="40" spans="1:3" ht="20.100000000000001" customHeight="1" x14ac:dyDescent="0.25">
      <c r="A40" s="63">
        <v>28</v>
      </c>
      <c r="B40" s="64" t="s">
        <v>876</v>
      </c>
      <c r="C40" s="63">
        <f>data!D206</f>
        <v>1384921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382</v>
      </c>
      <c r="B1" s="62"/>
      <c r="C1" s="62"/>
      <c r="D1" s="62"/>
      <c r="E1" s="62"/>
      <c r="F1" s="61" t="s">
        <v>877</v>
      </c>
    </row>
    <row r="3" spans="1:6" ht="20.100000000000001" customHeight="1" x14ac:dyDescent="0.25">
      <c r="A3" s="120" t="str">
        <f>"Hospital: "&amp;data!C98</f>
        <v>Hospital: HOLY FAMILY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878</v>
      </c>
      <c r="D5" s="151"/>
      <c r="E5" s="151"/>
      <c r="F5" s="151" t="s">
        <v>879</v>
      </c>
    </row>
    <row r="6" spans="1:6" ht="20.100000000000001" customHeight="1" x14ac:dyDescent="0.25">
      <c r="A6" s="152"/>
      <c r="B6" s="70"/>
      <c r="C6" s="153" t="s">
        <v>880</v>
      </c>
      <c r="D6" s="153" t="s">
        <v>385</v>
      </c>
      <c r="E6" s="153" t="s">
        <v>881</v>
      </c>
      <c r="F6" s="153" t="s">
        <v>880</v>
      </c>
    </row>
    <row r="7" spans="1:6" ht="20.100000000000001" customHeight="1" x14ac:dyDescent="0.25">
      <c r="A7" s="63">
        <v>1</v>
      </c>
      <c r="B7" s="67" t="s">
        <v>388</v>
      </c>
      <c r="C7" s="67">
        <f>data!B211</f>
        <v>3177599</v>
      </c>
      <c r="D7" s="67">
        <f>data!C211</f>
        <v>0</v>
      </c>
      <c r="E7" s="67">
        <f>data!D211</f>
        <v>0</v>
      </c>
      <c r="F7" s="67">
        <f>data!E211</f>
        <v>3177599</v>
      </c>
    </row>
    <row r="8" spans="1:6" ht="20.100000000000001" customHeight="1" x14ac:dyDescent="0.25">
      <c r="A8" s="63">
        <v>2</v>
      </c>
      <c r="B8" s="67" t="s">
        <v>389</v>
      </c>
      <c r="C8" s="67">
        <f>data!B212</f>
        <v>3636126</v>
      </c>
      <c r="D8" s="67">
        <f>data!C212</f>
        <v>0</v>
      </c>
      <c r="E8" s="67">
        <f>data!D212</f>
        <v>0</v>
      </c>
      <c r="F8" s="67">
        <f>data!E212</f>
        <v>3636126</v>
      </c>
    </row>
    <row r="9" spans="1:6" ht="20.100000000000001" customHeight="1" x14ac:dyDescent="0.25">
      <c r="A9" s="63">
        <v>3</v>
      </c>
      <c r="B9" s="67" t="s">
        <v>390</v>
      </c>
      <c r="C9" s="67">
        <f>data!B213</f>
        <v>98575774</v>
      </c>
      <c r="D9" s="67">
        <f>data!C213</f>
        <v>814814</v>
      </c>
      <c r="E9" s="67">
        <f>data!D213</f>
        <v>0</v>
      </c>
      <c r="F9" s="67">
        <f>data!E213</f>
        <v>99390588</v>
      </c>
    </row>
    <row r="10" spans="1:6" ht="20.100000000000001" customHeight="1" x14ac:dyDescent="0.25">
      <c r="A10" s="63">
        <v>4</v>
      </c>
      <c r="B10" s="67" t="s">
        <v>882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883</v>
      </c>
      <c r="C11" s="67">
        <f>data!B215</f>
        <v>6679951</v>
      </c>
      <c r="D11" s="67">
        <f>data!C215</f>
        <v>-8914</v>
      </c>
      <c r="E11" s="67">
        <f>data!D215</f>
        <v>-4457</v>
      </c>
      <c r="F11" s="67">
        <f>data!E215</f>
        <v>6675494</v>
      </c>
    </row>
    <row r="12" spans="1:6" ht="20.100000000000001" customHeight="1" x14ac:dyDescent="0.25">
      <c r="A12" s="63">
        <v>6</v>
      </c>
      <c r="B12" s="67" t="s">
        <v>884</v>
      </c>
      <c r="C12" s="67">
        <f>data!B216</f>
        <v>46682565</v>
      </c>
      <c r="D12" s="67">
        <f>data!C216</f>
        <v>3821931</v>
      </c>
      <c r="E12" s="67">
        <f>data!D216</f>
        <v>0</v>
      </c>
      <c r="F12" s="67">
        <f>data!E216</f>
        <v>50504496</v>
      </c>
    </row>
    <row r="13" spans="1:6" ht="20.100000000000001" customHeight="1" x14ac:dyDescent="0.25">
      <c r="A13" s="63">
        <v>7</v>
      </c>
      <c r="B13" s="67" t="s">
        <v>885</v>
      </c>
      <c r="C13" s="67">
        <f>data!B217</f>
        <v>107138</v>
      </c>
      <c r="D13" s="67">
        <f>data!C217</f>
        <v>0</v>
      </c>
      <c r="E13" s="67">
        <f>data!D217</f>
        <v>0</v>
      </c>
      <c r="F13" s="67">
        <f>data!E217</f>
        <v>107138</v>
      </c>
    </row>
    <row r="14" spans="1:6" ht="20.100000000000001" customHeight="1" x14ac:dyDescent="0.25">
      <c r="A14" s="63">
        <v>8</v>
      </c>
      <c r="B14" s="67" t="s">
        <v>395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886</v>
      </c>
      <c r="C15" s="67">
        <f>data!B219</f>
        <v>3089942</v>
      </c>
      <c r="D15" s="67">
        <f>data!C219</f>
        <v>66623</v>
      </c>
      <c r="E15" s="67">
        <f>data!D219</f>
        <v>0</v>
      </c>
      <c r="F15" s="67">
        <f>data!E219</f>
        <v>3156565</v>
      </c>
    </row>
    <row r="16" spans="1:6" ht="20.100000000000001" customHeight="1" x14ac:dyDescent="0.25">
      <c r="A16" s="63">
        <v>10</v>
      </c>
      <c r="B16" s="67" t="s">
        <v>610</v>
      </c>
      <c r="C16" s="67">
        <f>data!B220</f>
        <v>161949095</v>
      </c>
      <c r="D16" s="67">
        <f>data!C220</f>
        <v>4694454</v>
      </c>
      <c r="E16" s="67">
        <f>data!D220</f>
        <v>-4457</v>
      </c>
      <c r="F16" s="67">
        <f>data!E220</f>
        <v>166648006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397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878</v>
      </c>
      <c r="D21" s="4" t="s">
        <v>229</v>
      </c>
      <c r="E21" s="153"/>
      <c r="F21" s="153" t="s">
        <v>879</v>
      </c>
    </row>
    <row r="22" spans="1:6" ht="20.100000000000001" customHeight="1" x14ac:dyDescent="0.25">
      <c r="A22" s="154"/>
      <c r="B22" s="146"/>
      <c r="C22" s="153" t="s">
        <v>880</v>
      </c>
      <c r="D22" s="153" t="s">
        <v>887</v>
      </c>
      <c r="E22" s="153" t="s">
        <v>881</v>
      </c>
      <c r="F22" s="153" t="s">
        <v>880</v>
      </c>
    </row>
    <row r="23" spans="1:6" ht="20.100000000000001" customHeight="1" x14ac:dyDescent="0.25">
      <c r="A23" s="63">
        <v>11</v>
      </c>
      <c r="B23" s="155" t="s">
        <v>388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389</v>
      </c>
      <c r="C24" s="67">
        <f>data!B225</f>
        <v>3626328</v>
      </c>
      <c r="D24" s="67">
        <f>data!C225</f>
        <v>2540</v>
      </c>
      <c r="E24" s="67">
        <f>data!D225</f>
        <v>0</v>
      </c>
      <c r="F24" s="67">
        <f>data!E225</f>
        <v>3628868</v>
      </c>
    </row>
    <row r="25" spans="1:6" ht="20.100000000000001" customHeight="1" x14ac:dyDescent="0.25">
      <c r="A25" s="63">
        <v>13</v>
      </c>
      <c r="B25" s="67" t="s">
        <v>390</v>
      </c>
      <c r="C25" s="67">
        <f>data!B226</f>
        <v>67512053</v>
      </c>
      <c r="D25" s="67">
        <f>data!C226</f>
        <v>2621312</v>
      </c>
      <c r="E25" s="67">
        <f>data!D226</f>
        <v>0</v>
      </c>
      <c r="F25" s="67">
        <f>data!E226</f>
        <v>70133365</v>
      </c>
    </row>
    <row r="26" spans="1:6" ht="20.100000000000001" customHeight="1" x14ac:dyDescent="0.25">
      <c r="A26" s="63">
        <v>14</v>
      </c>
      <c r="B26" s="67" t="s">
        <v>882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883</v>
      </c>
      <c r="C27" s="67">
        <f>data!B228</f>
        <v>6115221</v>
      </c>
      <c r="D27" s="67">
        <f>data!C228</f>
        <v>74059.62</v>
      </c>
      <c r="E27" s="67">
        <f>data!D228</f>
        <v>-1968.38</v>
      </c>
      <c r="F27" s="67">
        <f>data!E228</f>
        <v>6191249</v>
      </c>
    </row>
    <row r="28" spans="1:6" ht="20.100000000000001" customHeight="1" x14ac:dyDescent="0.25">
      <c r="A28" s="63">
        <v>16</v>
      </c>
      <c r="B28" s="67" t="s">
        <v>884</v>
      </c>
      <c r="C28" s="67">
        <f>data!B229</f>
        <v>40075778</v>
      </c>
      <c r="D28" s="67">
        <f>data!C229</f>
        <v>2184259</v>
      </c>
      <c r="E28" s="67">
        <f>data!D229</f>
        <v>0</v>
      </c>
      <c r="F28" s="67">
        <f>data!E229</f>
        <v>42260037</v>
      </c>
    </row>
    <row r="29" spans="1:6" ht="20.100000000000001" customHeight="1" x14ac:dyDescent="0.25">
      <c r="A29" s="63">
        <v>17</v>
      </c>
      <c r="B29" s="67" t="s">
        <v>885</v>
      </c>
      <c r="C29" s="67">
        <f>data!B230</f>
        <v>-24999</v>
      </c>
      <c r="D29" s="67">
        <f>data!C230</f>
        <v>71425</v>
      </c>
      <c r="E29" s="67">
        <f>data!D230</f>
        <v>0</v>
      </c>
      <c r="F29" s="67">
        <f>data!E230</f>
        <v>46426</v>
      </c>
    </row>
    <row r="30" spans="1:6" ht="20.100000000000001" customHeight="1" x14ac:dyDescent="0.25">
      <c r="A30" s="63">
        <v>18</v>
      </c>
      <c r="B30" s="67" t="s">
        <v>395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886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610</v>
      </c>
      <c r="C32" s="67">
        <f>data!B233</f>
        <v>117304381</v>
      </c>
      <c r="D32" s="67">
        <f>data!C233</f>
        <v>4953595.62</v>
      </c>
      <c r="E32" s="67">
        <f>data!D233</f>
        <v>-1968.38</v>
      </c>
      <c r="F32" s="67">
        <f>data!E233</f>
        <v>122259945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888</v>
      </c>
      <c r="B1" s="62"/>
      <c r="C1" s="62"/>
      <c r="D1" s="61" t="s">
        <v>889</v>
      </c>
    </row>
    <row r="2" spans="1:4" ht="20.100000000000001" customHeight="1" x14ac:dyDescent="0.25">
      <c r="A2" s="120" t="str">
        <f>"Hospital: "&amp;data!C98</f>
        <v>Hospital: HOLY FAMILY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890</v>
      </c>
      <c r="C4" s="156" t="s">
        <v>891</v>
      </c>
      <c r="D4" s="157"/>
    </row>
    <row r="5" spans="1:4" ht="20.100000000000001" customHeight="1" x14ac:dyDescent="0.25">
      <c r="A5" s="124">
        <v>1</v>
      </c>
      <c r="B5" s="158"/>
      <c r="C5" s="80" t="s">
        <v>399</v>
      </c>
      <c r="D5" s="67">
        <f>data!D237</f>
        <v>12347009</v>
      </c>
    </row>
    <row r="6" spans="1:4" ht="20.100000000000001" customHeight="1" x14ac:dyDescent="0.25">
      <c r="A6" s="63">
        <v>2</v>
      </c>
      <c r="B6" s="69"/>
      <c r="C6" s="142" t="s">
        <v>495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352</v>
      </c>
      <c r="D7" s="67">
        <f>data!C239</f>
        <v>486432466</v>
      </c>
    </row>
    <row r="8" spans="1:4" ht="20.100000000000001" customHeight="1" x14ac:dyDescent="0.25">
      <c r="A8" s="63">
        <v>4</v>
      </c>
      <c r="B8" s="158">
        <v>5820</v>
      </c>
      <c r="C8" s="67" t="s">
        <v>353</v>
      </c>
      <c r="D8" s="67">
        <f>data!C240</f>
        <v>183754481</v>
      </c>
    </row>
    <row r="9" spans="1:4" ht="20.100000000000001" customHeight="1" x14ac:dyDescent="0.25">
      <c r="A9" s="63">
        <v>5</v>
      </c>
      <c r="B9" s="158">
        <v>5830</v>
      </c>
      <c r="C9" s="67" t="s">
        <v>365</v>
      </c>
      <c r="D9" s="67">
        <f>data!C241</f>
        <v>8299374</v>
      </c>
    </row>
    <row r="10" spans="1:4" ht="20.100000000000001" customHeight="1" x14ac:dyDescent="0.25">
      <c r="A10" s="63">
        <v>6</v>
      </c>
      <c r="B10" s="158">
        <v>5840</v>
      </c>
      <c r="C10" s="67" t="s">
        <v>404</v>
      </c>
      <c r="D10" s="67">
        <f>data!C242</f>
        <v>37089329</v>
      </c>
    </row>
    <row r="11" spans="1:4" ht="20.100000000000001" customHeight="1" x14ac:dyDescent="0.25">
      <c r="A11" s="63">
        <v>7</v>
      </c>
      <c r="B11" s="158">
        <v>5850</v>
      </c>
      <c r="C11" s="67" t="s">
        <v>892</v>
      </c>
      <c r="D11" s="67">
        <f>data!C243</f>
        <v>168659371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-855507.97999999882</v>
      </c>
    </row>
    <row r="13" spans="1:4" ht="20.100000000000001" customHeight="1" x14ac:dyDescent="0.25">
      <c r="A13" s="63">
        <v>9</v>
      </c>
      <c r="B13" s="67"/>
      <c r="C13" s="67" t="s">
        <v>893</v>
      </c>
      <c r="D13" s="67">
        <f>data!D245</f>
        <v>883379513.01999998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408</v>
      </c>
      <c r="D15" s="153"/>
    </row>
    <row r="16" spans="1:4" ht="20.100000000000001" customHeight="1" x14ac:dyDescent="0.25">
      <c r="A16" s="152">
        <v>12</v>
      </c>
      <c r="B16" s="79"/>
      <c r="C16" s="64" t="s">
        <v>894</v>
      </c>
      <c r="D16" s="63">
        <f>data!C247</f>
        <v>854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410</v>
      </c>
      <c r="D18" s="67">
        <f>data!C249</f>
        <v>6717062</v>
      </c>
    </row>
    <row r="19" spans="1:4" ht="20.100000000000001" customHeight="1" x14ac:dyDescent="0.25">
      <c r="A19" s="161">
        <v>15</v>
      </c>
      <c r="B19" s="158">
        <v>5910</v>
      </c>
      <c r="C19" s="80" t="s">
        <v>895</v>
      </c>
      <c r="D19" s="67">
        <f>data!C250</f>
        <v>13124121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896</v>
      </c>
      <c r="D22" s="67">
        <f>data!D252</f>
        <v>19841183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414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897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898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899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2025-05-01T17:34:47Z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