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EDFCD4CF-9DA2-4B81-8063-908DB44568F0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159" i="8"/>
  <c r="C145" i="8"/>
  <c r="C129" i="8"/>
  <c r="AW2" i="30"/>
  <c r="AL2" i="30"/>
  <c r="C25" i="8"/>
  <c r="C8" i="8"/>
  <c r="D233" i="24"/>
  <c r="E32" i="6" s="1"/>
  <c r="E228" i="24"/>
  <c r="F27" i="6" s="1"/>
  <c r="C233" i="24"/>
  <c r="D32" i="6" s="1"/>
  <c r="E214" i="24"/>
  <c r="F10" i="6" s="1"/>
  <c r="C220" i="24"/>
  <c r="D16" i="6" s="1"/>
  <c r="D189" i="24"/>
  <c r="C14" i="5" s="1"/>
  <c r="AK2" i="29"/>
  <c r="B7" i="4"/>
  <c r="G23" i="3"/>
  <c r="D351" i="32"/>
  <c r="AI75" i="31"/>
  <c r="AH77" i="31"/>
  <c r="AH63" i="31"/>
  <c r="AK41" i="31"/>
  <c r="AK33" i="31"/>
  <c r="E128" i="32"/>
  <c r="D96" i="32"/>
  <c r="C64" i="32"/>
  <c r="F223" i="32"/>
  <c r="E191" i="32"/>
  <c r="AJ31" i="31"/>
  <c r="C127" i="32"/>
  <c r="AJ15" i="31"/>
  <c r="D222" i="32"/>
  <c r="C190" i="32"/>
  <c r="I126" i="32"/>
  <c r="AI21" i="31"/>
  <c r="AI13" i="31"/>
  <c r="AI5" i="31"/>
  <c r="I189" i="32"/>
  <c r="H157" i="32"/>
  <c r="G125" i="32"/>
  <c r="AH19" i="31"/>
  <c r="AH11" i="31"/>
  <c r="AH3" i="31"/>
  <c r="G348" i="32"/>
  <c r="AG73" i="31"/>
  <c r="AG68" i="31"/>
  <c r="AG65" i="31"/>
  <c r="E284" i="32"/>
  <c r="AG57" i="31"/>
  <c r="D252" i="32"/>
  <c r="H220" i="32"/>
  <c r="AG44" i="31"/>
  <c r="AG41" i="31"/>
  <c r="AG36" i="31"/>
  <c r="AG33" i="31"/>
  <c r="AG28" i="31"/>
  <c r="AG25" i="31"/>
  <c r="AG20" i="31"/>
  <c r="AG17" i="31"/>
  <c r="F60" i="32"/>
  <c r="AG9" i="31"/>
  <c r="E28" i="32"/>
  <c r="AD75" i="31"/>
  <c r="AD74" i="31"/>
  <c r="E308" i="32"/>
  <c r="D308" i="32"/>
  <c r="D276" i="32"/>
  <c r="C276" i="32"/>
  <c r="AD51" i="31"/>
  <c r="I212" i="32"/>
  <c r="AD43" i="31"/>
  <c r="AD42" i="31"/>
  <c r="AD35" i="31"/>
  <c r="AD34" i="31"/>
  <c r="AD26" i="31"/>
  <c r="F84" i="32"/>
  <c r="AD18" i="31"/>
  <c r="AD11" i="31"/>
  <c r="AD10" i="31"/>
  <c r="AD3" i="31"/>
  <c r="AD2" i="31"/>
  <c r="AC75" i="31"/>
  <c r="AC74" i="31"/>
  <c r="AC67" i="31"/>
  <c r="AC66" i="31"/>
  <c r="AC59" i="31"/>
  <c r="AC58" i="31"/>
  <c r="AC51" i="31"/>
  <c r="AC50" i="31"/>
  <c r="AC43" i="31"/>
  <c r="AC35" i="31"/>
  <c r="AC34" i="31"/>
  <c r="AC26" i="31"/>
  <c r="AC19" i="31"/>
  <c r="AC11" i="31"/>
  <c r="AC3" i="31"/>
  <c r="CE83" i="24"/>
  <c r="AB75" i="31"/>
  <c r="AB74" i="31"/>
  <c r="AB67" i="31"/>
  <c r="AB66" i="31"/>
  <c r="AB59" i="31"/>
  <c r="AB58" i="31"/>
  <c r="AB50" i="31"/>
  <c r="AB43" i="31"/>
  <c r="AB42" i="31"/>
  <c r="AB35" i="31"/>
  <c r="AB34" i="31"/>
  <c r="AB27" i="31"/>
  <c r="AB19" i="31"/>
  <c r="AB18" i="31"/>
  <c r="AB11" i="31"/>
  <c r="AB10" i="31"/>
  <c r="AB3" i="31"/>
  <c r="AA75" i="31"/>
  <c r="AA74" i="31"/>
  <c r="AA67" i="31"/>
  <c r="AA66" i="31"/>
  <c r="AA59" i="31"/>
  <c r="AA58" i="31"/>
  <c r="AA43" i="31"/>
  <c r="AA42" i="31"/>
  <c r="AA35" i="31"/>
  <c r="AA34" i="31"/>
  <c r="AA27" i="31"/>
  <c r="AA26" i="31"/>
  <c r="AA19" i="31"/>
  <c r="AA18" i="31"/>
  <c r="AA11" i="31"/>
  <c r="AA10" i="31"/>
  <c r="AA3" i="31"/>
  <c r="AA2" i="31"/>
  <c r="Z75" i="31"/>
  <c r="Z74" i="31"/>
  <c r="Z67" i="31"/>
  <c r="Z66" i="31"/>
  <c r="Z59" i="31"/>
  <c r="Z58" i="31"/>
  <c r="Z51" i="31"/>
  <c r="Z50" i="31"/>
  <c r="Z43" i="31"/>
  <c r="Z42" i="31"/>
  <c r="Z34" i="31"/>
  <c r="Z27" i="31"/>
  <c r="Z26" i="31"/>
  <c r="Z19" i="31"/>
  <c r="Z18" i="31"/>
  <c r="Z11" i="31"/>
  <c r="Z10" i="31"/>
  <c r="Z3" i="31"/>
  <c r="Z2" i="31"/>
  <c r="Y75" i="31"/>
  <c r="Y74" i="31"/>
  <c r="Y67" i="31"/>
  <c r="Y66" i="31"/>
  <c r="Y59" i="31"/>
  <c r="Y58" i="31"/>
  <c r="Y51" i="31"/>
  <c r="Y50" i="31"/>
  <c r="Y43" i="31"/>
  <c r="Y42" i="31"/>
  <c r="Y34" i="31"/>
  <c r="Y27" i="31"/>
  <c r="Y26" i="31"/>
  <c r="Y19" i="31"/>
  <c r="Y18" i="31"/>
  <c r="Y10" i="31"/>
  <c r="Y3" i="31"/>
  <c r="Y2" i="31"/>
  <c r="X74" i="31"/>
  <c r="X67" i="31"/>
  <c r="X66" i="31"/>
  <c r="X59" i="31"/>
  <c r="X58" i="31"/>
  <c r="X51" i="31"/>
  <c r="X50" i="31"/>
  <c r="X42" i="31"/>
  <c r="X35" i="31"/>
  <c r="X34" i="31"/>
  <c r="X27" i="31"/>
  <c r="X26" i="31"/>
  <c r="X19" i="31"/>
  <c r="X18" i="31"/>
  <c r="X10" i="31"/>
  <c r="X2" i="31"/>
  <c r="W66" i="31"/>
  <c r="W58" i="31"/>
  <c r="W51" i="31"/>
  <c r="W50" i="31"/>
  <c r="W42" i="31"/>
  <c r="W35" i="31"/>
  <c r="W27" i="31"/>
  <c r="W26" i="31"/>
  <c r="W18" i="31"/>
  <c r="W11" i="31"/>
  <c r="W10" i="31"/>
  <c r="W2" i="31"/>
  <c r="V75" i="31"/>
  <c r="V74" i="31"/>
  <c r="V51" i="31"/>
  <c r="V50" i="31"/>
  <c r="V43" i="31"/>
  <c r="V42" i="31"/>
  <c r="V35" i="31"/>
  <c r="V34" i="31"/>
  <c r="V26" i="31"/>
  <c r="V18" i="31"/>
  <c r="V11" i="31"/>
  <c r="V10" i="31"/>
  <c r="V3" i="31"/>
  <c r="V2" i="31"/>
  <c r="U75" i="31"/>
  <c r="U74" i="31"/>
  <c r="U67" i="31"/>
  <c r="U66" i="31"/>
  <c r="U59" i="31"/>
  <c r="U58" i="31"/>
  <c r="U51" i="31"/>
  <c r="U50" i="31"/>
  <c r="U43" i="31"/>
  <c r="U35" i="31"/>
  <c r="U34" i="31"/>
  <c r="U26" i="31"/>
  <c r="U19" i="31"/>
  <c r="U11" i="31"/>
  <c r="U3" i="31"/>
  <c r="U2" i="31"/>
  <c r="T75" i="31"/>
  <c r="T74" i="31"/>
  <c r="T67" i="31"/>
  <c r="T66" i="31"/>
  <c r="T59" i="31"/>
  <c r="T58" i="31"/>
  <c r="T50" i="31"/>
  <c r="T43" i="31"/>
  <c r="T42" i="31"/>
  <c r="T35" i="31"/>
  <c r="T34" i="31"/>
  <c r="T27" i="31"/>
  <c r="T19" i="31"/>
  <c r="T18" i="31"/>
  <c r="T11" i="31"/>
  <c r="T10" i="31"/>
  <c r="T3" i="31"/>
  <c r="S75" i="31"/>
  <c r="S74" i="31"/>
  <c r="S67" i="31"/>
  <c r="S66" i="31"/>
  <c r="S59" i="31"/>
  <c r="S58" i="31"/>
  <c r="S43" i="31"/>
  <c r="S42" i="31"/>
  <c r="S35" i="31"/>
  <c r="S34" i="31"/>
  <c r="S27" i="31"/>
  <c r="S26" i="31"/>
  <c r="S19" i="31"/>
  <c r="S18" i="31"/>
  <c r="S11" i="31"/>
  <c r="S10" i="31"/>
  <c r="S3" i="31"/>
  <c r="S2" i="31"/>
  <c r="R75" i="31"/>
  <c r="R74" i="31"/>
  <c r="R67" i="31"/>
  <c r="R66" i="31"/>
  <c r="R59" i="31"/>
  <c r="R58" i="31"/>
  <c r="R51" i="31"/>
  <c r="R50" i="31"/>
  <c r="R43" i="31"/>
  <c r="R42" i="31"/>
  <c r="R34" i="31"/>
  <c r="R27" i="31"/>
  <c r="R26" i="31"/>
  <c r="R19" i="31"/>
  <c r="R18" i="31"/>
  <c r="R11" i="31"/>
  <c r="R10" i="31"/>
  <c r="R3" i="31"/>
  <c r="R2" i="31"/>
  <c r="Q75" i="31"/>
  <c r="Q74" i="31"/>
  <c r="Q67" i="31"/>
  <c r="Q66" i="31"/>
  <c r="Q59" i="31"/>
  <c r="Q58" i="31"/>
  <c r="Q51" i="31"/>
  <c r="Q50" i="31"/>
  <c r="Q43" i="31"/>
  <c r="Q42" i="31"/>
  <c r="Q34" i="31"/>
  <c r="Q27" i="31"/>
  <c r="Q26" i="31"/>
  <c r="Q19" i="31"/>
  <c r="Q18" i="31"/>
  <c r="Q10" i="31"/>
  <c r="Q3" i="31"/>
  <c r="Q2" i="31"/>
  <c r="BX69" i="24"/>
  <c r="P74" i="31"/>
  <c r="BP69" i="24"/>
  <c r="BO69" i="24"/>
  <c r="BH69" i="24"/>
  <c r="BG69" i="24"/>
  <c r="P51" i="31"/>
  <c r="P50" i="31"/>
  <c r="AR69" i="24"/>
  <c r="AQ69" i="24"/>
  <c r="P35" i="31"/>
  <c r="AI69" i="24"/>
  <c r="AB69" i="24"/>
  <c r="P26" i="31"/>
  <c r="T69" i="24"/>
  <c r="S69" i="24"/>
  <c r="L69" i="24"/>
  <c r="K69" i="24"/>
  <c r="D69" i="24"/>
  <c r="P2" i="31"/>
  <c r="F338" i="32"/>
  <c r="N74" i="31"/>
  <c r="N67" i="31"/>
  <c r="D306" i="32"/>
  <c r="D274" i="32"/>
  <c r="C274" i="32"/>
  <c r="N51" i="31"/>
  <c r="N50" i="31"/>
  <c r="I178" i="32"/>
  <c r="H178" i="32"/>
  <c r="N35" i="31"/>
  <c r="N34" i="31"/>
  <c r="N27" i="31"/>
  <c r="N26" i="31"/>
  <c r="N19" i="31"/>
  <c r="N18" i="31"/>
  <c r="E50" i="32"/>
  <c r="D50" i="32"/>
  <c r="N3" i="31"/>
  <c r="C18" i="32"/>
  <c r="D336" i="32"/>
  <c r="C304" i="32"/>
  <c r="I240" i="32"/>
  <c r="H208" i="32"/>
  <c r="L41" i="31"/>
  <c r="L33" i="31"/>
  <c r="E112" i="32"/>
  <c r="L17" i="31"/>
  <c r="L9" i="31"/>
  <c r="D367" i="32"/>
  <c r="C335" i="32"/>
  <c r="I271" i="32"/>
  <c r="H239" i="32"/>
  <c r="G207" i="32"/>
  <c r="F175" i="32"/>
  <c r="K32" i="31"/>
  <c r="D111" i="32"/>
  <c r="C79" i="32"/>
  <c r="K8" i="31"/>
  <c r="J79" i="31"/>
  <c r="I302" i="32"/>
  <c r="J63" i="31"/>
  <c r="G238" i="32"/>
  <c r="F206" i="32"/>
  <c r="E174" i="32"/>
  <c r="J31" i="31"/>
  <c r="C110" i="32"/>
  <c r="I46" i="32"/>
  <c r="H14" i="32"/>
  <c r="I333" i="32"/>
  <c r="H301" i="32"/>
  <c r="G269" i="32"/>
  <c r="F237" i="32"/>
  <c r="E205" i="32"/>
  <c r="I38" i="31"/>
  <c r="I30" i="31"/>
  <c r="I22" i="31"/>
  <c r="H45" i="32"/>
  <c r="CE63" i="24"/>
  <c r="I365" i="32" s="1"/>
  <c r="G74" i="31"/>
  <c r="D331" i="32"/>
  <c r="D299" i="32"/>
  <c r="C299" i="32"/>
  <c r="C267" i="32"/>
  <c r="I235" i="32"/>
  <c r="E330" i="32"/>
  <c r="F73" i="31"/>
  <c r="F66" i="31"/>
  <c r="C298" i="32"/>
  <c r="C266" i="32"/>
  <c r="F57" i="31"/>
  <c r="F54" i="31"/>
  <c r="F202" i="32"/>
  <c r="F171" i="32"/>
  <c r="G33" i="31"/>
  <c r="G32" i="31"/>
  <c r="C202" i="32"/>
  <c r="I170" i="32"/>
  <c r="F36" i="31"/>
  <c r="F35" i="31"/>
  <c r="H106" i="32"/>
  <c r="E46" i="31"/>
  <c r="E39" i="31"/>
  <c r="E51" i="15"/>
  <c r="E44" i="15"/>
  <c r="E30" i="31"/>
  <c r="G75" i="32"/>
  <c r="E39" i="15"/>
  <c r="F43" i="32"/>
  <c r="E43" i="32"/>
  <c r="E11" i="32"/>
  <c r="G3" i="31"/>
  <c r="F42" i="32"/>
  <c r="E42" i="32"/>
  <c r="E10" i="32"/>
  <c r="E24" i="15"/>
  <c r="E9" i="32"/>
  <c r="E16" i="15"/>
  <c r="CE51" i="24"/>
  <c r="CE47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G78" i="31"/>
  <c r="F78" i="31"/>
  <c r="E78" i="31"/>
  <c r="C78" i="31"/>
  <c r="B78" i="31"/>
  <c r="A78" i="31"/>
  <c r="AK77" i="31"/>
  <c r="AJ77" i="31"/>
  <c r="AI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H75" i="31"/>
  <c r="AG75" i="31"/>
  <c r="AF75" i="31"/>
  <c r="AE75" i="31"/>
  <c r="X75" i="31"/>
  <c r="W75" i="31"/>
  <c r="P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W74" i="31"/>
  <c r="L74" i="31"/>
  <c r="K74" i="31"/>
  <c r="J74" i="31"/>
  <c r="I74" i="31"/>
  <c r="E74" i="31"/>
  <c r="C74" i="31"/>
  <c r="B74" i="31"/>
  <c r="A74" i="31"/>
  <c r="AK73" i="31"/>
  <c r="AI73" i="31"/>
  <c r="AH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K73" i="31"/>
  <c r="J73" i="31"/>
  <c r="I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W67" i="31"/>
  <c r="V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V66" i="31"/>
  <c r="L66" i="31"/>
  <c r="K66" i="31"/>
  <c r="J66" i="31"/>
  <c r="I66" i="31"/>
  <c r="E66" i="31"/>
  <c r="C66" i="31"/>
  <c r="B66" i="31"/>
  <c r="A66" i="31"/>
  <c r="AK65" i="31"/>
  <c r="AJ65" i="31"/>
  <c r="AI65" i="31"/>
  <c r="AH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W59" i="31"/>
  <c r="V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V58" i="31"/>
  <c r="L58" i="31"/>
  <c r="K58" i="31"/>
  <c r="J58" i="31"/>
  <c r="I58" i="31"/>
  <c r="E58" i="31"/>
  <c r="C58" i="31"/>
  <c r="B58" i="31"/>
  <c r="A58" i="31"/>
  <c r="AK57" i="31"/>
  <c r="AJ57" i="31"/>
  <c r="AI57" i="31"/>
  <c r="AH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K57" i="31"/>
  <c r="J57" i="31"/>
  <c r="I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B51" i="31"/>
  <c r="AA51" i="31"/>
  <c r="T51" i="31"/>
  <c r="S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A50" i="31"/>
  <c r="S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J48" i="31"/>
  <c r="I48" i="31"/>
  <c r="G48" i="31"/>
  <c r="F48" i="31"/>
  <c r="E48" i="31"/>
  <c r="C48" i="31"/>
  <c r="B48" i="31"/>
  <c r="A48" i="31"/>
  <c r="AK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G46" i="31"/>
  <c r="F46" i="31"/>
  <c r="C46" i="31"/>
  <c r="B46" i="31"/>
  <c r="A46" i="31"/>
  <c r="AK45" i="31"/>
  <c r="AJ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E44" i="31"/>
  <c r="C44" i="31"/>
  <c r="B44" i="31"/>
  <c r="A44" i="31"/>
  <c r="AK43" i="31"/>
  <c r="AJ43" i="31"/>
  <c r="AI43" i="31"/>
  <c r="AH43" i="31"/>
  <c r="AG43" i="31"/>
  <c r="AF43" i="31"/>
  <c r="X43" i="31"/>
  <c r="W43" i="31"/>
  <c r="P43" i="31"/>
  <c r="L43" i="31"/>
  <c r="K43" i="31"/>
  <c r="J43" i="31"/>
  <c r="I43" i="31"/>
  <c r="G43" i="31"/>
  <c r="E43" i="31"/>
  <c r="C43" i="31"/>
  <c r="B43" i="31"/>
  <c r="A43" i="31"/>
  <c r="AK42" i="31"/>
  <c r="AJ42" i="31"/>
  <c r="AI42" i="31"/>
  <c r="AH42" i="31"/>
  <c r="AG42" i="31"/>
  <c r="AF42" i="31"/>
  <c r="AC42" i="31"/>
  <c r="U42" i="31"/>
  <c r="N42" i="31"/>
  <c r="L42" i="31"/>
  <c r="K42" i="31"/>
  <c r="J42" i="31"/>
  <c r="I42" i="31"/>
  <c r="G42" i="31"/>
  <c r="F42" i="31"/>
  <c r="E42" i="31"/>
  <c r="C42" i="31"/>
  <c r="B42" i="31"/>
  <c r="A42" i="31"/>
  <c r="AJ41" i="31"/>
  <c r="AI41" i="31"/>
  <c r="AH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G38" i="31"/>
  <c r="F38" i="31"/>
  <c r="C38" i="31"/>
  <c r="B38" i="31"/>
  <c r="A38" i="31"/>
  <c r="AK37" i="31"/>
  <c r="AJ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E36" i="31"/>
  <c r="C36" i="31"/>
  <c r="B36" i="31"/>
  <c r="A36" i="31"/>
  <c r="AK35" i="31"/>
  <c r="AJ35" i="31"/>
  <c r="AI35" i="31"/>
  <c r="AG35" i="31"/>
  <c r="AF35" i="31"/>
  <c r="Z35" i="31"/>
  <c r="Y35" i="31"/>
  <c r="R35" i="31"/>
  <c r="Q35" i="31"/>
  <c r="L35" i="31"/>
  <c r="K35" i="31"/>
  <c r="J35" i="31"/>
  <c r="I35" i="31"/>
  <c r="G35" i="31"/>
  <c r="E35" i="31"/>
  <c r="C35" i="31"/>
  <c r="B35" i="31"/>
  <c r="A35" i="31"/>
  <c r="AK34" i="31"/>
  <c r="AJ34" i="31"/>
  <c r="AI34" i="31"/>
  <c r="AH34" i="31"/>
  <c r="AG34" i="31"/>
  <c r="AF34" i="31"/>
  <c r="W34" i="31"/>
  <c r="L34" i="31"/>
  <c r="K34" i="31"/>
  <c r="J34" i="31"/>
  <c r="I34" i="31"/>
  <c r="G34" i="31"/>
  <c r="F34" i="31"/>
  <c r="E34" i="31"/>
  <c r="C34" i="31"/>
  <c r="B34" i="31"/>
  <c r="A34" i="31"/>
  <c r="AJ33" i="31"/>
  <c r="AI33" i="31"/>
  <c r="AH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K33" i="31"/>
  <c r="J33" i="31"/>
  <c r="I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J32" i="31"/>
  <c r="I32" i="31"/>
  <c r="F32" i="31"/>
  <c r="E32" i="31"/>
  <c r="C32" i="31"/>
  <c r="B32" i="31"/>
  <c r="A32" i="31"/>
  <c r="AK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I31" i="31"/>
  <c r="G31" i="31"/>
  <c r="F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G30" i="31"/>
  <c r="F30" i="31"/>
  <c r="C30" i="31"/>
  <c r="B30" i="31"/>
  <c r="A30" i="31"/>
  <c r="AK29" i="31"/>
  <c r="AJ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E28" i="31"/>
  <c r="C28" i="31"/>
  <c r="B28" i="31"/>
  <c r="A28" i="31"/>
  <c r="AK27" i="31"/>
  <c r="AJ27" i="31"/>
  <c r="AI27" i="31"/>
  <c r="AG27" i="31"/>
  <c r="AF27" i="31"/>
  <c r="AD27" i="31"/>
  <c r="AC27" i="31"/>
  <c r="V27" i="31"/>
  <c r="U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B26" i="31"/>
  <c r="T26" i="31"/>
  <c r="L26" i="31"/>
  <c r="K26" i="31"/>
  <c r="J26" i="31"/>
  <c r="I26" i="31"/>
  <c r="G26" i="31"/>
  <c r="F26" i="31"/>
  <c r="C26" i="31"/>
  <c r="B26" i="31"/>
  <c r="A26" i="31"/>
  <c r="AK25" i="31"/>
  <c r="AJ25" i="31"/>
  <c r="AI25" i="31"/>
  <c r="AH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J24" i="31"/>
  <c r="I24" i="31"/>
  <c r="G24" i="31"/>
  <c r="F24" i="31"/>
  <c r="E24" i="31"/>
  <c r="C24" i="31"/>
  <c r="B24" i="31"/>
  <c r="A24" i="31"/>
  <c r="AK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G22" i="31"/>
  <c r="F22" i="31"/>
  <c r="E22" i="31"/>
  <c r="C22" i="31"/>
  <c r="B22" i="31"/>
  <c r="A22" i="31"/>
  <c r="AK21" i="31"/>
  <c r="AJ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F20" i="31"/>
  <c r="E20" i="31"/>
  <c r="C20" i="31"/>
  <c r="B20" i="31"/>
  <c r="A20" i="31"/>
  <c r="AK19" i="31"/>
  <c r="AJ19" i="31"/>
  <c r="AI19" i="31"/>
  <c r="AG19" i="31"/>
  <c r="AF19" i="31"/>
  <c r="AD19" i="31"/>
  <c r="W19" i="31"/>
  <c r="V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C18" i="31"/>
  <c r="U18" i="31"/>
  <c r="L18" i="31"/>
  <c r="K18" i="31"/>
  <c r="J18" i="31"/>
  <c r="I18" i="31"/>
  <c r="G18" i="31"/>
  <c r="F18" i="31"/>
  <c r="E18" i="31"/>
  <c r="C18" i="31"/>
  <c r="B18" i="31"/>
  <c r="A18" i="31"/>
  <c r="AJ17" i="31"/>
  <c r="AI17" i="31"/>
  <c r="AH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J16" i="31"/>
  <c r="I16" i="31"/>
  <c r="G16" i="31"/>
  <c r="F16" i="31"/>
  <c r="E16" i="31"/>
  <c r="C16" i="31"/>
  <c r="B16" i="31"/>
  <c r="A16" i="31"/>
  <c r="AK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F12" i="31"/>
  <c r="E12" i="31"/>
  <c r="C12" i="31"/>
  <c r="B12" i="31"/>
  <c r="A12" i="31"/>
  <c r="AK11" i="31"/>
  <c r="AJ11" i="31"/>
  <c r="AI11" i="31"/>
  <c r="AG11" i="31"/>
  <c r="AF11" i="31"/>
  <c r="Y11" i="31"/>
  <c r="X11" i="31"/>
  <c r="Q11" i="31"/>
  <c r="P11" i="31"/>
  <c r="L11" i="31"/>
  <c r="K11" i="31"/>
  <c r="J11" i="31"/>
  <c r="I11" i="31"/>
  <c r="E11" i="31"/>
  <c r="C11" i="31"/>
  <c r="B11" i="31"/>
  <c r="A11" i="31"/>
  <c r="AK10" i="31"/>
  <c r="AJ10" i="31"/>
  <c r="AI10" i="31"/>
  <c r="AH10" i="31"/>
  <c r="AG10" i="31"/>
  <c r="AF10" i="31"/>
  <c r="AC10" i="31"/>
  <c r="U10" i="31"/>
  <c r="L10" i="31"/>
  <c r="K10" i="31"/>
  <c r="J10" i="31"/>
  <c r="I10" i="31"/>
  <c r="G10" i="31"/>
  <c r="F10" i="31"/>
  <c r="E10" i="31"/>
  <c r="C10" i="31"/>
  <c r="B10" i="31"/>
  <c r="A10" i="31"/>
  <c r="AJ9" i="31"/>
  <c r="AI9" i="31"/>
  <c r="AH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J8" i="31"/>
  <c r="I8" i="31"/>
  <c r="G8" i="31"/>
  <c r="F8" i="31"/>
  <c r="E8" i="31"/>
  <c r="C8" i="31"/>
  <c r="B8" i="31"/>
  <c r="A8" i="31"/>
  <c r="AK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G6" i="31"/>
  <c r="F6" i="31"/>
  <c r="E6" i="31"/>
  <c r="C6" i="31"/>
  <c r="B6" i="31"/>
  <c r="A6" i="31"/>
  <c r="AK5" i="31"/>
  <c r="AJ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F4" i="31"/>
  <c r="E4" i="31"/>
  <c r="C4" i="31"/>
  <c r="B4" i="31"/>
  <c r="A4" i="31"/>
  <c r="AK3" i="31"/>
  <c r="AJ3" i="31"/>
  <c r="AI3" i="31"/>
  <c r="AG3" i="31"/>
  <c r="AF3" i="31"/>
  <c r="X3" i="31"/>
  <c r="W3" i="31"/>
  <c r="P3" i="31"/>
  <c r="L3" i="31"/>
  <c r="K3" i="31"/>
  <c r="J3" i="31"/>
  <c r="I3" i="31"/>
  <c r="E3" i="31"/>
  <c r="C3" i="31"/>
  <c r="B3" i="31"/>
  <c r="A3" i="31"/>
  <c r="AK2" i="31"/>
  <c r="AJ2" i="31"/>
  <c r="AI2" i="31"/>
  <c r="AH2" i="31"/>
  <c r="AG2" i="31"/>
  <c r="AF2" i="31"/>
  <c r="AB2" i="31"/>
  <c r="T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G2" i="30"/>
  <c r="CF2" i="30"/>
  <c r="CE2" i="30"/>
  <c r="CD2" i="30"/>
  <c r="CC2" i="30"/>
  <c r="CB2" i="30"/>
  <c r="CA2" i="30"/>
  <c r="BZ2" i="30"/>
  <c r="BY2" i="30"/>
  <c r="BX2" i="30"/>
  <c r="BW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V2" i="30"/>
  <c r="AU2" i="30"/>
  <c r="AT2" i="30"/>
  <c r="AS2" i="30"/>
  <c r="AR2" i="30"/>
  <c r="AQ2" i="30"/>
  <c r="AP2" i="30"/>
  <c r="AO2" i="30"/>
  <c r="AN2" i="30"/>
  <c r="AM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P2" i="30"/>
  <c r="O2" i="30"/>
  <c r="N2" i="30"/>
  <c r="M2" i="30"/>
  <c r="L2" i="30"/>
  <c r="K2" i="30"/>
  <c r="J2" i="30"/>
  <c r="I2" i="30"/>
  <c r="H2" i="30"/>
  <c r="G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J2" i="29"/>
  <c r="AI2" i="29"/>
  <c r="AH2" i="29"/>
  <c r="AG2" i="29"/>
  <c r="AF2" i="29"/>
  <c r="AE2" i="29"/>
  <c r="AD2" i="29"/>
  <c r="AC2" i="29"/>
  <c r="AB2" i="29"/>
  <c r="AA2" i="29"/>
  <c r="Z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N2" i="28"/>
  <c r="BM2" i="28"/>
  <c r="BL2" i="28"/>
  <c r="BK2" i="28"/>
  <c r="BJ2" i="28"/>
  <c r="BI2" i="28"/>
  <c r="BH2" i="28"/>
  <c r="BF2" i="28"/>
  <c r="BE2" i="28"/>
  <c r="BD2" i="28"/>
  <c r="BC2" i="28"/>
  <c r="BB2" i="28"/>
  <c r="BA2" i="28"/>
  <c r="AZ2" i="28"/>
  <c r="AX2" i="28"/>
  <c r="AT2" i="28"/>
  <c r="AS2" i="28"/>
  <c r="AR2" i="28"/>
  <c r="AQ2" i="28"/>
  <c r="AP2" i="28"/>
  <c r="AO2" i="28"/>
  <c r="AN2" i="28"/>
  <c r="AM2" i="28"/>
  <c r="AL2" i="28"/>
  <c r="AJ2" i="28"/>
  <c r="AI2" i="28"/>
  <c r="AH2" i="28"/>
  <c r="AG2" i="28"/>
  <c r="AF2" i="28"/>
  <c r="AE2" i="28"/>
  <c r="AD2" i="28"/>
  <c r="AB2" i="28"/>
  <c r="AA2" i="28"/>
  <c r="Z2" i="28"/>
  <c r="Y2" i="28"/>
  <c r="X2" i="28"/>
  <c r="W2" i="28"/>
  <c r="V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D693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D639" i="34"/>
  <c r="C639" i="34"/>
  <c r="C638" i="34"/>
  <c r="C637" i="34"/>
  <c r="C636" i="34"/>
  <c r="D635" i="34"/>
  <c r="C635" i="34"/>
  <c r="C634" i="34"/>
  <c r="C633" i="34"/>
  <c r="C632" i="34"/>
  <c r="C631" i="34"/>
  <c r="C630" i="34"/>
  <c r="C629" i="34"/>
  <c r="D628" i="34"/>
  <c r="C628" i="34"/>
  <c r="C627" i="34"/>
  <c r="C626" i="34"/>
  <c r="C625" i="34"/>
  <c r="C624" i="34"/>
  <c r="C623" i="34"/>
  <c r="C622" i="34"/>
  <c r="C621" i="34"/>
  <c r="D620" i="34"/>
  <c r="C620" i="34"/>
  <c r="C619" i="34"/>
  <c r="C618" i="34"/>
  <c r="C617" i="34"/>
  <c r="D616" i="34"/>
  <c r="C616" i="34"/>
  <c r="C615" i="34"/>
  <c r="D615" i="34" s="1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C367" i="32"/>
  <c r="D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C351" i="32"/>
  <c r="I350" i="32"/>
  <c r="H350" i="32"/>
  <c r="G350" i="32"/>
  <c r="E350" i="32"/>
  <c r="D350" i="32"/>
  <c r="C350" i="32"/>
  <c r="I349" i="32"/>
  <c r="G349" i="32"/>
  <c r="F349" i="32"/>
  <c r="E349" i="32"/>
  <c r="D349" i="32"/>
  <c r="C349" i="32"/>
  <c r="I348" i="32"/>
  <c r="H348" i="32"/>
  <c r="F348" i="32"/>
  <c r="E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D340" i="32"/>
  <c r="C340" i="32"/>
  <c r="I338" i="32"/>
  <c r="H338" i="32"/>
  <c r="G338" i="32"/>
  <c r="D338" i="32"/>
  <c r="C338" i="32"/>
  <c r="I336" i="32"/>
  <c r="H336" i="32"/>
  <c r="G336" i="32"/>
  <c r="F336" i="32"/>
  <c r="E336" i="32"/>
  <c r="C336" i="32"/>
  <c r="I335" i="32"/>
  <c r="H335" i="32"/>
  <c r="G335" i="32"/>
  <c r="F335" i="32"/>
  <c r="E335" i="32"/>
  <c r="D335" i="32"/>
  <c r="I334" i="32"/>
  <c r="H334" i="32"/>
  <c r="G334" i="32"/>
  <c r="F334" i="32"/>
  <c r="E334" i="32"/>
  <c r="D334" i="32"/>
  <c r="C334" i="32"/>
  <c r="H333" i="32"/>
  <c r="G333" i="32"/>
  <c r="F333" i="32"/>
  <c r="E333" i="32"/>
  <c r="D333" i="32"/>
  <c r="C333" i="32"/>
  <c r="I331" i="32"/>
  <c r="H331" i="32"/>
  <c r="G331" i="32"/>
  <c r="F331" i="32"/>
  <c r="C331" i="32"/>
  <c r="I330" i="32"/>
  <c r="H330" i="32"/>
  <c r="G330" i="32"/>
  <c r="F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C308" i="32"/>
  <c r="I306" i="32"/>
  <c r="H306" i="32"/>
  <c r="G306" i="32"/>
  <c r="F306" i="32"/>
  <c r="C306" i="32"/>
  <c r="I304" i="32"/>
  <c r="H304" i="32"/>
  <c r="G304" i="32"/>
  <c r="F304" i="32"/>
  <c r="E304" i="32"/>
  <c r="D304" i="32"/>
  <c r="I303" i="32"/>
  <c r="H303" i="32"/>
  <c r="G303" i="32"/>
  <c r="F303" i="32"/>
  <c r="E303" i="32"/>
  <c r="D303" i="32"/>
  <c r="C303" i="32"/>
  <c r="H302" i="32"/>
  <c r="G302" i="32"/>
  <c r="F302" i="32"/>
  <c r="E302" i="32"/>
  <c r="D302" i="32"/>
  <c r="C302" i="32"/>
  <c r="I301" i="32"/>
  <c r="G301" i="32"/>
  <c r="F301" i="32"/>
  <c r="E301" i="32"/>
  <c r="D301" i="32"/>
  <c r="C301" i="32"/>
  <c r="I299" i="32"/>
  <c r="H299" i="32"/>
  <c r="G299" i="32"/>
  <c r="F299" i="32"/>
  <c r="E299" i="32"/>
  <c r="I298" i="32"/>
  <c r="H298" i="32"/>
  <c r="G298" i="32"/>
  <c r="F298" i="32"/>
  <c r="E298" i="32"/>
  <c r="D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G285" i="32"/>
  <c r="F285" i="32"/>
  <c r="E285" i="32"/>
  <c r="D285" i="32"/>
  <c r="C285" i="32"/>
  <c r="I284" i="32"/>
  <c r="H284" i="32"/>
  <c r="G284" i="32"/>
  <c r="F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I274" i="32"/>
  <c r="H274" i="32"/>
  <c r="G274" i="32"/>
  <c r="F274" i="32"/>
  <c r="E274" i="32"/>
  <c r="I272" i="32"/>
  <c r="H272" i="32"/>
  <c r="G272" i="32"/>
  <c r="F272" i="32"/>
  <c r="E272" i="32"/>
  <c r="D272" i="32"/>
  <c r="C272" i="32"/>
  <c r="H271" i="32"/>
  <c r="G271" i="32"/>
  <c r="F271" i="32"/>
  <c r="E271" i="32"/>
  <c r="D271" i="32"/>
  <c r="C271" i="32"/>
  <c r="I270" i="32"/>
  <c r="G270" i="32"/>
  <c r="F270" i="32"/>
  <c r="E270" i="32"/>
  <c r="D270" i="32"/>
  <c r="C270" i="32"/>
  <c r="I269" i="32"/>
  <c r="H269" i="32"/>
  <c r="F269" i="32"/>
  <c r="E269" i="32"/>
  <c r="D269" i="32"/>
  <c r="C269" i="32"/>
  <c r="I267" i="32"/>
  <c r="H267" i="32"/>
  <c r="G267" i="32"/>
  <c r="F267" i="32"/>
  <c r="E267" i="32"/>
  <c r="D267" i="32"/>
  <c r="I266" i="32"/>
  <c r="H266" i="32"/>
  <c r="G266" i="32"/>
  <c r="F266" i="32"/>
  <c r="E266" i="32"/>
  <c r="D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H252" i="32"/>
  <c r="G252" i="32"/>
  <c r="F252" i="32"/>
  <c r="E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H240" i="32"/>
  <c r="G240" i="32"/>
  <c r="F240" i="32"/>
  <c r="E240" i="32"/>
  <c r="D240" i="32"/>
  <c r="C240" i="32"/>
  <c r="I239" i="32"/>
  <c r="G239" i="32"/>
  <c r="F239" i="32"/>
  <c r="E239" i="32"/>
  <c r="D239" i="32"/>
  <c r="C239" i="32"/>
  <c r="I238" i="32"/>
  <c r="H238" i="32"/>
  <c r="F238" i="32"/>
  <c r="E238" i="32"/>
  <c r="D238" i="32"/>
  <c r="C238" i="32"/>
  <c r="I237" i="32"/>
  <c r="H237" i="32"/>
  <c r="G237" i="32"/>
  <c r="E237" i="32"/>
  <c r="D237" i="32"/>
  <c r="C237" i="32"/>
  <c r="H235" i="32"/>
  <c r="G235" i="32"/>
  <c r="F235" i="32"/>
  <c r="E235" i="32"/>
  <c r="D235" i="32"/>
  <c r="C235" i="32"/>
  <c r="H234" i="32"/>
  <c r="G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E223" i="32"/>
  <c r="D223" i="32"/>
  <c r="C223" i="32"/>
  <c r="I222" i="32"/>
  <c r="H222" i="32"/>
  <c r="G222" i="32"/>
  <c r="F222" i="32"/>
  <c r="E222" i="32"/>
  <c r="C222" i="32"/>
  <c r="I221" i="32"/>
  <c r="H221" i="32"/>
  <c r="G221" i="32"/>
  <c r="F221" i="32"/>
  <c r="E221" i="32"/>
  <c r="D221" i="32"/>
  <c r="C221" i="32"/>
  <c r="I220" i="32"/>
  <c r="G220" i="32"/>
  <c r="F220" i="32"/>
  <c r="E220" i="32"/>
  <c r="D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H212" i="32"/>
  <c r="G212" i="32"/>
  <c r="F212" i="32"/>
  <c r="E212" i="32"/>
  <c r="D212" i="32"/>
  <c r="C212" i="32"/>
  <c r="H210" i="32"/>
  <c r="G210" i="32"/>
  <c r="F210" i="32"/>
  <c r="E210" i="32"/>
  <c r="D210" i="32"/>
  <c r="C210" i="32"/>
  <c r="I208" i="32"/>
  <c r="G208" i="32"/>
  <c r="F208" i="32"/>
  <c r="E208" i="32"/>
  <c r="D208" i="32"/>
  <c r="C208" i="32"/>
  <c r="I207" i="32"/>
  <c r="H207" i="32"/>
  <c r="F207" i="32"/>
  <c r="E207" i="32"/>
  <c r="D207" i="32"/>
  <c r="C207" i="32"/>
  <c r="I206" i="32"/>
  <c r="H206" i="32"/>
  <c r="G206" i="32"/>
  <c r="E206" i="32"/>
  <c r="D206" i="32"/>
  <c r="C206" i="32"/>
  <c r="I205" i="32"/>
  <c r="H205" i="32"/>
  <c r="G205" i="32"/>
  <c r="F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E202" i="32"/>
  <c r="D202" i="32"/>
  <c r="I201" i="32"/>
  <c r="D201" i="32"/>
  <c r="C201" i="32"/>
  <c r="H196" i="32"/>
  <c r="A196" i="32"/>
  <c r="I192" i="32"/>
  <c r="H192" i="32"/>
  <c r="F192" i="32"/>
  <c r="E192" i="32"/>
  <c r="D192" i="32"/>
  <c r="C192" i="32"/>
  <c r="I191" i="32"/>
  <c r="H191" i="32"/>
  <c r="G191" i="32"/>
  <c r="F191" i="32"/>
  <c r="D191" i="32"/>
  <c r="C191" i="32"/>
  <c r="I190" i="32"/>
  <c r="H190" i="32"/>
  <c r="G190" i="32"/>
  <c r="F190" i="32"/>
  <c r="E190" i="32"/>
  <c r="D190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G180" i="32"/>
  <c r="F180" i="32"/>
  <c r="E180" i="32"/>
  <c r="D180" i="32"/>
  <c r="C180" i="32"/>
  <c r="G178" i="32"/>
  <c r="F178" i="32"/>
  <c r="E178" i="32"/>
  <c r="D178" i="32"/>
  <c r="C178" i="32"/>
  <c r="I176" i="32"/>
  <c r="H176" i="32"/>
  <c r="F176" i="32"/>
  <c r="E176" i="32"/>
  <c r="D176" i="32"/>
  <c r="C176" i="32"/>
  <c r="I175" i="32"/>
  <c r="H175" i="32"/>
  <c r="G175" i="32"/>
  <c r="E175" i="32"/>
  <c r="D175" i="32"/>
  <c r="C175" i="32"/>
  <c r="I174" i="32"/>
  <c r="H174" i="32"/>
  <c r="G174" i="32"/>
  <c r="F174" i="32"/>
  <c r="D174" i="32"/>
  <c r="C174" i="32"/>
  <c r="I173" i="32"/>
  <c r="H173" i="32"/>
  <c r="G173" i="32"/>
  <c r="F173" i="32"/>
  <c r="E173" i="32"/>
  <c r="C173" i="32"/>
  <c r="I171" i="32"/>
  <c r="H171" i="32"/>
  <c r="G171" i="32"/>
  <c r="E171" i="32"/>
  <c r="D171" i="32"/>
  <c r="C171" i="32"/>
  <c r="H170" i="32"/>
  <c r="G170" i="32"/>
  <c r="F170" i="32"/>
  <c r="E170" i="32"/>
  <c r="D170" i="32"/>
  <c r="C170" i="32"/>
  <c r="I169" i="32"/>
  <c r="H169" i="32"/>
  <c r="G169" i="32"/>
  <c r="F169" i="32"/>
  <c r="E169" i="32"/>
  <c r="C169" i="32"/>
  <c r="H164" i="32"/>
  <c r="A164" i="32"/>
  <c r="I160" i="32"/>
  <c r="H160" i="32"/>
  <c r="G160" i="32"/>
  <c r="E160" i="32"/>
  <c r="D160" i="32"/>
  <c r="C160" i="32"/>
  <c r="I159" i="32"/>
  <c r="H159" i="32"/>
  <c r="G159" i="32"/>
  <c r="F159" i="32"/>
  <c r="E159" i="32"/>
  <c r="C159" i="32"/>
  <c r="I158" i="32"/>
  <c r="H158" i="32"/>
  <c r="G158" i="32"/>
  <c r="F158" i="32"/>
  <c r="E158" i="32"/>
  <c r="D158" i="32"/>
  <c r="C158" i="32"/>
  <c r="I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F148" i="32"/>
  <c r="E148" i="32"/>
  <c r="D148" i="32"/>
  <c r="C148" i="32"/>
  <c r="I146" i="32"/>
  <c r="H146" i="32"/>
  <c r="F146" i="32"/>
  <c r="E146" i="32"/>
  <c r="D146" i="32"/>
  <c r="C146" i="32"/>
  <c r="I144" i="32"/>
  <c r="H144" i="32"/>
  <c r="G144" i="32"/>
  <c r="E144" i="32"/>
  <c r="D144" i="32"/>
  <c r="C144" i="32"/>
  <c r="I143" i="32"/>
  <c r="H143" i="32"/>
  <c r="G143" i="32"/>
  <c r="F143" i="32"/>
  <c r="D143" i="32"/>
  <c r="C143" i="32"/>
  <c r="I142" i="32"/>
  <c r="H142" i="32"/>
  <c r="G142" i="32"/>
  <c r="F142" i="32"/>
  <c r="E142" i="32"/>
  <c r="C142" i="32"/>
  <c r="I141" i="32"/>
  <c r="H141" i="32"/>
  <c r="G141" i="32"/>
  <c r="F141" i="32"/>
  <c r="E141" i="32"/>
  <c r="D141" i="32"/>
  <c r="I139" i="32"/>
  <c r="H139" i="32"/>
  <c r="G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H132" i="32"/>
  <c r="A132" i="32"/>
  <c r="I128" i="32"/>
  <c r="H128" i="32"/>
  <c r="G128" i="32"/>
  <c r="F128" i="32"/>
  <c r="D128" i="32"/>
  <c r="C128" i="32"/>
  <c r="I127" i="32"/>
  <c r="H127" i="32"/>
  <c r="G127" i="32"/>
  <c r="F127" i="32"/>
  <c r="E127" i="32"/>
  <c r="D127" i="32"/>
  <c r="H126" i="32"/>
  <c r="G126" i="32"/>
  <c r="F126" i="32"/>
  <c r="E126" i="32"/>
  <c r="D126" i="32"/>
  <c r="C126" i="32"/>
  <c r="I125" i="32"/>
  <c r="H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E114" i="32"/>
  <c r="D114" i="32"/>
  <c r="C114" i="32"/>
  <c r="I112" i="32"/>
  <c r="H112" i="32"/>
  <c r="G112" i="32"/>
  <c r="F112" i="32"/>
  <c r="D112" i="32"/>
  <c r="C112" i="32"/>
  <c r="I111" i="32"/>
  <c r="H111" i="32"/>
  <c r="G111" i="32"/>
  <c r="F111" i="32"/>
  <c r="E111" i="32"/>
  <c r="C111" i="32"/>
  <c r="I110" i="32"/>
  <c r="H110" i="32"/>
  <c r="G110" i="32"/>
  <c r="F110" i="32"/>
  <c r="E110" i="32"/>
  <c r="D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G106" i="32"/>
  <c r="F106" i="32"/>
  <c r="E106" i="32"/>
  <c r="D106" i="32"/>
  <c r="C106" i="32"/>
  <c r="I105" i="32"/>
  <c r="H105" i="32"/>
  <c r="E105" i="32"/>
  <c r="D105" i="32"/>
  <c r="C105" i="32"/>
  <c r="H100" i="32"/>
  <c r="A100" i="32"/>
  <c r="I96" i="32"/>
  <c r="H96" i="32"/>
  <c r="G96" i="32"/>
  <c r="F96" i="32"/>
  <c r="E96" i="32"/>
  <c r="C96" i="32"/>
  <c r="I95" i="32"/>
  <c r="H95" i="32"/>
  <c r="G95" i="32"/>
  <c r="F95" i="32"/>
  <c r="E95" i="32"/>
  <c r="D95" i="32"/>
  <c r="C95" i="32"/>
  <c r="I94" i="32"/>
  <c r="G94" i="32"/>
  <c r="F94" i="32"/>
  <c r="E94" i="32"/>
  <c r="D94" i="32"/>
  <c r="C94" i="32"/>
  <c r="I93" i="32"/>
  <c r="H93" i="32"/>
  <c r="G93" i="32"/>
  <c r="E93" i="32"/>
  <c r="D93" i="32"/>
  <c r="C93" i="32"/>
  <c r="I92" i="32"/>
  <c r="H92" i="32"/>
  <c r="G92" i="32"/>
  <c r="F92" i="32"/>
  <c r="E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D84" i="32"/>
  <c r="C84" i="32"/>
  <c r="I82" i="32"/>
  <c r="H82" i="32"/>
  <c r="G82" i="32"/>
  <c r="F82" i="32"/>
  <c r="D82" i="32"/>
  <c r="C82" i="32"/>
  <c r="I80" i="32"/>
  <c r="H80" i="32"/>
  <c r="G80" i="32"/>
  <c r="F80" i="32"/>
  <c r="E80" i="32"/>
  <c r="C80" i="32"/>
  <c r="I79" i="32"/>
  <c r="H79" i="32"/>
  <c r="G79" i="32"/>
  <c r="F79" i="32"/>
  <c r="E79" i="32"/>
  <c r="D79" i="32"/>
  <c r="I78" i="32"/>
  <c r="H78" i="32"/>
  <c r="G78" i="32"/>
  <c r="F78" i="32"/>
  <c r="E78" i="32"/>
  <c r="D78" i="32"/>
  <c r="C78" i="32"/>
  <c r="H77" i="32"/>
  <c r="G77" i="32"/>
  <c r="F77" i="32"/>
  <c r="E77" i="32"/>
  <c r="D77" i="32"/>
  <c r="C77" i="32"/>
  <c r="I75" i="32"/>
  <c r="H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H63" i="32"/>
  <c r="G63" i="32"/>
  <c r="F63" i="32"/>
  <c r="E63" i="32"/>
  <c r="D63" i="32"/>
  <c r="C63" i="32"/>
  <c r="I62" i="32"/>
  <c r="H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C52" i="32"/>
  <c r="I50" i="32"/>
  <c r="H50" i="32"/>
  <c r="G50" i="32"/>
  <c r="F50" i="32"/>
  <c r="C50" i="32"/>
  <c r="I48" i="32"/>
  <c r="H48" i="32"/>
  <c r="G48" i="32"/>
  <c r="F48" i="32"/>
  <c r="E48" i="32"/>
  <c r="D48" i="32"/>
  <c r="I47" i="32"/>
  <c r="H47" i="32"/>
  <c r="G47" i="32"/>
  <c r="F47" i="32"/>
  <c r="E47" i="32"/>
  <c r="D47" i="32"/>
  <c r="C47" i="32"/>
  <c r="H46" i="32"/>
  <c r="G46" i="32"/>
  <c r="F46" i="32"/>
  <c r="E46" i="32"/>
  <c r="D46" i="32"/>
  <c r="C46" i="32"/>
  <c r="I45" i="32"/>
  <c r="G45" i="32"/>
  <c r="F45" i="32"/>
  <c r="E45" i="32"/>
  <c r="D45" i="32"/>
  <c r="C45" i="32"/>
  <c r="I43" i="32"/>
  <c r="H43" i="32"/>
  <c r="G43" i="32"/>
  <c r="D43" i="32"/>
  <c r="C43" i="32"/>
  <c r="I42" i="32"/>
  <c r="H42" i="32"/>
  <c r="G42" i="32"/>
  <c r="D42" i="32"/>
  <c r="C42" i="32"/>
  <c r="I41" i="32"/>
  <c r="H41" i="32"/>
  <c r="G41" i="32"/>
  <c r="F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G31" i="32"/>
  <c r="F31" i="32"/>
  <c r="E31" i="32"/>
  <c r="D31" i="32"/>
  <c r="C31" i="32"/>
  <c r="I30" i="32"/>
  <c r="H30" i="32"/>
  <c r="G30" i="32"/>
  <c r="E30" i="32"/>
  <c r="D30" i="32"/>
  <c r="C30" i="32"/>
  <c r="I29" i="32"/>
  <c r="H29" i="32"/>
  <c r="G29" i="32"/>
  <c r="F29" i="32"/>
  <c r="E29" i="32"/>
  <c r="C29" i="32"/>
  <c r="I28" i="32"/>
  <c r="H28" i="32"/>
  <c r="G28" i="32"/>
  <c r="F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I16" i="32"/>
  <c r="H16" i="32"/>
  <c r="G16" i="32"/>
  <c r="F16" i="32"/>
  <c r="E16" i="32"/>
  <c r="D16" i="32"/>
  <c r="C16" i="32"/>
  <c r="H15" i="32"/>
  <c r="G15" i="32"/>
  <c r="F15" i="32"/>
  <c r="E15" i="32"/>
  <c r="D15" i="32"/>
  <c r="C15" i="32"/>
  <c r="I14" i="32"/>
  <c r="G14" i="32"/>
  <c r="F14" i="32"/>
  <c r="E14" i="32"/>
  <c r="D14" i="32"/>
  <c r="C14" i="32"/>
  <c r="I13" i="32"/>
  <c r="H13" i="32"/>
  <c r="F13" i="32"/>
  <c r="E13" i="32"/>
  <c r="D13" i="32"/>
  <c r="C13" i="32"/>
  <c r="I11" i="32"/>
  <c r="H11" i="32"/>
  <c r="G11" i="32"/>
  <c r="F11" i="32"/>
  <c r="C11" i="32"/>
  <c r="I10" i="32"/>
  <c r="H10" i="32"/>
  <c r="G10" i="32"/>
  <c r="F10" i="32"/>
  <c r="C10" i="32"/>
  <c r="I9" i="32"/>
  <c r="H9" i="32"/>
  <c r="G9" i="32"/>
  <c r="F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4" i="8"/>
  <c r="C143" i="8"/>
  <c r="C142" i="8"/>
  <c r="C141" i="8"/>
  <c r="C136" i="8"/>
  <c r="C135" i="8"/>
  <c r="C134" i="8"/>
  <c r="C133" i="8"/>
  <c r="C132" i="8"/>
  <c r="C131" i="8"/>
  <c r="C130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7" i="8"/>
  <c r="C73" i="8"/>
  <c r="C72" i="8"/>
  <c r="C71" i="8"/>
  <c r="C67" i="8"/>
  <c r="C66" i="8"/>
  <c r="C65" i="8"/>
  <c r="C64" i="8"/>
  <c r="C63" i="8"/>
  <c r="C62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1" i="8"/>
  <c r="C20" i="8"/>
  <c r="C19" i="8"/>
  <c r="C15" i="8"/>
  <c r="C14" i="8"/>
  <c r="C13" i="8"/>
  <c r="C12" i="8"/>
  <c r="C11" i="8"/>
  <c r="C10" i="8"/>
  <c r="C9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D29" i="6"/>
  <c r="C29" i="6"/>
  <c r="E28" i="6"/>
  <c r="D28" i="6"/>
  <c r="C28" i="6"/>
  <c r="E27" i="6"/>
  <c r="D27" i="6"/>
  <c r="E26" i="6"/>
  <c r="D26" i="6"/>
  <c r="C26" i="6"/>
  <c r="E25" i="6"/>
  <c r="D25" i="6"/>
  <c r="C25" i="6"/>
  <c r="E24" i="6"/>
  <c r="C24" i="6"/>
  <c r="E15" i="6"/>
  <c r="D15" i="6"/>
  <c r="C15" i="6"/>
  <c r="E14" i="6"/>
  <c r="D14" i="6"/>
  <c r="C14" i="6"/>
  <c r="E13" i="6"/>
  <c r="D13" i="6"/>
  <c r="C13" i="6"/>
  <c r="D12" i="6"/>
  <c r="C12" i="6"/>
  <c r="E11" i="6"/>
  <c r="D11" i="6"/>
  <c r="C11" i="6"/>
  <c r="E10" i="6"/>
  <c r="D10" i="6"/>
  <c r="E9" i="6"/>
  <c r="D9" i="6"/>
  <c r="C9" i="6"/>
  <c r="E8" i="6"/>
  <c r="D8" i="6"/>
  <c r="C8" i="6"/>
  <c r="E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C9" i="4"/>
  <c r="B9" i="4"/>
  <c r="G8" i="4"/>
  <c r="F8" i="4"/>
  <c r="E8" i="4"/>
  <c r="D8" i="4"/>
  <c r="C8" i="4"/>
  <c r="B8" i="4"/>
  <c r="G7" i="4"/>
  <c r="F7" i="4"/>
  <c r="E7" i="4"/>
  <c r="D7" i="4"/>
  <c r="C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F64" i="15" s="1"/>
  <c r="E63" i="15"/>
  <c r="D63" i="15"/>
  <c r="B63" i="15"/>
  <c r="F63" i="15" s="1"/>
  <c r="I62" i="15"/>
  <c r="B62" i="15"/>
  <c r="I61" i="15"/>
  <c r="B61" i="15"/>
  <c r="I60" i="15"/>
  <c r="B60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D52" i="15"/>
  <c r="B52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D44" i="15"/>
  <c r="B44" i="15"/>
  <c r="D43" i="15"/>
  <c r="B43" i="15"/>
  <c r="E42" i="15"/>
  <c r="D42" i="15"/>
  <c r="B42" i="15"/>
  <c r="E41" i="15"/>
  <c r="D41" i="15"/>
  <c r="B41" i="15"/>
  <c r="I40" i="15"/>
  <c r="B40" i="15"/>
  <c r="F39" i="15"/>
  <c r="D39" i="15"/>
  <c r="B39" i="15"/>
  <c r="F38" i="15"/>
  <c r="E38" i="15"/>
  <c r="D38" i="15"/>
  <c r="B38" i="15"/>
  <c r="F37" i="15"/>
  <c r="E37" i="15"/>
  <c r="D37" i="15"/>
  <c r="B37" i="15"/>
  <c r="F36" i="15"/>
  <c r="E36" i="15"/>
  <c r="D36" i="15"/>
  <c r="B36" i="15"/>
  <c r="F35" i="15"/>
  <c r="E35" i="15"/>
  <c r="D35" i="15"/>
  <c r="B35" i="15"/>
  <c r="F34" i="15"/>
  <c r="E34" i="15"/>
  <c r="D34" i="15"/>
  <c r="B34" i="15"/>
  <c r="F33" i="15"/>
  <c r="E33" i="15"/>
  <c r="D33" i="15"/>
  <c r="B33" i="15"/>
  <c r="I32" i="15"/>
  <c r="B32" i="15"/>
  <c r="I31" i="15"/>
  <c r="B31" i="15"/>
  <c r="F30" i="15"/>
  <c r="E30" i="15"/>
  <c r="D30" i="15"/>
  <c r="B30" i="15"/>
  <c r="F29" i="15"/>
  <c r="E29" i="15"/>
  <c r="D29" i="15"/>
  <c r="B29" i="15"/>
  <c r="F28" i="15"/>
  <c r="E28" i="15"/>
  <c r="D28" i="15"/>
  <c r="B28" i="15"/>
  <c r="F27" i="15"/>
  <c r="E27" i="15"/>
  <c r="D27" i="15"/>
  <c r="B27" i="15"/>
  <c r="H26" i="15"/>
  <c r="I26" i="15" s="1"/>
  <c r="F26" i="15"/>
  <c r="E26" i="15"/>
  <c r="D26" i="15"/>
  <c r="B26" i="15"/>
  <c r="H25" i="15"/>
  <c r="I25" i="15" s="1"/>
  <c r="F25" i="15"/>
  <c r="E25" i="15"/>
  <c r="D25" i="15"/>
  <c r="B25" i="15"/>
  <c r="H24" i="15"/>
  <c r="I24" i="15" s="1"/>
  <c r="F24" i="15"/>
  <c r="D24" i="15"/>
  <c r="B24" i="15"/>
  <c r="H23" i="15"/>
  <c r="I23" i="15" s="1"/>
  <c r="F23" i="15"/>
  <c r="E23" i="15"/>
  <c r="D23" i="15"/>
  <c r="B23" i="15"/>
  <c r="F22" i="15"/>
  <c r="E22" i="15"/>
  <c r="D22" i="15"/>
  <c r="B22" i="15"/>
  <c r="E21" i="15"/>
  <c r="D21" i="15"/>
  <c r="F21" i="15" s="1"/>
  <c r="B21" i="15"/>
  <c r="E20" i="15"/>
  <c r="D20" i="15"/>
  <c r="F20" i="15" s="1"/>
  <c r="B20" i="15"/>
  <c r="F19" i="15"/>
  <c r="E19" i="15"/>
  <c r="D19" i="15"/>
  <c r="B19" i="15"/>
  <c r="E18" i="15"/>
  <c r="D18" i="15"/>
  <c r="B18" i="15"/>
  <c r="F17" i="15"/>
  <c r="E17" i="15"/>
  <c r="D17" i="15"/>
  <c r="B17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360" i="24"/>
  <c r="D340" i="24"/>
  <c r="C86" i="8" s="1"/>
  <c r="D329" i="24"/>
  <c r="C74" i="8" s="1"/>
  <c r="D306" i="24"/>
  <c r="C49" i="8" s="1"/>
  <c r="D299" i="24"/>
  <c r="C42" i="8" s="1"/>
  <c r="D281" i="24"/>
  <c r="C22" i="8" s="1"/>
  <c r="D256" i="24"/>
  <c r="D252" i="24"/>
  <c r="D22" i="7" s="1"/>
  <c r="D245" i="24"/>
  <c r="D13" i="7" s="1"/>
  <c r="D237" i="24"/>
  <c r="E232" i="24"/>
  <c r="F31" i="6" s="1"/>
  <c r="E231" i="24"/>
  <c r="F30" i="6" s="1"/>
  <c r="E229" i="24"/>
  <c r="F28" i="6" s="1"/>
  <c r="E227" i="24"/>
  <c r="F26" i="6" s="1"/>
  <c r="E226" i="24"/>
  <c r="F25" i="6" s="1"/>
  <c r="E219" i="24"/>
  <c r="F15" i="6" s="1"/>
  <c r="E218" i="24"/>
  <c r="F14" i="6" s="1"/>
  <c r="E217" i="24"/>
  <c r="F13" i="6" s="1"/>
  <c r="E216" i="24"/>
  <c r="F12" i="6" s="1"/>
  <c r="E215" i="24"/>
  <c r="F11" i="6" s="1"/>
  <c r="E213" i="24"/>
  <c r="F9" i="6" s="1"/>
  <c r="E212" i="24"/>
  <c r="F8" i="6" s="1"/>
  <c r="D206" i="24"/>
  <c r="C40" i="5" s="1"/>
  <c r="D202" i="24"/>
  <c r="C34" i="5" s="1"/>
  <c r="D197" i="24"/>
  <c r="C27" i="5" s="1"/>
  <c r="D193" i="24"/>
  <c r="C20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5" i="24"/>
  <c r="C10" i="4" s="1"/>
  <c r="E143" i="24"/>
  <c r="G34" i="3" s="1"/>
  <c r="CF93" i="24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D186" i="32" s="1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AE21" i="31" s="1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2" i="24"/>
  <c r="CE74" i="24"/>
  <c r="CD69" i="24"/>
  <c r="E371" i="32" s="1"/>
  <c r="CC69" i="24"/>
  <c r="CB69" i="24"/>
  <c r="CA69" i="24"/>
  <c r="BZ69" i="24"/>
  <c r="BY69" i="24"/>
  <c r="BV69" i="24"/>
  <c r="BU69" i="24"/>
  <c r="BT69" i="24"/>
  <c r="BS69" i="24"/>
  <c r="BR69" i="24"/>
  <c r="BQ69" i="24"/>
  <c r="BN69" i="24"/>
  <c r="BM69" i="24"/>
  <c r="BL69" i="24"/>
  <c r="BK69" i="24"/>
  <c r="BJ69" i="24"/>
  <c r="BI69" i="24"/>
  <c r="BF69" i="24"/>
  <c r="BE69" i="24"/>
  <c r="BD69" i="24"/>
  <c r="BC69" i="24"/>
  <c r="BB69" i="24"/>
  <c r="BA69" i="24"/>
  <c r="AX69" i="24"/>
  <c r="AW69" i="24"/>
  <c r="AV69" i="24"/>
  <c r="AU69" i="24"/>
  <c r="AT69" i="24"/>
  <c r="AS69" i="24"/>
  <c r="AP69" i="24"/>
  <c r="AO69" i="24"/>
  <c r="AN69" i="24"/>
  <c r="AM69" i="24"/>
  <c r="D179" i="32" s="1"/>
  <c r="AL69" i="24"/>
  <c r="AK69" i="24"/>
  <c r="AH69" i="24"/>
  <c r="AG69" i="24"/>
  <c r="AF69" i="24"/>
  <c r="AE69" i="24"/>
  <c r="AD69" i="24"/>
  <c r="AC69" i="24"/>
  <c r="Z69" i="24"/>
  <c r="Y69" i="24"/>
  <c r="X69" i="24"/>
  <c r="W69" i="24"/>
  <c r="V69" i="24"/>
  <c r="U69" i="24"/>
  <c r="R69" i="24"/>
  <c r="Q69" i="24"/>
  <c r="P69" i="24"/>
  <c r="O69" i="24"/>
  <c r="N69" i="24"/>
  <c r="M69" i="24"/>
  <c r="J69" i="24"/>
  <c r="O9" i="31" s="1"/>
  <c r="I69" i="24"/>
  <c r="H69" i="24"/>
  <c r="G69" i="24"/>
  <c r="F69" i="24"/>
  <c r="E69" i="24"/>
  <c r="CE68" i="24"/>
  <c r="I370" i="32" s="1"/>
  <c r="CE64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W52" i="24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O52" i="24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G52" i="24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Y52" i="24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Q52" i="24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I52" i="24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A52" i="24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S52" i="24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K52" i="24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C52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D415" i="24" l="1"/>
  <c r="CP2" i="30" s="1"/>
  <c r="CW2" i="30"/>
  <c r="CH2" i="30"/>
  <c r="D416" i="24"/>
  <c r="E414" i="24" s="1"/>
  <c r="D381" i="24"/>
  <c r="BV2" i="30"/>
  <c r="C78" i="8"/>
  <c r="D339" i="24"/>
  <c r="C85" i="8" s="1"/>
  <c r="C61" i="8"/>
  <c r="D324" i="24"/>
  <c r="C68" i="8" s="1"/>
  <c r="D291" i="24"/>
  <c r="D293" i="24" s="1"/>
  <c r="C35" i="8" s="1"/>
  <c r="Q2" i="30"/>
  <c r="D276" i="24"/>
  <c r="C16" i="8" s="1"/>
  <c r="F2" i="30"/>
  <c r="E230" i="24"/>
  <c r="F29" i="6" s="1"/>
  <c r="D24" i="6"/>
  <c r="C27" i="6"/>
  <c r="E29" i="6"/>
  <c r="AY2" i="28"/>
  <c r="BG2" i="28"/>
  <c r="BO2" i="28"/>
  <c r="E225" i="24"/>
  <c r="B233" i="24"/>
  <c r="C32" i="6" s="1"/>
  <c r="D220" i="24"/>
  <c r="E16" i="6" s="1"/>
  <c r="U2" i="28"/>
  <c r="AC2" i="28"/>
  <c r="AK2" i="28"/>
  <c r="E211" i="24"/>
  <c r="F7" i="6" s="1"/>
  <c r="B220" i="24"/>
  <c r="C16" i="6" s="1"/>
  <c r="D7" i="6"/>
  <c r="C10" i="6"/>
  <c r="E12" i="6"/>
  <c r="C7" i="5"/>
  <c r="E2" i="28"/>
  <c r="E154" i="24"/>
  <c r="B10" i="4" s="1"/>
  <c r="D9" i="4"/>
  <c r="Y2" i="29"/>
  <c r="E156" i="24"/>
  <c r="D10" i="4" s="1"/>
  <c r="H2" i="29"/>
  <c r="F350" i="32"/>
  <c r="AJ73" i="31"/>
  <c r="H349" i="32"/>
  <c r="CE93" i="24"/>
  <c r="I383" i="32" s="1"/>
  <c r="H285" i="32"/>
  <c r="CE94" i="24"/>
  <c r="I384" i="32" s="1"/>
  <c r="F160" i="32"/>
  <c r="G192" i="32"/>
  <c r="AI45" i="31"/>
  <c r="G62" i="32"/>
  <c r="F93" i="32"/>
  <c r="AK17" i="31"/>
  <c r="AI29" i="31"/>
  <c r="D29" i="32"/>
  <c r="I63" i="32"/>
  <c r="H94" i="32"/>
  <c r="AK9" i="31"/>
  <c r="AJ23" i="31"/>
  <c r="AH27" i="31"/>
  <c r="AI37" i="31"/>
  <c r="CE91" i="24"/>
  <c r="I381" i="32" s="1"/>
  <c r="F30" i="32"/>
  <c r="AH35" i="31"/>
  <c r="CE92" i="24"/>
  <c r="I382" i="32" s="1"/>
  <c r="H31" i="32"/>
  <c r="AJ7" i="31"/>
  <c r="AJ47" i="31"/>
  <c r="D159" i="32"/>
  <c r="CE89" i="24"/>
  <c r="AE38" i="31"/>
  <c r="I252" i="32"/>
  <c r="AG4" i="31"/>
  <c r="CF90" i="24"/>
  <c r="D348" i="32"/>
  <c r="AG76" i="31"/>
  <c r="D92" i="32"/>
  <c r="C220" i="32"/>
  <c r="F316" i="32"/>
  <c r="CE76" i="24"/>
  <c r="CE84" i="24"/>
  <c r="I372" i="32" s="1"/>
  <c r="E52" i="32"/>
  <c r="G148" i="32"/>
  <c r="P19" i="31"/>
  <c r="P58" i="31"/>
  <c r="P59" i="31"/>
  <c r="P66" i="31"/>
  <c r="P67" i="31"/>
  <c r="CE75" i="24"/>
  <c r="D52" i="32"/>
  <c r="AC2" i="31"/>
  <c r="CE77" i="24"/>
  <c r="H148" i="32"/>
  <c r="P10" i="31"/>
  <c r="P18" i="31"/>
  <c r="P27" i="31"/>
  <c r="P42" i="31"/>
  <c r="AD50" i="31"/>
  <c r="P34" i="31"/>
  <c r="C69" i="24"/>
  <c r="O2" i="31" s="1"/>
  <c r="AA69" i="24"/>
  <c r="AY69" i="24"/>
  <c r="BW69" i="24"/>
  <c r="E339" i="32" s="1"/>
  <c r="CE70" i="24"/>
  <c r="CE78" i="24"/>
  <c r="H180" i="32"/>
  <c r="O38" i="31"/>
  <c r="AJ69" i="24"/>
  <c r="O35" i="31" s="1"/>
  <c r="AZ69" i="24"/>
  <c r="CE71" i="24"/>
  <c r="CE79" i="24"/>
  <c r="E84" i="32"/>
  <c r="I180" i="32"/>
  <c r="CE72" i="24"/>
  <c r="CE80" i="24"/>
  <c r="CE73" i="24"/>
  <c r="CE81" i="24"/>
  <c r="E340" i="32"/>
  <c r="N10" i="31"/>
  <c r="E82" i="32"/>
  <c r="G146" i="32"/>
  <c r="N11" i="31"/>
  <c r="N43" i="31"/>
  <c r="N75" i="31"/>
  <c r="E306" i="32"/>
  <c r="N58" i="31"/>
  <c r="F114" i="32"/>
  <c r="I210" i="32"/>
  <c r="N59" i="31"/>
  <c r="G114" i="32"/>
  <c r="E338" i="32"/>
  <c r="N66" i="31"/>
  <c r="CE65" i="24"/>
  <c r="I367" i="32" s="1"/>
  <c r="C366" i="32"/>
  <c r="J15" i="31"/>
  <c r="K24" i="31"/>
  <c r="K40" i="31"/>
  <c r="CE66" i="24"/>
  <c r="I368" i="32" s="1"/>
  <c r="C141" i="32"/>
  <c r="D142" i="32"/>
  <c r="E143" i="32"/>
  <c r="F144" i="32"/>
  <c r="D173" i="32"/>
  <c r="G176" i="32"/>
  <c r="K16" i="31"/>
  <c r="L25" i="31"/>
  <c r="J55" i="31"/>
  <c r="J71" i="31"/>
  <c r="C48" i="32"/>
  <c r="I77" i="32"/>
  <c r="D80" i="32"/>
  <c r="I6" i="31"/>
  <c r="J7" i="31"/>
  <c r="I46" i="31"/>
  <c r="K56" i="31"/>
  <c r="L57" i="31"/>
  <c r="I62" i="31"/>
  <c r="K72" i="31"/>
  <c r="L73" i="31"/>
  <c r="I78" i="31"/>
  <c r="G13" i="32"/>
  <c r="I15" i="32"/>
  <c r="J47" i="31"/>
  <c r="H270" i="32"/>
  <c r="K48" i="31"/>
  <c r="I234" i="32"/>
  <c r="D330" i="32"/>
  <c r="E331" i="32"/>
  <c r="G57" i="31"/>
  <c r="F58" i="31"/>
  <c r="G65" i="31"/>
  <c r="G73" i="31"/>
  <c r="F74" i="31"/>
  <c r="G58" i="31"/>
  <c r="G66" i="31"/>
  <c r="F65" i="31"/>
  <c r="F234" i="32"/>
  <c r="E43" i="15"/>
  <c r="E59" i="15"/>
  <c r="D169" i="32"/>
  <c r="F43" i="31"/>
  <c r="F44" i="31"/>
  <c r="E201" i="32"/>
  <c r="C137" i="32"/>
  <c r="E139" i="32"/>
  <c r="E31" i="31"/>
  <c r="E38" i="31"/>
  <c r="D137" i="32"/>
  <c r="F139" i="32"/>
  <c r="F28" i="31"/>
  <c r="E52" i="15"/>
  <c r="F105" i="32"/>
  <c r="E26" i="31"/>
  <c r="CE60" i="24"/>
  <c r="G20" i="31"/>
  <c r="F3" i="31"/>
  <c r="F11" i="31"/>
  <c r="CE61" i="24"/>
  <c r="I363" i="32" s="1"/>
  <c r="E41" i="32"/>
  <c r="R62" i="24"/>
  <c r="D76" i="32" s="1"/>
  <c r="AH62" i="24"/>
  <c r="H33" i="31" s="1"/>
  <c r="AX62" i="24"/>
  <c r="BN62" i="24"/>
  <c r="H65" i="31" s="1"/>
  <c r="D11" i="32"/>
  <c r="G4" i="31"/>
  <c r="G11" i="31"/>
  <c r="G12" i="31"/>
  <c r="D10" i="32"/>
  <c r="D9" i="32"/>
  <c r="CE48" i="24"/>
  <c r="C67" i="24"/>
  <c r="M2" i="31" s="1"/>
  <c r="S67" i="24"/>
  <c r="AQ67" i="24"/>
  <c r="BW67" i="24"/>
  <c r="M74" i="31" s="1"/>
  <c r="K67" i="24"/>
  <c r="D49" i="32" s="1"/>
  <c r="AA67" i="24"/>
  <c r="AA85" i="24" s="1"/>
  <c r="AI67" i="24"/>
  <c r="AI85" i="24" s="1"/>
  <c r="AY67" i="24"/>
  <c r="BG67" i="24"/>
  <c r="BG85" i="24" s="1"/>
  <c r="BO67" i="24"/>
  <c r="D67" i="24"/>
  <c r="L67" i="24"/>
  <c r="M11" i="31" s="1"/>
  <c r="T67" i="24"/>
  <c r="F81" i="32" s="1"/>
  <c r="AB67" i="24"/>
  <c r="M27" i="31" s="1"/>
  <c r="AJ67" i="24"/>
  <c r="M35" i="31" s="1"/>
  <c r="AR67" i="24"/>
  <c r="AZ67" i="24"/>
  <c r="C241" i="32" s="1"/>
  <c r="BH67" i="24"/>
  <c r="BP67" i="24"/>
  <c r="BX67" i="24"/>
  <c r="M75" i="31" s="1"/>
  <c r="H20" i="31"/>
  <c r="G76" i="32"/>
  <c r="U85" i="24"/>
  <c r="H52" i="31"/>
  <c r="D236" i="32"/>
  <c r="BA85" i="24"/>
  <c r="H10" i="31"/>
  <c r="D44" i="32"/>
  <c r="H18" i="31"/>
  <c r="E76" i="32"/>
  <c r="S85" i="24"/>
  <c r="H26" i="31"/>
  <c r="F108" i="32"/>
  <c r="H34" i="31"/>
  <c r="G140" i="32"/>
  <c r="H42" i="31"/>
  <c r="H172" i="32"/>
  <c r="AQ85" i="24"/>
  <c r="H50" i="31"/>
  <c r="I204" i="32"/>
  <c r="AY85" i="24"/>
  <c r="H58" i="31"/>
  <c r="C268" i="32"/>
  <c r="H66" i="31"/>
  <c r="D300" i="32"/>
  <c r="BO85" i="24"/>
  <c r="H74" i="31"/>
  <c r="E332" i="32"/>
  <c r="M8" i="31"/>
  <c r="I17" i="32"/>
  <c r="M16" i="31"/>
  <c r="C81" i="32"/>
  <c r="M32" i="31"/>
  <c r="E145" i="32"/>
  <c r="M40" i="31"/>
  <c r="F177" i="32"/>
  <c r="M48" i="31"/>
  <c r="G209" i="32"/>
  <c r="M64" i="31"/>
  <c r="I273" i="32"/>
  <c r="M72" i="31"/>
  <c r="C337" i="32"/>
  <c r="M80" i="31"/>
  <c r="D369" i="32"/>
  <c r="M3" i="31"/>
  <c r="D17" i="32"/>
  <c r="M17" i="31"/>
  <c r="D81" i="32"/>
  <c r="H28" i="31"/>
  <c r="H108" i="32"/>
  <c r="AC85" i="24"/>
  <c r="H60" i="31"/>
  <c r="E268" i="32"/>
  <c r="BI85" i="24"/>
  <c r="H22" i="31"/>
  <c r="I76" i="32"/>
  <c r="W85" i="24"/>
  <c r="H30" i="31"/>
  <c r="C140" i="32"/>
  <c r="AE85" i="24"/>
  <c r="H38" i="31"/>
  <c r="D172" i="32"/>
  <c r="AM85" i="24"/>
  <c r="H46" i="31"/>
  <c r="E204" i="32"/>
  <c r="AU85" i="24"/>
  <c r="H54" i="31"/>
  <c r="F236" i="32"/>
  <c r="BC85" i="24"/>
  <c r="H62" i="31"/>
  <c r="G268" i="32"/>
  <c r="BK85" i="24"/>
  <c r="H70" i="31"/>
  <c r="H300" i="32"/>
  <c r="BS85" i="24"/>
  <c r="H78" i="31"/>
  <c r="I332" i="32"/>
  <c r="CA85" i="24"/>
  <c r="M4" i="31"/>
  <c r="E17" i="32"/>
  <c r="M12" i="31"/>
  <c r="F49" i="32"/>
  <c r="M20" i="31"/>
  <c r="G81" i="32"/>
  <c r="H4" i="31"/>
  <c r="E12" i="32"/>
  <c r="E85" i="24"/>
  <c r="H36" i="31"/>
  <c r="I140" i="32"/>
  <c r="AK85" i="24"/>
  <c r="H76" i="31"/>
  <c r="G332" i="32"/>
  <c r="BY85" i="24"/>
  <c r="H6" i="31"/>
  <c r="G12" i="32"/>
  <c r="G85" i="24"/>
  <c r="H15" i="31"/>
  <c r="I44" i="32"/>
  <c r="P85" i="24"/>
  <c r="H39" i="31"/>
  <c r="E172" i="32"/>
  <c r="AN85" i="24"/>
  <c r="H55" i="31"/>
  <c r="G236" i="32"/>
  <c r="BD85" i="24"/>
  <c r="H71" i="31"/>
  <c r="I300" i="32"/>
  <c r="BT85" i="24"/>
  <c r="H79" i="31"/>
  <c r="C364" i="32"/>
  <c r="CB85" i="24"/>
  <c r="M5" i="31"/>
  <c r="F17" i="32"/>
  <c r="M13" i="31"/>
  <c r="G49" i="32"/>
  <c r="M9" i="31"/>
  <c r="C49" i="32"/>
  <c r="H12" i="31"/>
  <c r="F44" i="32"/>
  <c r="M85" i="24"/>
  <c r="H44" i="31"/>
  <c r="C204" i="32"/>
  <c r="AS85" i="24"/>
  <c r="H68" i="31"/>
  <c r="F300" i="32"/>
  <c r="BQ85" i="24"/>
  <c r="H7" i="31"/>
  <c r="H12" i="32"/>
  <c r="H85" i="24"/>
  <c r="H31" i="31"/>
  <c r="D140" i="32"/>
  <c r="AF85" i="24"/>
  <c r="H47" i="31"/>
  <c r="F204" i="32"/>
  <c r="AV85" i="24"/>
  <c r="H63" i="31"/>
  <c r="H268" i="32"/>
  <c r="BL85" i="24"/>
  <c r="M6" i="31"/>
  <c r="G17" i="32"/>
  <c r="M14" i="31"/>
  <c r="H49" i="32"/>
  <c r="H14" i="31"/>
  <c r="H44" i="32"/>
  <c r="O85" i="24"/>
  <c r="H23" i="31"/>
  <c r="C108" i="32"/>
  <c r="X85" i="24"/>
  <c r="M7" i="31"/>
  <c r="H17" i="32"/>
  <c r="M15" i="31"/>
  <c r="I49" i="32"/>
  <c r="M23" i="31"/>
  <c r="C113" i="32"/>
  <c r="M39" i="31"/>
  <c r="E177" i="32"/>
  <c r="M47" i="31"/>
  <c r="F209" i="32"/>
  <c r="M55" i="31"/>
  <c r="G241" i="32"/>
  <c r="M71" i="31"/>
  <c r="I305" i="32"/>
  <c r="M79" i="31"/>
  <c r="C369" i="32"/>
  <c r="M44" i="31"/>
  <c r="C209" i="32"/>
  <c r="M60" i="31"/>
  <c r="E273" i="32"/>
  <c r="H8" i="31"/>
  <c r="I12" i="32"/>
  <c r="I85" i="24"/>
  <c r="H48" i="31"/>
  <c r="G204" i="32"/>
  <c r="AW85" i="24"/>
  <c r="H80" i="31"/>
  <c r="D364" i="32"/>
  <c r="CC85" i="24"/>
  <c r="M37" i="31"/>
  <c r="C177" i="32"/>
  <c r="M69" i="31"/>
  <c r="G305" i="32"/>
  <c r="H25" i="31"/>
  <c r="E108" i="32"/>
  <c r="Z85" i="24"/>
  <c r="H57" i="31"/>
  <c r="I236" i="32"/>
  <c r="BF85" i="24"/>
  <c r="H43" i="31"/>
  <c r="I172" i="32"/>
  <c r="AR85" i="24"/>
  <c r="M25" i="31"/>
  <c r="E113" i="32"/>
  <c r="M49" i="31"/>
  <c r="H209" i="32"/>
  <c r="M73" i="31"/>
  <c r="D337" i="32"/>
  <c r="H13" i="31"/>
  <c r="G44" i="32"/>
  <c r="N85" i="24"/>
  <c r="H61" i="31"/>
  <c r="F268" i="32"/>
  <c r="BJ85" i="24"/>
  <c r="M19" i="31"/>
  <c r="M43" i="31"/>
  <c r="I177" i="32"/>
  <c r="M59" i="31"/>
  <c r="D273" i="32"/>
  <c r="M67" i="31"/>
  <c r="E305" i="32"/>
  <c r="M36" i="31"/>
  <c r="I145" i="32"/>
  <c r="M68" i="31"/>
  <c r="F305" i="32"/>
  <c r="H16" i="31"/>
  <c r="C76" i="32"/>
  <c r="Q85" i="24"/>
  <c r="H64" i="31"/>
  <c r="I268" i="32"/>
  <c r="BM85" i="24"/>
  <c r="M24" i="31"/>
  <c r="D113" i="32"/>
  <c r="D27" i="7"/>
  <c r="M53" i="31"/>
  <c r="E241" i="32"/>
  <c r="M77" i="31"/>
  <c r="H337" i="32"/>
  <c r="M22" i="31"/>
  <c r="I81" i="32"/>
  <c r="M30" i="31"/>
  <c r="C145" i="32"/>
  <c r="M38" i="31"/>
  <c r="D177" i="32"/>
  <c r="M46" i="31"/>
  <c r="E209" i="32"/>
  <c r="M54" i="31"/>
  <c r="F241" i="32"/>
  <c r="M62" i="31"/>
  <c r="G273" i="32"/>
  <c r="M70" i="31"/>
  <c r="H305" i="32"/>
  <c r="M78" i="31"/>
  <c r="I337" i="32"/>
  <c r="C62" i="24"/>
  <c r="F24" i="6"/>
  <c r="M76" i="31"/>
  <c r="G337" i="32"/>
  <c r="H56" i="31"/>
  <c r="H236" i="32"/>
  <c r="BE85" i="24"/>
  <c r="H3" i="31"/>
  <c r="D12" i="32"/>
  <c r="D85" i="24"/>
  <c r="H19" i="31"/>
  <c r="F76" i="32"/>
  <c r="T85" i="24"/>
  <c r="H35" i="31"/>
  <c r="H140" i="32"/>
  <c r="H67" i="31"/>
  <c r="E300" i="32"/>
  <c r="BP85" i="24"/>
  <c r="H75" i="31"/>
  <c r="F332" i="32"/>
  <c r="I366" i="32"/>
  <c r="F612" i="24"/>
  <c r="I378" i="32"/>
  <c r="K612" i="24"/>
  <c r="M28" i="31"/>
  <c r="H113" i="32"/>
  <c r="H24" i="31"/>
  <c r="D108" i="32"/>
  <c r="Y85" i="24"/>
  <c r="M29" i="31"/>
  <c r="I113" i="32"/>
  <c r="H41" i="31"/>
  <c r="G172" i="32"/>
  <c r="AP85" i="24"/>
  <c r="M31" i="31"/>
  <c r="D145" i="32"/>
  <c r="H59" i="31"/>
  <c r="D268" i="32"/>
  <c r="BH85" i="24"/>
  <c r="O6" i="31"/>
  <c r="G19" i="32"/>
  <c r="O14" i="31"/>
  <c r="H51" i="32"/>
  <c r="O22" i="31"/>
  <c r="I83" i="32"/>
  <c r="O30" i="31"/>
  <c r="C147" i="32"/>
  <c r="H32" i="31"/>
  <c r="E140" i="32"/>
  <c r="AG85" i="24"/>
  <c r="H27" i="31"/>
  <c r="G108" i="32"/>
  <c r="M33" i="31"/>
  <c r="F145" i="32"/>
  <c r="M57" i="31"/>
  <c r="I241" i="32"/>
  <c r="H21" i="31"/>
  <c r="H76" i="32"/>
  <c r="V85" i="24"/>
  <c r="H29" i="31"/>
  <c r="I108" i="32"/>
  <c r="AD85" i="24"/>
  <c r="H37" i="31"/>
  <c r="C172" i="32"/>
  <c r="AL85" i="24"/>
  <c r="H45" i="31"/>
  <c r="D204" i="32"/>
  <c r="AT85" i="24"/>
  <c r="H69" i="31"/>
  <c r="G300" i="32"/>
  <c r="BR85" i="24"/>
  <c r="H77" i="31"/>
  <c r="H332" i="32"/>
  <c r="BZ85" i="24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D258" i="24"/>
  <c r="M52" i="31"/>
  <c r="D241" i="32"/>
  <c r="BK2" i="30"/>
  <c r="I362" i="32"/>
  <c r="H612" i="24"/>
  <c r="H40" i="31"/>
  <c r="F172" i="32"/>
  <c r="AO85" i="24"/>
  <c r="H72" i="31"/>
  <c r="C332" i="32"/>
  <c r="BU85" i="24"/>
  <c r="M56" i="31"/>
  <c r="H241" i="32"/>
  <c r="M21" i="31"/>
  <c r="H81" i="32"/>
  <c r="M45" i="31"/>
  <c r="D209" i="32"/>
  <c r="M61" i="31"/>
  <c r="F273" i="32"/>
  <c r="H9" i="31"/>
  <c r="C44" i="32"/>
  <c r="J85" i="24"/>
  <c r="H49" i="31"/>
  <c r="H204" i="32"/>
  <c r="AX85" i="24"/>
  <c r="H73" i="31"/>
  <c r="D332" i="32"/>
  <c r="BV85" i="24"/>
  <c r="M63" i="31"/>
  <c r="H273" i="32"/>
  <c r="H11" i="31"/>
  <c r="E44" i="32"/>
  <c r="H51" i="31"/>
  <c r="C236" i="32"/>
  <c r="M41" i="31"/>
  <c r="G177" i="32"/>
  <c r="M65" i="31"/>
  <c r="C305" i="32"/>
  <c r="H5" i="31"/>
  <c r="F12" i="32"/>
  <c r="F85" i="24"/>
  <c r="H53" i="31"/>
  <c r="E236" i="32"/>
  <c r="BB85" i="24"/>
  <c r="M18" i="31"/>
  <c r="E81" i="32"/>
  <c r="M42" i="31"/>
  <c r="H177" i="32"/>
  <c r="M50" i="31"/>
  <c r="I209" i="32"/>
  <c r="M58" i="31"/>
  <c r="C273" i="32"/>
  <c r="M66" i="31"/>
  <c r="D305" i="32"/>
  <c r="CE52" i="24"/>
  <c r="D308" i="24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E19" i="4"/>
  <c r="G19" i="4"/>
  <c r="E220" i="24"/>
  <c r="I612" i="24"/>
  <c r="H18" i="15"/>
  <c r="I18" i="15" s="1"/>
  <c r="F18" i="15"/>
  <c r="F48" i="15"/>
  <c r="F56" i="15"/>
  <c r="O8" i="31"/>
  <c r="I19" i="32"/>
  <c r="O16" i="31"/>
  <c r="C83" i="32"/>
  <c r="D115" i="32"/>
  <c r="O24" i="31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9" i="31"/>
  <c r="I122" i="32"/>
  <c r="AE37" i="31"/>
  <c r="C186" i="32"/>
  <c r="AE45" i="31"/>
  <c r="D218" i="32"/>
  <c r="C113" i="8"/>
  <c r="F46" i="15"/>
  <c r="H46" i="15"/>
  <c r="I46" i="15" s="1"/>
  <c r="F54" i="15"/>
  <c r="H54" i="15"/>
  <c r="I54" i="15" s="1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I90" i="32"/>
  <c r="AE22" i="31"/>
  <c r="AE30" i="31"/>
  <c r="C154" i="32"/>
  <c r="AE46" i="31"/>
  <c r="E218" i="32"/>
  <c r="G10" i="4"/>
  <c r="D612" i="24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F44" i="15"/>
  <c r="H44" i="15"/>
  <c r="I44" i="15" s="1"/>
  <c r="F52" i="15"/>
  <c r="H52" i="15"/>
  <c r="I52" i="15" s="1"/>
  <c r="C51" i="32"/>
  <c r="O3" i="31"/>
  <c r="D19" i="32"/>
  <c r="O11" i="31"/>
  <c r="E51" i="32"/>
  <c r="O19" i="31"/>
  <c r="F83" i="32"/>
  <c r="O27" i="31"/>
  <c r="G115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E28" i="4"/>
  <c r="G28" i="4"/>
  <c r="C615" i="24"/>
  <c r="O4" i="31"/>
  <c r="E19" i="32"/>
  <c r="O12" i="31"/>
  <c r="F51" i="32"/>
  <c r="O20" i="31"/>
  <c r="G83" i="32"/>
  <c r="O28" i="31"/>
  <c r="H115" i="32"/>
  <c r="O36" i="31"/>
  <c r="I147" i="32"/>
  <c r="O44" i="31"/>
  <c r="C211" i="32"/>
  <c r="D243" i="32"/>
  <c r="O52" i="31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CF2" i="28"/>
  <c r="D5" i="7"/>
  <c r="F42" i="15"/>
  <c r="H42" i="15"/>
  <c r="I42" i="15" s="1"/>
  <c r="F50" i="15"/>
  <c r="F58" i="15"/>
  <c r="H58" i="15"/>
  <c r="I58" i="15" s="1"/>
  <c r="H90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D341" i="24"/>
  <c r="DF2" i="30"/>
  <c r="C170" i="8"/>
  <c r="F16" i="15"/>
  <c r="F69" i="15"/>
  <c r="F15" i="15"/>
  <c r="F41" i="15"/>
  <c r="F43" i="15"/>
  <c r="F45" i="15"/>
  <c r="F47" i="15"/>
  <c r="H47" i="15"/>
  <c r="I47" i="15" s="1"/>
  <c r="F49" i="15"/>
  <c r="F51" i="15"/>
  <c r="H51" i="15"/>
  <c r="I51" i="15" s="1"/>
  <c r="F53" i="15"/>
  <c r="F55" i="15"/>
  <c r="H55" i="15"/>
  <c r="I55" i="15" s="1"/>
  <c r="F57" i="15"/>
  <c r="H57" i="15"/>
  <c r="I57" i="15" s="1"/>
  <c r="F59" i="15"/>
  <c r="D712" i="34"/>
  <c r="D704" i="34"/>
  <c r="D696" i="34"/>
  <c r="D688" i="34"/>
  <c r="D680" i="34"/>
  <c r="D706" i="34"/>
  <c r="D711" i="34"/>
  <c r="D703" i="34"/>
  <c r="D701" i="34"/>
  <c r="D697" i="34"/>
  <c r="D692" i="34"/>
  <c r="D683" i="34"/>
  <c r="D679" i="34"/>
  <c r="D671" i="34"/>
  <c r="D625" i="34"/>
  <c r="D702" i="34"/>
  <c r="D687" i="34"/>
  <c r="D713" i="34"/>
  <c r="D691" i="34"/>
  <c r="D682" i="34"/>
  <c r="D673" i="34"/>
  <c r="D695" i="34"/>
  <c r="D686" i="34"/>
  <c r="D678" i="34"/>
  <c r="D670" i="34"/>
  <c r="D647" i="34"/>
  <c r="D646" i="34"/>
  <c r="D645" i="34"/>
  <c r="D629" i="34"/>
  <c r="D626" i="34"/>
  <c r="D716" i="34"/>
  <c r="D705" i="34"/>
  <c r="D690" i="34"/>
  <c r="D685" i="34"/>
  <c r="D681" i="34"/>
  <c r="D675" i="34"/>
  <c r="D644" i="34"/>
  <c r="D643" i="34"/>
  <c r="D642" i="34"/>
  <c r="D641" i="34"/>
  <c r="D640" i="34"/>
  <c r="D710" i="34"/>
  <c r="D707" i="34"/>
  <c r="D700" i="34"/>
  <c r="D698" i="34"/>
  <c r="D674" i="34"/>
  <c r="D637" i="34"/>
  <c r="D633" i="34"/>
  <c r="D627" i="34"/>
  <c r="D622" i="34"/>
  <c r="D618" i="34"/>
  <c r="D694" i="34"/>
  <c r="D638" i="34"/>
  <c r="D634" i="34"/>
  <c r="D630" i="34"/>
  <c r="D621" i="34"/>
  <c r="D617" i="34"/>
  <c r="D709" i="34"/>
  <c r="D684" i="34"/>
  <c r="D624" i="34"/>
  <c r="E612" i="34" s="1"/>
  <c r="D699" i="34"/>
  <c r="D676" i="34"/>
  <c r="D672" i="34"/>
  <c r="D689" i="34"/>
  <c r="D677" i="34"/>
  <c r="D669" i="34"/>
  <c r="D636" i="34"/>
  <c r="D632" i="34"/>
  <c r="D623" i="34"/>
  <c r="D619" i="34"/>
  <c r="E623" i="34" s="1"/>
  <c r="D631" i="34"/>
  <c r="D708" i="34"/>
  <c r="D668" i="34"/>
  <c r="C715" i="34"/>
  <c r="C648" i="34"/>
  <c r="M716" i="34" s="1"/>
  <c r="D26" i="33" l="1"/>
  <c r="C167" i="8"/>
  <c r="BQ2" i="30"/>
  <c r="D383" i="24"/>
  <c r="E233" i="24"/>
  <c r="F32" i="6" s="1"/>
  <c r="J612" i="24"/>
  <c r="G612" i="24"/>
  <c r="CF91" i="24"/>
  <c r="L612" i="24"/>
  <c r="E49" i="32"/>
  <c r="E337" i="32"/>
  <c r="L85" i="24"/>
  <c r="BX85" i="24"/>
  <c r="F337" i="32"/>
  <c r="C19" i="32"/>
  <c r="BW85" i="24"/>
  <c r="E341" i="32" s="1"/>
  <c r="CE69" i="24"/>
  <c r="I371" i="32" s="1"/>
  <c r="H147" i="32"/>
  <c r="AB85" i="24"/>
  <c r="C693" i="24" s="1"/>
  <c r="F113" i="32"/>
  <c r="M26" i="31"/>
  <c r="M51" i="31"/>
  <c r="AZ85" i="24"/>
  <c r="G113" i="32"/>
  <c r="M10" i="31"/>
  <c r="AH85" i="24"/>
  <c r="F140" i="32"/>
  <c r="H17" i="31"/>
  <c r="BN85" i="24"/>
  <c r="C78" i="15" s="1"/>
  <c r="G78" i="15" s="1"/>
  <c r="C300" i="32"/>
  <c r="R85" i="24"/>
  <c r="K85" i="24"/>
  <c r="D53" i="32" s="1"/>
  <c r="CE67" i="24"/>
  <c r="I369" i="32" s="1"/>
  <c r="C17" i="32"/>
  <c r="G145" i="32"/>
  <c r="M34" i="31"/>
  <c r="AJ85" i="24"/>
  <c r="C48" i="15" s="1"/>
  <c r="H145" i="32"/>
  <c r="E709" i="34"/>
  <c r="E701" i="34"/>
  <c r="E693" i="34"/>
  <c r="E685" i="34"/>
  <c r="E711" i="34"/>
  <c r="E703" i="34"/>
  <c r="E708" i="34"/>
  <c r="E700" i="34"/>
  <c r="E702" i="34"/>
  <c r="E687" i="34"/>
  <c r="E676" i="34"/>
  <c r="E668" i="34"/>
  <c r="E628" i="34"/>
  <c r="E713" i="34"/>
  <c r="E712" i="34"/>
  <c r="E696" i="34"/>
  <c r="E691" i="34"/>
  <c r="E682" i="34"/>
  <c r="E695" i="34"/>
  <c r="E686" i="34"/>
  <c r="E678" i="34"/>
  <c r="E670" i="34"/>
  <c r="E647" i="34"/>
  <c r="E646" i="34"/>
  <c r="E716" i="34"/>
  <c r="E705" i="34"/>
  <c r="E704" i="34"/>
  <c r="E690" i="34"/>
  <c r="E681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707" i="34"/>
  <c r="E706" i="34"/>
  <c r="E694" i="34"/>
  <c r="E672" i="34"/>
  <c r="E710" i="34"/>
  <c r="E698" i="34"/>
  <c r="E683" i="34"/>
  <c r="E674" i="34"/>
  <c r="E629" i="34"/>
  <c r="E627" i="34"/>
  <c r="E625" i="34"/>
  <c r="E692" i="34"/>
  <c r="E688" i="34"/>
  <c r="E684" i="34"/>
  <c r="E679" i="34"/>
  <c r="E671" i="34"/>
  <c r="E624" i="34"/>
  <c r="E699" i="34"/>
  <c r="E626" i="34"/>
  <c r="E697" i="34"/>
  <c r="E680" i="34"/>
  <c r="E673" i="34"/>
  <c r="E689" i="34"/>
  <c r="E677" i="34"/>
  <c r="E669" i="34"/>
  <c r="E645" i="34"/>
  <c r="E85" i="32"/>
  <c r="C31" i="15"/>
  <c r="G31" i="15" s="1"/>
  <c r="C684" i="24"/>
  <c r="BN2" i="30"/>
  <c r="C117" i="8"/>
  <c r="D366" i="24"/>
  <c r="F16" i="6"/>
  <c r="F234" i="24"/>
  <c r="F21" i="32"/>
  <c r="C18" i="15"/>
  <c r="G18" i="15" s="1"/>
  <c r="C671" i="24"/>
  <c r="C341" i="32"/>
  <c r="C85" i="15"/>
  <c r="G85" i="15" s="1"/>
  <c r="C641" i="24"/>
  <c r="I117" i="32"/>
  <c r="C42" i="15"/>
  <c r="G42" i="15" s="1"/>
  <c r="C695" i="24"/>
  <c r="C45" i="15"/>
  <c r="C698" i="24"/>
  <c r="E149" i="32"/>
  <c r="C16" i="15"/>
  <c r="G16" i="15" s="1"/>
  <c r="D21" i="32"/>
  <c r="C669" i="24"/>
  <c r="C117" i="32"/>
  <c r="C36" i="15"/>
  <c r="C689" i="24"/>
  <c r="C44" i="15"/>
  <c r="G44" i="15" s="1"/>
  <c r="D149" i="32"/>
  <c r="C697" i="24"/>
  <c r="I309" i="32"/>
  <c r="C84" i="15"/>
  <c r="G84" i="15" s="1"/>
  <c r="C640" i="24"/>
  <c r="C149" i="32"/>
  <c r="C43" i="15"/>
  <c r="C696" i="24"/>
  <c r="E277" i="32"/>
  <c r="C73" i="15"/>
  <c r="G73" i="15" s="1"/>
  <c r="C634" i="24"/>
  <c r="H181" i="32"/>
  <c r="C55" i="15"/>
  <c r="G55" i="15" s="1"/>
  <c r="C708" i="24"/>
  <c r="C85" i="32"/>
  <c r="C29" i="15"/>
  <c r="C682" i="24"/>
  <c r="I245" i="32"/>
  <c r="C70" i="15"/>
  <c r="G70" i="15" s="1"/>
  <c r="C629" i="24"/>
  <c r="C21" i="15"/>
  <c r="I21" i="32"/>
  <c r="C674" i="24"/>
  <c r="C213" i="32"/>
  <c r="C57" i="15"/>
  <c r="G57" i="15" s="1"/>
  <c r="C710" i="24"/>
  <c r="C28" i="15"/>
  <c r="I53" i="32"/>
  <c r="C681" i="24"/>
  <c r="H309" i="32"/>
  <c r="C83" i="15"/>
  <c r="G83" i="15" s="1"/>
  <c r="C639" i="24"/>
  <c r="C24" i="15"/>
  <c r="G24" i="15" s="1"/>
  <c r="C677" i="24"/>
  <c r="E53" i="32"/>
  <c r="C62" i="15"/>
  <c r="H213" i="32"/>
  <c r="C616" i="24"/>
  <c r="D213" i="32"/>
  <c r="C58" i="15"/>
  <c r="G58" i="15" s="1"/>
  <c r="C711" i="24"/>
  <c r="C40" i="15"/>
  <c r="G40" i="15" s="1"/>
  <c r="H2" i="31"/>
  <c r="C12" i="32"/>
  <c r="C85" i="24"/>
  <c r="CE62" i="24"/>
  <c r="I364" i="32" s="1"/>
  <c r="BP2" i="30"/>
  <c r="C119" i="8"/>
  <c r="F277" i="32"/>
  <c r="C74" i="15"/>
  <c r="G74" i="15" s="1"/>
  <c r="C617" i="24"/>
  <c r="H277" i="32"/>
  <c r="C76" i="15"/>
  <c r="G76" i="15" s="1"/>
  <c r="C637" i="24"/>
  <c r="I149" i="32"/>
  <c r="C49" i="15"/>
  <c r="C702" i="24"/>
  <c r="E213" i="32"/>
  <c r="C59" i="15"/>
  <c r="C712" i="24"/>
  <c r="C277" i="32"/>
  <c r="C71" i="15"/>
  <c r="G71" i="15" s="1"/>
  <c r="C618" i="24"/>
  <c r="D245" i="32"/>
  <c r="C65" i="15"/>
  <c r="C630" i="24"/>
  <c r="F181" i="32"/>
  <c r="C53" i="15"/>
  <c r="C706" i="24"/>
  <c r="H85" i="32"/>
  <c r="C34" i="15"/>
  <c r="C687" i="24"/>
  <c r="C619" i="24"/>
  <c r="D117" i="32"/>
  <c r="C37" i="15"/>
  <c r="C690" i="24"/>
  <c r="H245" i="32"/>
  <c r="C69" i="15"/>
  <c r="C614" i="24"/>
  <c r="F149" i="32"/>
  <c r="C46" i="15"/>
  <c r="G46" i="15" s="1"/>
  <c r="C699" i="24"/>
  <c r="D373" i="32"/>
  <c r="C93" i="15"/>
  <c r="G93" i="15" s="1"/>
  <c r="C620" i="24"/>
  <c r="C27" i="15"/>
  <c r="H53" i="32"/>
  <c r="C680" i="24"/>
  <c r="C20" i="15"/>
  <c r="H21" i="32"/>
  <c r="C673" i="24"/>
  <c r="G245" i="32"/>
  <c r="C68" i="15"/>
  <c r="G68" i="15" s="1"/>
  <c r="C624" i="24"/>
  <c r="I85" i="32"/>
  <c r="C35" i="15"/>
  <c r="C688" i="24"/>
  <c r="H117" i="32"/>
  <c r="C41" i="15"/>
  <c r="C694" i="24"/>
  <c r="G149" i="32"/>
  <c r="C47" i="15"/>
  <c r="G47" i="15" s="1"/>
  <c r="C700" i="24"/>
  <c r="C87" i="8"/>
  <c r="D350" i="24"/>
  <c r="E373" i="32"/>
  <c r="C94" i="15"/>
  <c r="G94" i="15" s="1"/>
  <c r="H341" i="32"/>
  <c r="C90" i="15"/>
  <c r="G90" i="15" s="1"/>
  <c r="C646" i="24"/>
  <c r="F341" i="32"/>
  <c r="C88" i="15"/>
  <c r="G88" i="15" s="1"/>
  <c r="C644" i="24"/>
  <c r="E117" i="32"/>
  <c r="C38" i="15"/>
  <c r="C691" i="24"/>
  <c r="C25" i="15"/>
  <c r="G25" i="15" s="1"/>
  <c r="F53" i="32"/>
  <c r="C678" i="24"/>
  <c r="C19" i="15"/>
  <c r="G21" i="32"/>
  <c r="C672" i="24"/>
  <c r="G277" i="32"/>
  <c r="C75" i="15"/>
  <c r="G75" i="15" s="1"/>
  <c r="C635" i="24"/>
  <c r="C643" i="24"/>
  <c r="C50" i="8"/>
  <c r="F309" i="24"/>
  <c r="D352" i="24"/>
  <c r="C103" i="8" s="1"/>
  <c r="E245" i="32"/>
  <c r="C66" i="15"/>
  <c r="G66" i="15" s="1"/>
  <c r="C632" i="24"/>
  <c r="C22" i="15"/>
  <c r="C53" i="32"/>
  <c r="C675" i="24"/>
  <c r="C181" i="32"/>
  <c r="C50" i="15"/>
  <c r="C703" i="24"/>
  <c r="C30" i="15"/>
  <c r="D85" i="32"/>
  <c r="C683" i="24"/>
  <c r="F85" i="32"/>
  <c r="C32" i="15"/>
  <c r="G32" i="15" s="1"/>
  <c r="C685" i="24"/>
  <c r="C26" i="15"/>
  <c r="G26" i="15" s="1"/>
  <c r="G53" i="32"/>
  <c r="C679" i="24"/>
  <c r="F213" i="32"/>
  <c r="C60" i="15"/>
  <c r="C713" i="24"/>
  <c r="C373" i="32"/>
  <c r="C92" i="15"/>
  <c r="G92" i="15" s="1"/>
  <c r="C622" i="24"/>
  <c r="C17" i="15"/>
  <c r="E21" i="32"/>
  <c r="C670" i="24"/>
  <c r="D181" i="32"/>
  <c r="C51" i="15"/>
  <c r="G51" i="15" s="1"/>
  <c r="C704" i="24"/>
  <c r="I213" i="32"/>
  <c r="C625" i="24"/>
  <c r="C63" i="15"/>
  <c r="G85" i="32"/>
  <c r="C33" i="15"/>
  <c r="C686" i="24"/>
  <c r="D715" i="34"/>
  <c r="D277" i="32"/>
  <c r="C72" i="15"/>
  <c r="G72" i="15" s="1"/>
  <c r="C636" i="24"/>
  <c r="G181" i="32"/>
  <c r="C54" i="15"/>
  <c r="G54" i="15" s="1"/>
  <c r="C707" i="24"/>
  <c r="I277" i="32"/>
  <c r="C77" i="15"/>
  <c r="G77" i="15" s="1"/>
  <c r="C638" i="24"/>
  <c r="I181" i="32"/>
  <c r="C56" i="15"/>
  <c r="C709" i="24"/>
  <c r="C61" i="15"/>
  <c r="G213" i="32"/>
  <c r="C631" i="24"/>
  <c r="F309" i="32"/>
  <c r="C623" i="24"/>
  <c r="C81" i="15"/>
  <c r="G81" i="15" s="1"/>
  <c r="E181" i="32"/>
  <c r="C52" i="15"/>
  <c r="G52" i="15" s="1"/>
  <c r="C705" i="24"/>
  <c r="I341" i="32"/>
  <c r="C91" i="15"/>
  <c r="G91" i="15" s="1"/>
  <c r="C647" i="24"/>
  <c r="F117" i="32"/>
  <c r="C39" i="15"/>
  <c r="C692" i="24"/>
  <c r="C64" i="15"/>
  <c r="C245" i="32"/>
  <c r="C628" i="24"/>
  <c r="D341" i="32"/>
  <c r="C86" i="15"/>
  <c r="G86" i="15" s="1"/>
  <c r="C642" i="24"/>
  <c r="C82" i="15"/>
  <c r="G82" i="15" s="1"/>
  <c r="G309" i="32"/>
  <c r="C626" i="24"/>
  <c r="E309" i="32"/>
  <c r="C80" i="15"/>
  <c r="G80" i="15" s="1"/>
  <c r="C621" i="24"/>
  <c r="G341" i="32"/>
  <c r="C89" i="15"/>
  <c r="G89" i="15" s="1"/>
  <c r="C645" i="24"/>
  <c r="F245" i="32"/>
  <c r="C67" i="15"/>
  <c r="G67" i="15" s="1"/>
  <c r="C633" i="24"/>
  <c r="D309" i="32"/>
  <c r="C79" i="15"/>
  <c r="G79" i="15" s="1"/>
  <c r="C627" i="24"/>
  <c r="C137" i="8" l="1"/>
  <c r="E380" i="24"/>
  <c r="D12" i="33"/>
  <c r="C87" i="15"/>
  <c r="G87" i="15" s="1"/>
  <c r="H149" i="32"/>
  <c r="G117" i="32"/>
  <c r="C309" i="32"/>
  <c r="C676" i="24"/>
  <c r="C23" i="15"/>
  <c r="G23" i="15" s="1"/>
  <c r="C701" i="24"/>
  <c r="G30" i="15"/>
  <c r="H30" i="15"/>
  <c r="I30" i="15" s="1"/>
  <c r="G27" i="15"/>
  <c r="H27" i="15" s="1"/>
  <c r="I27" i="15" s="1"/>
  <c r="G69" i="15"/>
  <c r="H69" i="15" s="1"/>
  <c r="I69" i="15" s="1"/>
  <c r="G63" i="15"/>
  <c r="H63" i="15"/>
  <c r="I63" i="15" s="1"/>
  <c r="G17" i="15"/>
  <c r="H17" i="15" s="1"/>
  <c r="I17" i="15" s="1"/>
  <c r="G34" i="15"/>
  <c r="H34" i="15"/>
  <c r="I34" i="15" s="1"/>
  <c r="C21" i="32"/>
  <c r="C15" i="15"/>
  <c r="CE85" i="24"/>
  <c r="C668" i="24"/>
  <c r="G29" i="15"/>
  <c r="H29" i="15"/>
  <c r="I29" i="15" s="1"/>
  <c r="G43" i="15"/>
  <c r="H43" i="15"/>
  <c r="I43" i="15" s="1"/>
  <c r="G45" i="15"/>
  <c r="H45" i="15"/>
  <c r="I45" i="15" s="1"/>
  <c r="G38" i="15"/>
  <c r="H38" i="15"/>
  <c r="I38" i="15" s="1"/>
  <c r="G41" i="15"/>
  <c r="H41" i="15"/>
  <c r="I41" i="15" s="1"/>
  <c r="G37" i="15"/>
  <c r="H37" i="15"/>
  <c r="I37" i="15" s="1"/>
  <c r="G59" i="15"/>
  <c r="H59" i="15"/>
  <c r="I59" i="15" s="1"/>
  <c r="E715" i="34"/>
  <c r="F624" i="34"/>
  <c r="G50" i="15"/>
  <c r="H50" i="15"/>
  <c r="I50" i="15" s="1"/>
  <c r="G53" i="15"/>
  <c r="H53" i="15"/>
  <c r="I53" i="15" s="1"/>
  <c r="G21" i="15"/>
  <c r="H21" i="15"/>
  <c r="I21" i="15" s="1"/>
  <c r="G20" i="15"/>
  <c r="H20" i="15" s="1"/>
  <c r="I20" i="15" s="1"/>
  <c r="G65" i="15"/>
  <c r="H65" i="15"/>
  <c r="I65" i="15" s="1"/>
  <c r="G48" i="15"/>
  <c r="H48" i="15"/>
  <c r="I48" i="15" s="1"/>
  <c r="C120" i="8"/>
  <c r="D367" i="24"/>
  <c r="G64" i="15"/>
  <c r="H64" i="15"/>
  <c r="I64" i="15" s="1"/>
  <c r="G36" i="15"/>
  <c r="H36" i="15"/>
  <c r="I36" i="15" s="1"/>
  <c r="G56" i="15"/>
  <c r="H56" i="15"/>
  <c r="I56" i="15" s="1"/>
  <c r="G39" i="15"/>
  <c r="H39" i="15"/>
  <c r="I39" i="15" s="1"/>
  <c r="G22" i="15"/>
  <c r="H22" i="15" s="1"/>
  <c r="I22" i="15" s="1"/>
  <c r="G19" i="15"/>
  <c r="H19" i="15"/>
  <c r="I19" i="15" s="1"/>
  <c r="G35" i="15"/>
  <c r="H35" i="15"/>
  <c r="I35" i="15" s="1"/>
  <c r="G49" i="15"/>
  <c r="H49" i="15"/>
  <c r="I49" i="15" s="1"/>
  <c r="G28" i="15"/>
  <c r="H28" i="15"/>
  <c r="I28" i="15" s="1"/>
  <c r="G33" i="15"/>
  <c r="H33" i="15"/>
  <c r="I33" i="15" s="1"/>
  <c r="D615" i="24"/>
  <c r="C648" i="24"/>
  <c r="M716" i="24" s="1"/>
  <c r="C715" i="24" l="1"/>
  <c r="G15" i="15"/>
  <c r="H15" i="15" s="1"/>
  <c r="I15" i="15" s="1"/>
  <c r="D709" i="24"/>
  <c r="D701" i="24"/>
  <c r="D693" i="24"/>
  <c r="D685" i="24"/>
  <c r="D677" i="24"/>
  <c r="D706" i="24"/>
  <c r="D698" i="24"/>
  <c r="D690" i="24"/>
  <c r="D682" i="24"/>
  <c r="D711" i="24"/>
  <c r="D703" i="24"/>
  <c r="D695" i="24"/>
  <c r="D687" i="24"/>
  <c r="D708" i="24"/>
  <c r="D700" i="24"/>
  <c r="D692" i="24"/>
  <c r="D684" i="24"/>
  <c r="D676" i="24"/>
  <c r="D713" i="24"/>
  <c r="D705" i="24"/>
  <c r="D697" i="24"/>
  <c r="D689" i="24"/>
  <c r="D681" i="24"/>
  <c r="D673" i="24"/>
  <c r="D712" i="24"/>
  <c r="D704" i="24"/>
  <c r="D696" i="24"/>
  <c r="D686" i="24"/>
  <c r="D679" i="24"/>
  <c r="D669" i="24"/>
  <c r="D627" i="24"/>
  <c r="D710" i="24"/>
  <c r="D688" i="24"/>
  <c r="D623" i="24"/>
  <c r="D619" i="24"/>
  <c r="D707" i="24"/>
  <c r="D625" i="24"/>
  <c r="D699" i="24"/>
  <c r="D680" i="24"/>
  <c r="D668" i="24"/>
  <c r="D628" i="24"/>
  <c r="D622" i="24"/>
  <c r="D618" i="24"/>
  <c r="D716" i="24"/>
  <c r="D691" i="24"/>
  <c r="D683" i="24"/>
  <c r="D678" i="24"/>
  <c r="D674" i="24"/>
  <c r="D672" i="24"/>
  <c r="D670" i="24"/>
  <c r="D647" i="24"/>
  <c r="D646" i="24"/>
  <c r="D645" i="24"/>
  <c r="D629" i="24"/>
  <c r="D626" i="24"/>
  <c r="D621" i="24"/>
  <c r="D617" i="24"/>
  <c r="D702" i="24"/>
  <c r="D694" i="24"/>
  <c r="D620" i="24"/>
  <c r="D616" i="24"/>
  <c r="D641" i="24"/>
  <c r="D633" i="24"/>
  <c r="D671" i="24"/>
  <c r="D675" i="24"/>
  <c r="D640" i="24"/>
  <c r="D632" i="24"/>
  <c r="D639" i="24"/>
  <c r="D631" i="24"/>
  <c r="D638" i="24"/>
  <c r="D630" i="24"/>
  <c r="D643" i="24"/>
  <c r="D637" i="24"/>
  <c r="D644" i="24"/>
  <c r="D636" i="24"/>
  <c r="D642" i="24"/>
  <c r="D634" i="24"/>
  <c r="D624" i="24"/>
  <c r="D635" i="24"/>
  <c r="C121" i="8"/>
  <c r="D384" i="24"/>
  <c r="F706" i="34"/>
  <c r="F698" i="34"/>
  <c r="F690" i="34"/>
  <c r="F682" i="34"/>
  <c r="F708" i="34"/>
  <c r="F700" i="34"/>
  <c r="F713" i="34"/>
  <c r="F705" i="34"/>
  <c r="F697" i="34"/>
  <c r="F712" i="34"/>
  <c r="F696" i="34"/>
  <c r="F691" i="34"/>
  <c r="F673" i="34"/>
  <c r="F703" i="34"/>
  <c r="F695" i="34"/>
  <c r="F686" i="34"/>
  <c r="F716" i="34"/>
  <c r="F704" i="34"/>
  <c r="F681" i="34"/>
  <c r="F675" i="34"/>
  <c r="F707" i="34"/>
  <c r="F694" i="34"/>
  <c r="F685" i="34"/>
  <c r="F672" i="34"/>
  <c r="F689" i="34"/>
  <c r="F684" i="34"/>
  <c r="F680" i="34"/>
  <c r="F677" i="34"/>
  <c r="F669" i="34"/>
  <c r="F678" i="34"/>
  <c r="F670" i="34"/>
  <c r="F643" i="34"/>
  <c r="F637" i="34"/>
  <c r="F633" i="34"/>
  <c r="F702" i="34"/>
  <c r="F692" i="34"/>
  <c r="F688" i="34"/>
  <c r="F679" i="34"/>
  <c r="F671" i="34"/>
  <c r="F647" i="34"/>
  <c r="F641" i="34"/>
  <c r="F638" i="34"/>
  <c r="F634" i="34"/>
  <c r="F630" i="34"/>
  <c r="F709" i="34"/>
  <c r="F699" i="34"/>
  <c r="F644" i="34"/>
  <c r="F626" i="34"/>
  <c r="F676" i="34"/>
  <c r="F668" i="34"/>
  <c r="F645" i="34"/>
  <c r="F639" i="34"/>
  <c r="F635" i="34"/>
  <c r="F631" i="34"/>
  <c r="F628" i="34"/>
  <c r="F711" i="34"/>
  <c r="F701" i="34"/>
  <c r="F693" i="34"/>
  <c r="F710" i="34"/>
  <c r="F687" i="34"/>
  <c r="F683" i="34"/>
  <c r="F674" i="34"/>
  <c r="F646" i="34"/>
  <c r="F640" i="34"/>
  <c r="F629" i="34"/>
  <c r="F627" i="34"/>
  <c r="F625" i="34"/>
  <c r="F636" i="34"/>
  <c r="F632" i="34"/>
  <c r="F642" i="34"/>
  <c r="I373" i="32"/>
  <c r="C716" i="24"/>
  <c r="E612" i="24" l="1"/>
  <c r="F715" i="34"/>
  <c r="G625" i="34"/>
  <c r="D715" i="24"/>
  <c r="E623" i="24"/>
  <c r="C138" i="8"/>
  <c r="D417" i="24"/>
  <c r="E706" i="24" l="1"/>
  <c r="E698" i="24"/>
  <c r="E690" i="24"/>
  <c r="E682" i="24"/>
  <c r="E711" i="24"/>
  <c r="E703" i="24"/>
  <c r="E695" i="24"/>
  <c r="E687" i="24"/>
  <c r="E679" i="24"/>
  <c r="E708" i="24"/>
  <c r="E700" i="24"/>
  <c r="E692" i="24"/>
  <c r="E684" i="24"/>
  <c r="E713" i="24"/>
  <c r="E705" i="24"/>
  <c r="E697" i="24"/>
  <c r="E689" i="24"/>
  <c r="E681" i="24"/>
  <c r="E673" i="24"/>
  <c r="E710" i="24"/>
  <c r="E702" i="24"/>
  <c r="E694" i="24"/>
  <c r="E686" i="24"/>
  <c r="E678" i="24"/>
  <c r="E670" i="24"/>
  <c r="E709" i="24"/>
  <c r="E688" i="24"/>
  <c r="E676" i="24"/>
  <c r="E707" i="24"/>
  <c r="E625" i="24"/>
  <c r="E704" i="24"/>
  <c r="E699" i="24"/>
  <c r="E680" i="24"/>
  <c r="E668" i="24"/>
  <c r="E628" i="24"/>
  <c r="E716" i="24"/>
  <c r="E701" i="24"/>
  <c r="E691" i="24"/>
  <c r="E677" i="24"/>
  <c r="E712" i="24"/>
  <c r="E693" i="24"/>
  <c r="E683" i="24"/>
  <c r="E674" i="24"/>
  <c r="E672" i="24"/>
  <c r="E647" i="24"/>
  <c r="E646" i="24"/>
  <c r="E645" i="24"/>
  <c r="E629" i="24"/>
  <c r="E626" i="24"/>
  <c r="E685" i="24"/>
  <c r="E675" i="24"/>
  <c r="E671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00" i="24" s="1"/>
  <c r="E696" i="24"/>
  <c r="E669" i="24"/>
  <c r="E627" i="24"/>
  <c r="G711" i="34"/>
  <c r="M711" i="34" s="1"/>
  <c r="G703" i="34"/>
  <c r="M703" i="34" s="1"/>
  <c r="G695" i="34"/>
  <c r="M695" i="34" s="1"/>
  <c r="G687" i="34"/>
  <c r="M687" i="34" s="1"/>
  <c r="G713" i="34"/>
  <c r="M713" i="34" s="1"/>
  <c r="G705" i="34"/>
  <c r="M705" i="34" s="1"/>
  <c r="G710" i="34"/>
  <c r="M710" i="34" s="1"/>
  <c r="G702" i="34"/>
  <c r="M702" i="34" s="1"/>
  <c r="G686" i="34"/>
  <c r="M686" i="34" s="1"/>
  <c r="G682" i="34"/>
  <c r="M682" i="34" s="1"/>
  <c r="G678" i="34"/>
  <c r="M678" i="34" s="1"/>
  <c r="G670" i="34"/>
  <c r="M670" i="34" s="1"/>
  <c r="G647" i="34"/>
  <c r="G646" i="34"/>
  <c r="G645" i="34"/>
  <c r="G629" i="34"/>
  <c r="I629" i="34" s="1"/>
  <c r="G626" i="34"/>
  <c r="G716" i="34"/>
  <c r="G704" i="34"/>
  <c r="M704" i="34" s="1"/>
  <c r="G681" i="34"/>
  <c r="M681" i="34" s="1"/>
  <c r="G707" i="34"/>
  <c r="M707" i="34" s="1"/>
  <c r="G694" i="34"/>
  <c r="M694" i="34" s="1"/>
  <c r="G690" i="34"/>
  <c r="M690" i="34" s="1"/>
  <c r="G685" i="34"/>
  <c r="M685" i="34" s="1"/>
  <c r="G672" i="34"/>
  <c r="M672" i="34" s="1"/>
  <c r="G706" i="34"/>
  <c r="G689" i="34"/>
  <c r="M689" i="34" s="1"/>
  <c r="G684" i="34"/>
  <c r="M684" i="34" s="1"/>
  <c r="G680" i="34"/>
  <c r="M680" i="34" s="1"/>
  <c r="G677" i="34"/>
  <c r="M677" i="34" s="1"/>
  <c r="G669" i="34"/>
  <c r="M669" i="34" s="1"/>
  <c r="G627" i="34"/>
  <c r="G709" i="34"/>
  <c r="M709" i="34" s="1"/>
  <c r="G708" i="34"/>
  <c r="G699" i="34"/>
  <c r="G693" i="34"/>
  <c r="G674" i="34"/>
  <c r="G700" i="34"/>
  <c r="M700" i="34" s="1"/>
  <c r="G692" i="34"/>
  <c r="M692" i="34" s="1"/>
  <c r="G712" i="34"/>
  <c r="G696" i="34"/>
  <c r="M696" i="34" s="1"/>
  <c r="G688" i="34"/>
  <c r="M688" i="34" s="1"/>
  <c r="G679" i="34"/>
  <c r="M679" i="34" s="1"/>
  <c r="G671" i="34"/>
  <c r="M671" i="34" s="1"/>
  <c r="G641" i="34"/>
  <c r="G638" i="34"/>
  <c r="G634" i="34"/>
  <c r="G630" i="34"/>
  <c r="G675" i="34"/>
  <c r="M675" i="34" s="1"/>
  <c r="G644" i="34"/>
  <c r="G676" i="34"/>
  <c r="M676" i="34" s="1"/>
  <c r="G668" i="34"/>
  <c r="M668" i="34" s="1"/>
  <c r="M715" i="34" s="1"/>
  <c r="G639" i="34"/>
  <c r="G635" i="34"/>
  <c r="G631" i="34"/>
  <c r="G628" i="34"/>
  <c r="H628" i="34" s="1"/>
  <c r="G701" i="34"/>
  <c r="M701" i="34" s="1"/>
  <c r="G697" i="34"/>
  <c r="M697" i="34" s="1"/>
  <c r="G642" i="34"/>
  <c r="G698" i="34"/>
  <c r="M698" i="34" s="1"/>
  <c r="G643" i="34"/>
  <c r="G637" i="34"/>
  <c r="G633" i="34"/>
  <c r="G673" i="34"/>
  <c r="M673" i="34" s="1"/>
  <c r="G640" i="34"/>
  <c r="G636" i="34"/>
  <c r="G683" i="34"/>
  <c r="M683" i="34" s="1"/>
  <c r="G632" i="34"/>
  <c r="G691" i="34"/>
  <c r="M691" i="34" s="1"/>
  <c r="C168" i="8"/>
  <c r="D421" i="24"/>
  <c r="F687" i="24"/>
  <c r="F708" i="24"/>
  <c r="F705" i="24"/>
  <c r="F689" i="24"/>
  <c r="F678" i="24"/>
  <c r="F716" i="24"/>
  <c r="F675" i="24"/>
  <c r="F706" i="24"/>
  <c r="F690" i="24"/>
  <c r="F625" i="24"/>
  <c r="F682" i="24"/>
  <c r="F680" i="24"/>
  <c r="F628" i="24"/>
  <c r="F701" i="24"/>
  <c r="F677" i="24"/>
  <c r="F712" i="24"/>
  <c r="F674" i="24"/>
  <c r="F672" i="24"/>
  <c r="F646" i="24"/>
  <c r="F645" i="24"/>
  <c r="F629" i="24"/>
  <c r="F626" i="24"/>
  <c r="F685" i="24"/>
  <c r="F673" i="24"/>
  <c r="F644" i="24"/>
  <c r="F643" i="24"/>
  <c r="F642" i="24"/>
  <c r="F641" i="24"/>
  <c r="F639" i="24"/>
  <c r="F638" i="24"/>
  <c r="F636" i="24"/>
  <c r="F635" i="24"/>
  <c r="F634" i="24"/>
  <c r="F633" i="24"/>
  <c r="F631" i="24"/>
  <c r="F630" i="24"/>
  <c r="F688" i="24"/>
  <c r="F696" i="24"/>
  <c r="F627" i="24"/>
  <c r="F669" i="24"/>
  <c r="F670" i="24" l="1"/>
  <c r="F697" i="24"/>
  <c r="F679" i="24"/>
  <c r="G625" i="24"/>
  <c r="F713" i="24"/>
  <c r="F695" i="24"/>
  <c r="F686" i="24"/>
  <c r="F698" i="24"/>
  <c r="F637" i="24"/>
  <c r="F671" i="24"/>
  <c r="F647" i="24"/>
  <c r="F668" i="24"/>
  <c r="F683" i="24"/>
  <c r="F694" i="24"/>
  <c r="F676" i="24"/>
  <c r="F703" i="24"/>
  <c r="F691" i="24"/>
  <c r="F702" i="24"/>
  <c r="F684" i="24"/>
  <c r="F711" i="24"/>
  <c r="F710" i="24"/>
  <c r="F692" i="24"/>
  <c r="F699" i="24"/>
  <c r="F632" i="24"/>
  <c r="F640" i="24"/>
  <c r="F715" i="24" s="1"/>
  <c r="F709" i="24"/>
  <c r="F693" i="24"/>
  <c r="F704" i="24"/>
  <c r="F707" i="24"/>
  <c r="F681" i="24"/>
  <c r="E715" i="24"/>
  <c r="H708" i="34"/>
  <c r="H700" i="34"/>
  <c r="H692" i="34"/>
  <c r="H684" i="34"/>
  <c r="H710" i="34"/>
  <c r="H702" i="34"/>
  <c r="H716" i="34"/>
  <c r="H707" i="34"/>
  <c r="H699" i="34"/>
  <c r="H713" i="34"/>
  <c r="H704" i="34"/>
  <c r="H703" i="34"/>
  <c r="H695" i="34"/>
  <c r="H681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94" i="34"/>
  <c r="H690" i="34"/>
  <c r="H685" i="34"/>
  <c r="H706" i="34"/>
  <c r="H705" i="34"/>
  <c r="H689" i="34"/>
  <c r="H680" i="34"/>
  <c r="H677" i="34"/>
  <c r="H669" i="34"/>
  <c r="H709" i="34"/>
  <c r="H693" i="34"/>
  <c r="H674" i="34"/>
  <c r="H698" i="34"/>
  <c r="H688" i="34"/>
  <c r="H683" i="34"/>
  <c r="H679" i="34"/>
  <c r="H671" i="34"/>
  <c r="H712" i="34"/>
  <c r="H696" i="34"/>
  <c r="H647" i="34"/>
  <c r="H676" i="34"/>
  <c r="H668" i="34"/>
  <c r="H701" i="34"/>
  <c r="H697" i="34"/>
  <c r="H686" i="34"/>
  <c r="H645" i="34"/>
  <c r="H711" i="34"/>
  <c r="H682" i="34"/>
  <c r="H672" i="34"/>
  <c r="H691" i="34"/>
  <c r="H673" i="34"/>
  <c r="H678" i="34"/>
  <c r="H670" i="34"/>
  <c r="H629" i="34"/>
  <c r="H715" i="34" s="1"/>
  <c r="H687" i="34"/>
  <c r="H646" i="34"/>
  <c r="I713" i="34"/>
  <c r="I705" i="34"/>
  <c r="I697" i="34"/>
  <c r="I689" i="34"/>
  <c r="I681" i="34"/>
  <c r="I716" i="34"/>
  <c r="I707" i="34"/>
  <c r="I699" i="34"/>
  <c r="I712" i="34"/>
  <c r="I704" i="34"/>
  <c r="I694" i="34"/>
  <c r="I690" i="34"/>
  <c r="I685" i="34"/>
  <c r="I672" i="34"/>
  <c r="I706" i="34"/>
  <c r="I709" i="34"/>
  <c r="I693" i="34"/>
  <c r="I684" i="34"/>
  <c r="I674" i="34"/>
  <c r="I708" i="34"/>
  <c r="I698" i="34"/>
  <c r="I688" i="34"/>
  <c r="I683" i="34"/>
  <c r="I679" i="34"/>
  <c r="I671" i="34"/>
  <c r="I710" i="34"/>
  <c r="I701" i="34"/>
  <c r="I692" i="34"/>
  <c r="I676" i="34"/>
  <c r="I668" i="34"/>
  <c r="I702" i="34"/>
  <c r="I647" i="34"/>
  <c r="I641" i="34"/>
  <c r="I638" i="34"/>
  <c r="I634" i="34"/>
  <c r="I630" i="34"/>
  <c r="I675" i="34"/>
  <c r="I644" i="34"/>
  <c r="I686" i="34"/>
  <c r="I645" i="34"/>
  <c r="I639" i="34"/>
  <c r="I635" i="34"/>
  <c r="I631" i="34"/>
  <c r="I711" i="34"/>
  <c r="I682" i="34"/>
  <c r="I642" i="34"/>
  <c r="I691" i="34"/>
  <c r="I680" i="34"/>
  <c r="I673" i="34"/>
  <c r="I636" i="34"/>
  <c r="I632" i="34"/>
  <c r="I703" i="34"/>
  <c r="I695" i="34"/>
  <c r="I687" i="34"/>
  <c r="I677" i="34"/>
  <c r="I669" i="34"/>
  <c r="I700" i="34"/>
  <c r="I696" i="34"/>
  <c r="I678" i="34"/>
  <c r="I643" i="34"/>
  <c r="I646" i="34"/>
  <c r="I670" i="34"/>
  <c r="I640" i="34"/>
  <c r="I633" i="34"/>
  <c r="I637" i="34"/>
  <c r="C172" i="8"/>
  <c r="D424" i="24"/>
  <c r="C177" i="8" s="1"/>
  <c r="G715" i="34"/>
  <c r="G697" i="24" l="1"/>
  <c r="M697" i="24" s="1"/>
  <c r="D151" i="32" s="1"/>
  <c r="G707" i="24"/>
  <c r="M707" i="24" s="1"/>
  <c r="G183" i="32" s="1"/>
  <c r="G688" i="24"/>
  <c r="M688" i="24" s="1"/>
  <c r="I87" i="32" s="1"/>
  <c r="G701" i="24"/>
  <c r="M701" i="24" s="1"/>
  <c r="H151" i="32" s="1"/>
  <c r="G626" i="24"/>
  <c r="G642" i="24"/>
  <c r="G634" i="24"/>
  <c r="G670" i="24"/>
  <c r="M670" i="24" s="1"/>
  <c r="E23" i="32" s="1"/>
  <c r="G680" i="24"/>
  <c r="M680" i="24" s="1"/>
  <c r="H55" i="32" s="1"/>
  <c r="G686" i="24"/>
  <c r="G708" i="24"/>
  <c r="M708" i="24" s="1"/>
  <c r="H183" i="32" s="1"/>
  <c r="G689" i="24"/>
  <c r="M689" i="24" s="1"/>
  <c r="C119" i="32" s="1"/>
  <c r="G699" i="24"/>
  <c r="G677" i="24"/>
  <c r="M677" i="24" s="1"/>
  <c r="G709" i="24"/>
  <c r="M709" i="24" s="1"/>
  <c r="I183" i="32" s="1"/>
  <c r="G641" i="24"/>
  <c r="G633" i="24"/>
  <c r="G669" i="24"/>
  <c r="M669" i="24" s="1"/>
  <c r="D23" i="32" s="1"/>
  <c r="G704" i="24"/>
  <c r="G700" i="24"/>
  <c r="M700" i="24" s="1"/>
  <c r="G151" i="32" s="1"/>
  <c r="G681" i="24"/>
  <c r="G691" i="24"/>
  <c r="G672" i="24"/>
  <c r="M672" i="24" s="1"/>
  <c r="G23" i="32" s="1"/>
  <c r="G693" i="24"/>
  <c r="G695" i="24"/>
  <c r="M695" i="24" s="1"/>
  <c r="I119" i="32" s="1"/>
  <c r="G640" i="24"/>
  <c r="G632" i="24"/>
  <c r="G627" i="24"/>
  <c r="G713" i="24"/>
  <c r="M713" i="24" s="1"/>
  <c r="F215" i="32" s="1"/>
  <c r="G687" i="24"/>
  <c r="M687" i="24" s="1"/>
  <c r="H87" i="32" s="1"/>
  <c r="G692" i="24"/>
  <c r="M692" i="24" s="1"/>
  <c r="G710" i="24"/>
  <c r="M710" i="24" s="1"/>
  <c r="C215" i="32" s="1"/>
  <c r="G683" i="24"/>
  <c r="M683" i="24" s="1"/>
  <c r="D87" i="32" s="1"/>
  <c r="G711" i="24"/>
  <c r="M711" i="24" s="1"/>
  <c r="D215" i="32" s="1"/>
  <c r="G674" i="24"/>
  <c r="M674" i="24" s="1"/>
  <c r="I23" i="32" s="1"/>
  <c r="G685" i="24"/>
  <c r="M685" i="24" s="1"/>
  <c r="F87" i="32" s="1"/>
  <c r="G639" i="24"/>
  <c r="G631" i="24"/>
  <c r="K644" i="24" s="1"/>
  <c r="G690" i="24"/>
  <c r="M690" i="24" s="1"/>
  <c r="D119" i="32" s="1"/>
  <c r="G673" i="24"/>
  <c r="M673" i="24" s="1"/>
  <c r="H23" i="32" s="1"/>
  <c r="G645" i="24"/>
  <c r="L647" i="24" s="1"/>
  <c r="G684" i="24"/>
  <c r="G702" i="24"/>
  <c r="G675" i="24"/>
  <c r="M675" i="24" s="1"/>
  <c r="C55" i="32" s="1"/>
  <c r="G703" i="24"/>
  <c r="G647" i="24"/>
  <c r="G638" i="24"/>
  <c r="G630" i="24"/>
  <c r="J630" i="24" s="1"/>
  <c r="G679" i="24"/>
  <c r="M679" i="24" s="1"/>
  <c r="G644" i="24"/>
  <c r="G676" i="24"/>
  <c r="G694" i="24"/>
  <c r="M694" i="24" s="1"/>
  <c r="H119" i="32" s="1"/>
  <c r="G712" i="24"/>
  <c r="M712" i="24" s="1"/>
  <c r="E215" i="32" s="1"/>
  <c r="G682" i="24"/>
  <c r="M682" i="24" s="1"/>
  <c r="C87" i="32" s="1"/>
  <c r="G646" i="24"/>
  <c r="G671" i="24"/>
  <c r="M671" i="24" s="1"/>
  <c r="F23" i="32" s="1"/>
  <c r="G637" i="24"/>
  <c r="G706" i="24"/>
  <c r="M706" i="24" s="1"/>
  <c r="F183" i="32" s="1"/>
  <c r="G698" i="24"/>
  <c r="M698" i="24" s="1"/>
  <c r="E151" i="32" s="1"/>
  <c r="G636" i="24"/>
  <c r="G705" i="24"/>
  <c r="M705" i="24" s="1"/>
  <c r="E183" i="32" s="1"/>
  <c r="G716" i="24"/>
  <c r="G696" i="24"/>
  <c r="M696" i="24" s="1"/>
  <c r="C151" i="32" s="1"/>
  <c r="G628" i="24"/>
  <c r="G629" i="24"/>
  <c r="I629" i="24" s="1"/>
  <c r="G643" i="24"/>
  <c r="G635" i="24"/>
  <c r="G678" i="24"/>
  <c r="M678" i="24" s="1"/>
  <c r="G668" i="24"/>
  <c r="M668" i="24" s="1"/>
  <c r="I715" i="34"/>
  <c r="J630" i="34"/>
  <c r="I686" i="24" l="1"/>
  <c r="I712" i="24"/>
  <c r="I677" i="24"/>
  <c r="I680" i="24"/>
  <c r="I643" i="24"/>
  <c r="I635" i="24"/>
  <c r="I672" i="24"/>
  <c r="I679" i="24"/>
  <c r="I693" i="24"/>
  <c r="I678" i="24"/>
  <c r="I704" i="24"/>
  <c r="I706" i="24"/>
  <c r="I647" i="24"/>
  <c r="I642" i="24"/>
  <c r="I634" i="24"/>
  <c r="I670" i="24"/>
  <c r="I684" i="24"/>
  <c r="I697" i="24"/>
  <c r="I716" i="24"/>
  <c r="I696" i="24"/>
  <c r="I698" i="24"/>
  <c r="I646" i="24"/>
  <c r="I641" i="24"/>
  <c r="I633" i="24"/>
  <c r="I703" i="24"/>
  <c r="I708" i="24"/>
  <c r="I683" i="24"/>
  <c r="I671" i="24"/>
  <c r="I707" i="24"/>
  <c r="I688" i="24"/>
  <c r="I690" i="24"/>
  <c r="I645" i="24"/>
  <c r="I640" i="24"/>
  <c r="I632" i="24"/>
  <c r="I689" i="24"/>
  <c r="I676" i="24"/>
  <c r="I699" i="24"/>
  <c r="I709" i="24"/>
  <c r="I682" i="24"/>
  <c r="I695" i="24"/>
  <c r="I639" i="24"/>
  <c r="I631" i="24"/>
  <c r="I669" i="24"/>
  <c r="I668" i="24"/>
  <c r="I702" i="24"/>
  <c r="I637" i="24"/>
  <c r="I710" i="24"/>
  <c r="I691" i="24"/>
  <c r="I701" i="24"/>
  <c r="I674" i="24"/>
  <c r="I673" i="24"/>
  <c r="I638" i="24"/>
  <c r="I630" i="24"/>
  <c r="I681" i="24"/>
  <c r="I692" i="24"/>
  <c r="I713" i="24"/>
  <c r="I711" i="24"/>
  <c r="I694" i="24"/>
  <c r="I675" i="24"/>
  <c r="I685" i="24"/>
  <c r="I705" i="24"/>
  <c r="I644" i="24"/>
  <c r="I636" i="24"/>
  <c r="I687" i="24"/>
  <c r="I700" i="24"/>
  <c r="L677" i="24"/>
  <c r="L695" i="24"/>
  <c r="L705" i="24"/>
  <c r="L699" i="24"/>
  <c r="M699" i="24" s="1"/>
  <c r="F151" i="32" s="1"/>
  <c r="L668" i="24"/>
  <c r="L715" i="24" s="1"/>
  <c r="L672" i="24"/>
  <c r="L706" i="24"/>
  <c r="L687" i="24"/>
  <c r="L697" i="24"/>
  <c r="L671" i="24"/>
  <c r="L694" i="24"/>
  <c r="L670" i="24"/>
  <c r="L710" i="24"/>
  <c r="L698" i="24"/>
  <c r="L708" i="24"/>
  <c r="L689" i="24"/>
  <c r="L669" i="24"/>
  <c r="L679" i="24"/>
  <c r="L688" i="24"/>
  <c r="L704" i="24"/>
  <c r="M704" i="24" s="1"/>
  <c r="D183" i="32" s="1"/>
  <c r="L690" i="24"/>
  <c r="L700" i="24"/>
  <c r="L681" i="24"/>
  <c r="M681" i="24" s="1"/>
  <c r="I55" i="32" s="1"/>
  <c r="L691" i="24"/>
  <c r="M691" i="24" s="1"/>
  <c r="L702" i="24"/>
  <c r="M702" i="24" s="1"/>
  <c r="I151" i="32" s="1"/>
  <c r="L709" i="24"/>
  <c r="L682" i="24"/>
  <c r="L692" i="24"/>
  <c r="L673" i="24"/>
  <c r="L678" i="24"/>
  <c r="L696" i="24"/>
  <c r="L701" i="24"/>
  <c r="L674" i="24"/>
  <c r="L684" i="24"/>
  <c r="M684" i="24" s="1"/>
  <c r="E87" i="32" s="1"/>
  <c r="L712" i="24"/>
  <c r="L716" i="24"/>
  <c r="L686" i="24"/>
  <c r="M686" i="24" s="1"/>
  <c r="G87" i="32" s="1"/>
  <c r="L711" i="24"/>
  <c r="L676" i="24"/>
  <c r="M676" i="24" s="1"/>
  <c r="D55" i="32" s="1"/>
  <c r="L683" i="24"/>
  <c r="L685" i="24"/>
  <c r="L703" i="24"/>
  <c r="M703" i="24" s="1"/>
  <c r="C183" i="32" s="1"/>
  <c r="L713" i="24"/>
  <c r="L707" i="24"/>
  <c r="L675" i="24"/>
  <c r="L680" i="24"/>
  <c r="L693" i="24"/>
  <c r="M693" i="24" s="1"/>
  <c r="J716" i="24"/>
  <c r="J696" i="24"/>
  <c r="J698" i="24"/>
  <c r="J679" i="24"/>
  <c r="J643" i="24"/>
  <c r="J635" i="24"/>
  <c r="J689" i="24"/>
  <c r="J668" i="24"/>
  <c r="J707" i="24"/>
  <c r="J690" i="24"/>
  <c r="J671" i="24"/>
  <c r="J634" i="24"/>
  <c r="J686" i="24"/>
  <c r="J688" i="24"/>
  <c r="J642" i="24"/>
  <c r="J669" i="24"/>
  <c r="J699" i="24"/>
  <c r="J680" i="24"/>
  <c r="J682" i="24"/>
  <c r="J710" i="24"/>
  <c r="J641" i="24"/>
  <c r="J633" i="24"/>
  <c r="J681" i="24"/>
  <c r="J647" i="24"/>
  <c r="J631" i="24"/>
  <c r="J673" i="24"/>
  <c r="J694" i="24"/>
  <c r="J691" i="24"/>
  <c r="J709" i="24"/>
  <c r="J674" i="24"/>
  <c r="J702" i="24"/>
  <c r="J640" i="24"/>
  <c r="J632" i="24"/>
  <c r="J678" i="24"/>
  <c r="J646" i="24"/>
  <c r="J685" i="24"/>
  <c r="J672" i="24"/>
  <c r="J683" i="24"/>
  <c r="J701" i="24"/>
  <c r="J711" i="24"/>
  <c r="J713" i="24"/>
  <c r="J639" i="24"/>
  <c r="J700" i="24"/>
  <c r="J645" i="24"/>
  <c r="J712" i="24"/>
  <c r="J637" i="24"/>
  <c r="J675" i="24"/>
  <c r="J693" i="24"/>
  <c r="J703" i="24"/>
  <c r="J677" i="24"/>
  <c r="J638" i="24"/>
  <c r="J697" i="24"/>
  <c r="J708" i="24"/>
  <c r="J705" i="24"/>
  <c r="J695" i="24"/>
  <c r="J692" i="24"/>
  <c r="J704" i="24"/>
  <c r="J706" i="24"/>
  <c r="J687" i="24"/>
  <c r="J644" i="24"/>
  <c r="J636" i="24"/>
  <c r="J670" i="24"/>
  <c r="J676" i="24"/>
  <c r="J684" i="24"/>
  <c r="F119" i="32"/>
  <c r="F55" i="32"/>
  <c r="K712" i="24"/>
  <c r="K685" i="24"/>
  <c r="K695" i="24"/>
  <c r="K676" i="24"/>
  <c r="K699" i="24"/>
  <c r="K668" i="24"/>
  <c r="K715" i="24" s="1"/>
  <c r="K692" i="24"/>
  <c r="K704" i="24"/>
  <c r="K677" i="24"/>
  <c r="K687" i="24"/>
  <c r="K716" i="24"/>
  <c r="K689" i="24"/>
  <c r="K705" i="24"/>
  <c r="K672" i="24"/>
  <c r="K696" i="24"/>
  <c r="K706" i="24"/>
  <c r="K679" i="24"/>
  <c r="K707" i="24"/>
  <c r="K669" i="24"/>
  <c r="K694" i="24"/>
  <c r="K711" i="24"/>
  <c r="K688" i="24"/>
  <c r="K698" i="24"/>
  <c r="K671" i="24"/>
  <c r="K710" i="24"/>
  <c r="K691" i="24"/>
  <c r="K713" i="24"/>
  <c r="K701" i="24"/>
  <c r="K680" i="24"/>
  <c r="K690" i="24"/>
  <c r="K708" i="24"/>
  <c r="K697" i="24"/>
  <c r="K681" i="24"/>
  <c r="K673" i="24"/>
  <c r="K686" i="24"/>
  <c r="K709" i="24"/>
  <c r="K682" i="24"/>
  <c r="K700" i="24"/>
  <c r="K674" i="24"/>
  <c r="K678" i="24"/>
  <c r="K702" i="24"/>
  <c r="K683" i="24"/>
  <c r="K693" i="24"/>
  <c r="K703" i="24"/>
  <c r="K684" i="24"/>
  <c r="K670" i="24"/>
  <c r="K675" i="24"/>
  <c r="C23" i="32"/>
  <c r="M715" i="24"/>
  <c r="G715" i="24"/>
  <c r="H628" i="24"/>
  <c r="J710" i="34"/>
  <c r="J702" i="34"/>
  <c r="J694" i="34"/>
  <c r="J686" i="34"/>
  <c r="J712" i="34"/>
  <c r="J704" i="34"/>
  <c r="J709" i="34"/>
  <c r="J701" i="34"/>
  <c r="J716" i="34"/>
  <c r="J706" i="34"/>
  <c r="J680" i="34"/>
  <c r="J677" i="34"/>
  <c r="J669" i="34"/>
  <c r="J707" i="34"/>
  <c r="J705" i="34"/>
  <c r="J693" i="34"/>
  <c r="J689" i="34"/>
  <c r="J684" i="34"/>
  <c r="J708" i="34"/>
  <c r="J698" i="34"/>
  <c r="J688" i="34"/>
  <c r="J683" i="34"/>
  <c r="J679" i="34"/>
  <c r="J671" i="34"/>
  <c r="J699" i="34"/>
  <c r="J692" i="34"/>
  <c r="J676" i="34"/>
  <c r="J668" i="34"/>
  <c r="J711" i="34"/>
  <c r="J700" i="34"/>
  <c r="J697" i="34"/>
  <c r="J696" i="34"/>
  <c r="J691" i="34"/>
  <c r="J687" i="34"/>
  <c r="J673" i="34"/>
  <c r="J681" i="34"/>
  <c r="J675" i="34"/>
  <c r="J644" i="34"/>
  <c r="K644" i="34" s="1"/>
  <c r="J645" i="34"/>
  <c r="J639" i="34"/>
  <c r="J635" i="34"/>
  <c r="J631" i="34"/>
  <c r="J690" i="34"/>
  <c r="J682" i="34"/>
  <c r="J642" i="34"/>
  <c r="J672" i="34"/>
  <c r="J636" i="34"/>
  <c r="J632" i="34"/>
  <c r="J703" i="34"/>
  <c r="J695" i="34"/>
  <c r="J646" i="34"/>
  <c r="J640" i="34"/>
  <c r="J713" i="34"/>
  <c r="J678" i="34"/>
  <c r="J670" i="34"/>
  <c r="J685" i="34"/>
  <c r="J647" i="34"/>
  <c r="L647" i="34" s="1"/>
  <c r="J641" i="34"/>
  <c r="J638" i="34"/>
  <c r="J634" i="34"/>
  <c r="J643" i="34"/>
  <c r="J674" i="34"/>
  <c r="J637" i="34"/>
  <c r="J633" i="34"/>
  <c r="I715" i="24" l="1"/>
  <c r="J715" i="24"/>
  <c r="E119" i="32"/>
  <c r="E55" i="32"/>
  <c r="G119" i="32"/>
  <c r="G55" i="32"/>
  <c r="H713" i="24"/>
  <c r="H686" i="24"/>
  <c r="H704" i="24"/>
  <c r="H685" i="24"/>
  <c r="H629" i="24"/>
  <c r="H640" i="24"/>
  <c r="H632" i="24"/>
  <c r="H669" i="24"/>
  <c r="H700" i="24"/>
  <c r="H705" i="24"/>
  <c r="H696" i="24"/>
  <c r="H677" i="24"/>
  <c r="H639" i="24"/>
  <c r="H698" i="24"/>
  <c r="H676" i="24"/>
  <c r="H678" i="24"/>
  <c r="H695" i="24"/>
  <c r="H631" i="24"/>
  <c r="H711" i="24"/>
  <c r="H697" i="24"/>
  <c r="H716" i="24"/>
  <c r="H688" i="24"/>
  <c r="H708" i="24"/>
  <c r="H673" i="24"/>
  <c r="H638" i="24"/>
  <c r="H630" i="24"/>
  <c r="H692" i="24"/>
  <c r="H699" i="24"/>
  <c r="H674" i="24"/>
  <c r="H636" i="24"/>
  <c r="H646" i="24"/>
  <c r="H703" i="24"/>
  <c r="H689" i="24"/>
  <c r="H707" i="24"/>
  <c r="H680" i="24"/>
  <c r="H684" i="24"/>
  <c r="H671" i="24"/>
  <c r="H637" i="24"/>
  <c r="H706" i="24"/>
  <c r="H682" i="24"/>
  <c r="H701" i="24"/>
  <c r="H681" i="24"/>
  <c r="H672" i="24"/>
  <c r="H644" i="24"/>
  <c r="H687" i="24"/>
  <c r="H683" i="24"/>
  <c r="H634" i="24"/>
  <c r="H710" i="24"/>
  <c r="H691" i="24"/>
  <c r="H709" i="24"/>
  <c r="H647" i="24"/>
  <c r="H643" i="24"/>
  <c r="H635" i="24"/>
  <c r="H670" i="24"/>
  <c r="H668" i="24"/>
  <c r="H642" i="24"/>
  <c r="H690" i="24"/>
  <c r="H694" i="24"/>
  <c r="H712" i="24"/>
  <c r="H693" i="24"/>
  <c r="H645" i="24"/>
  <c r="H641" i="24"/>
  <c r="H633" i="24"/>
  <c r="H675" i="24"/>
  <c r="H679" i="24"/>
  <c r="H702" i="24"/>
  <c r="K716" i="34"/>
  <c r="K707" i="34"/>
  <c r="K699" i="34"/>
  <c r="K691" i="34"/>
  <c r="K683" i="34"/>
  <c r="K709" i="34"/>
  <c r="K701" i="34"/>
  <c r="K706" i="34"/>
  <c r="K698" i="34"/>
  <c r="K705" i="34"/>
  <c r="K693" i="34"/>
  <c r="K689" i="34"/>
  <c r="K684" i="34"/>
  <c r="K674" i="34"/>
  <c r="K708" i="34"/>
  <c r="K688" i="34"/>
  <c r="K692" i="34"/>
  <c r="K676" i="34"/>
  <c r="K668" i="34"/>
  <c r="K715" i="34" s="1"/>
  <c r="K711" i="34"/>
  <c r="K710" i="34"/>
  <c r="K700" i="34"/>
  <c r="K697" i="34"/>
  <c r="K696" i="34"/>
  <c r="K687" i="34"/>
  <c r="K673" i="34"/>
  <c r="K682" i="34"/>
  <c r="K678" i="34"/>
  <c r="K670" i="34"/>
  <c r="K679" i="34"/>
  <c r="K671" i="34"/>
  <c r="K704" i="34"/>
  <c r="K694" i="34"/>
  <c r="K690" i="34"/>
  <c r="K686" i="34"/>
  <c r="K672" i="34"/>
  <c r="K703" i="34"/>
  <c r="K695" i="34"/>
  <c r="K680" i="34"/>
  <c r="K713" i="34"/>
  <c r="K677" i="34"/>
  <c r="K669" i="34"/>
  <c r="K712" i="34"/>
  <c r="K702" i="34"/>
  <c r="K681" i="34"/>
  <c r="K675" i="34"/>
  <c r="K685" i="34"/>
  <c r="J715" i="34"/>
  <c r="L712" i="34"/>
  <c r="M712" i="34" s="1"/>
  <c r="L704" i="34"/>
  <c r="L696" i="34"/>
  <c r="L688" i="34"/>
  <c r="L680" i="34"/>
  <c r="L706" i="34"/>
  <c r="M706" i="34" s="1"/>
  <c r="L698" i="34"/>
  <c r="L711" i="34"/>
  <c r="L703" i="34"/>
  <c r="L708" i="34"/>
  <c r="M708" i="34" s="1"/>
  <c r="L707" i="34"/>
  <c r="L679" i="34"/>
  <c r="L671" i="34"/>
  <c r="L709" i="34"/>
  <c r="L692" i="34"/>
  <c r="L683" i="34"/>
  <c r="L710" i="34"/>
  <c r="L700" i="34"/>
  <c r="L699" i="34"/>
  <c r="M699" i="34" s="1"/>
  <c r="L697" i="34"/>
  <c r="L687" i="34"/>
  <c r="L673" i="34"/>
  <c r="L701" i="34"/>
  <c r="L691" i="34"/>
  <c r="L682" i="34"/>
  <c r="L678" i="34"/>
  <c r="L670" i="34"/>
  <c r="L702" i="34"/>
  <c r="L695" i="34"/>
  <c r="L686" i="34"/>
  <c r="L675" i="34"/>
  <c r="L694" i="34"/>
  <c r="L690" i="34"/>
  <c r="L676" i="34"/>
  <c r="L672" i="34"/>
  <c r="L668" i="34"/>
  <c r="L715" i="34" s="1"/>
  <c r="L684" i="34"/>
  <c r="L713" i="34"/>
  <c r="L677" i="34"/>
  <c r="L669" i="34"/>
  <c r="L693" i="34"/>
  <c r="M693" i="34" s="1"/>
  <c r="L689" i="34"/>
  <c r="L685" i="34"/>
  <c r="L674" i="34"/>
  <c r="M674" i="34" s="1"/>
  <c r="L716" i="34"/>
  <c r="L681" i="34"/>
  <c r="L705" i="34"/>
  <c r="H715" i="24" l="1"/>
</calcChain>
</file>

<file path=xl/sharedStrings.xml><?xml version="1.0" encoding="utf-8"?>
<sst xmlns="http://schemas.openxmlformats.org/spreadsheetml/2006/main" count="4859" uniqueCount="1376">
  <si>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</si>
  <si>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</si>
  <si>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</si>
  <si>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</si>
  <si>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</si>
  <si>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</si>
  <si>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</si>
  <si>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</si>
  <si>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</si>
  <si>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</si>
  <si>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</si>
  <si>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</si>
  <si>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</si>
  <si>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</si>
  <si>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</si>
  <si>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</si>
  <si>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</si>
  <si>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</si>
  <si>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</si>
  <si>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</si>
  <si>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</si>
  <si>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</si>
  <si>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</si>
  <si>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</si>
  <si>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</si>
  <si>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</si>
  <si>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</si>
  <si>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</si>
  <si>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</si>
  <si>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</si>
  <si>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</si>
  <si>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</si>
  <si>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</si>
  <si>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</si>
  <si>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</si>
  <si>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</si>
  <si>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</si>
  <si>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</si>
  <si>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</si>
  <si>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</si>
  <si>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</si>
  <si>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</si>
  <si>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</si>
  <si>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</si>
  <si>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</si>
  <si>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</si>
  <si>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</si>
  <si>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</si>
  <si>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</si>
  <si>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</si>
  <si>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</si>
  <si>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</si>
  <si>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</si>
  <si>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</si>
  <si>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</si>
  <si>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</si>
  <si>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</si>
  <si>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</si>
  <si>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</si>
  <si>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</si>
  <si>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</si>
  <si>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</si>
  <si>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</si>
  <si>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</si>
  <si>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</si>
  <si>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</si>
  <si>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</si>
  <si>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</si>
  <si>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</si>
  <si>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</si>
  <si>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</si>
  <si>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</si>
  <si>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</si>
  <si>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</si>
  <si>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</si>
  <si>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</si>
  <si>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</si>
  <si>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</si>
  <si>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</si>
  <si>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</si>
  <si>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</si>
  <si>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</si>
  <si>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</si>
  <si>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</si>
  <si>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</si>
  <si>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</si>
  <si>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</si>
  <si>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</si>
  <si>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</si>
  <si>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</si>
  <si>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</si>
  <si>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</si>
  <si>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</si>
  <si>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</si>
  <si>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</si>
  <si>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</si>
  <si>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</si>
  <si>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</si>
  <si>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</si>
  <si>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</si>
  <si>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</si>
  <si>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</si>
  <si>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</si>
  <si>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</si>
  <si>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</si>
  <si>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</si>
  <si>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</si>
  <si>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</si>
  <si>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</si>
  <si>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</si>
  <si>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</si>
  <si>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</si>
  <si>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</si>
  <si>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</si>
  <si>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</si>
  <si>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</si>
  <si>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</si>
  <si>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</si>
  <si>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</si>
  <si>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</si>
  <si>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</si>
  <si>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</si>
  <si>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</si>
  <si>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</si>
  <si>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</si>
  <si>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</si>
  <si>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</si>
  <si>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</si>
  <si>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</si>
  <si>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</si>
  <si>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</si>
  <si>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</si>
  <si>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</si>
  <si>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</si>
  <si>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</si>
  <si>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</si>
  <si>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</si>
  <si>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</si>
  <si>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</si>
  <si>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</si>
  <si>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</si>
  <si>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</si>
  <si>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</si>
  <si>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</si>
  <si>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</si>
  <si>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</si>
  <si>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</si>
  <si>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</si>
  <si>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</si>
  <si>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</si>
  <si>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</si>
  <si>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</si>
  <si>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</si>
  <si>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</si>
  <si>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</si>
  <si>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</si>
  <si>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</si>
  <si>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</si>
  <si>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</si>
  <si>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</si>
  <si>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</si>
  <si>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</si>
  <si>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</si>
  <si>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</si>
  <si>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</si>
  <si>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</si>
  <si>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</si>
  <si>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</si>
  <si>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</si>
  <si>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</si>
  <si>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</si>
  <si>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</si>
  <si>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</si>
  <si>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</si>
  <si>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</si>
  <si>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</si>
  <si>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</si>
  <si>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</si>
  <si>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</si>
  <si>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</si>
  <si>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</si>
  <si>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</si>
  <si>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</si>
  <si>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</si>
  <si>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</si>
  <si>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</si>
  <si>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</si>
  <si>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</si>
  <si>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</si>
  <si>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</si>
  <si>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</si>
  <si>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</si>
  <si>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</si>
  <si>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</si>
  <si>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</si>
  <si>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</si>
  <si>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</si>
  <si>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</si>
  <si>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</si>
  <si>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</si>
  <si>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</si>
  <si>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</si>
  <si>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</si>
  <si>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</si>
  <si>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</si>
  <si>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</si>
  <si>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</si>
  <si>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</si>
  <si>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</si>
  <si>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</si>
  <si>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</si>
  <si>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</si>
  <si>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</si>
  <si>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</si>
  <si>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</si>
  <si>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</si>
  <si>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</si>
  <si>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</si>
  <si>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</si>
  <si>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</si>
  <si>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</si>
  <si>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</si>
  <si>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</si>
  <si>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</si>
  <si>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</si>
  <si>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</si>
  <si>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</si>
  <si>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</si>
  <si>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</si>
  <si>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</si>
  <si>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</si>
  <si>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</si>
  <si>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</si>
  <si>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</si>
  <si>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</si>
  <si>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</si>
  <si>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</si>
  <si>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</si>
  <si>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</si>
  <si>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</si>
  <si>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</si>
  <si>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</si>
  <si>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</si>
  <si>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</si>
  <si>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</si>
  <si>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</si>
  <si>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</si>
  <si>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</si>
  <si>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</si>
  <si>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</si>
  <si>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</si>
  <si>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</si>
  <si>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</si>
  <si>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</si>
  <si>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</si>
  <si>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</si>
  <si>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</si>
  <si>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</si>
  <si>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</si>
  <si>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</si>
  <si>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</si>
  <si>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</si>
  <si>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</si>
  <si>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</si>
  <si>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</si>
  <si>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</si>
  <si>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</si>
  <si>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</si>
  <si>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</si>
  <si>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</si>
  <si>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</si>
  <si>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</si>
  <si>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</si>
  <si>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</si>
  <si>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</si>
  <si>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</si>
  <si>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</si>
  <si>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</si>
  <si>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</si>
  <si>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</si>
  <si>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</si>
  <si>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</si>
  <si>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</si>
  <si>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</si>
  <si>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</si>
  <si>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</si>
  <si>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</si>
  <si>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</si>
  <si>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</si>
  <si>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</si>
  <si>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</si>
  <si>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</si>
  <si>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</si>
  <si>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</si>
  <si>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</si>
  <si>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</si>
  <si>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</si>
  <si>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</si>
  <si>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</si>
  <si>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</si>
  <si>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Hospital Name</t>
  </si>
  <si>
    <t>Providence St. Peter Hospital</t>
  </si>
  <si>
    <t>Mailing Address</t>
  </si>
  <si>
    <t>413 Lilly Rd NE</t>
  </si>
  <si>
    <t>City</t>
  </si>
  <si>
    <t>Olympia</t>
  </si>
  <si>
    <t>State</t>
  </si>
  <si>
    <t>WA</t>
  </si>
  <si>
    <t>Zip</t>
  </si>
  <si>
    <t>County</t>
  </si>
  <si>
    <t>Thurston</t>
  </si>
  <si>
    <t>Chief Executive Officer</t>
  </si>
  <si>
    <t>Chief Financial Officer</t>
  </si>
  <si>
    <t>Chair of Governing Board</t>
  </si>
  <si>
    <t>Telephone Number</t>
  </si>
  <si>
    <t>360-491-9480</t>
  </si>
  <si>
    <t>Facsimile Number</t>
  </si>
  <si>
    <t>360-493-4277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</si>
  <si>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</si>
  <si>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</si>
  <si>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</si>
  <si>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</si>
  <si>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</si>
  <si>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</si>
  <si>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</si>
  <si>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</si>
  <si>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</si>
  <si>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</si>
  <si>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</si>
  <si>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</si>
  <si>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</si>
  <si>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</si>
  <si>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</si>
  <si>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</si>
  <si>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</si>
  <si>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</si>
  <si>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</si>
  <si>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</si>
  <si>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</si>
  <si>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</si>
  <si>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</si>
  <si>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</si>
  <si>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</si>
  <si>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</si>
  <si>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</si>
  <si>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</si>
  <si>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</si>
  <si>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</si>
  <si>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</si>
  <si>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</si>
  <si>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</si>
  <si>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</si>
  <si>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</si>
  <si>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</si>
  <si>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</si>
  <si>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</si>
  <si>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</si>
  <si>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</si>
  <si>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</si>
  <si>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</si>
  <si>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</si>
  <si>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</si>
  <si>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</si>
  <si>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</si>
  <si>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</si>
  <si>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</si>
  <si>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</si>
  <si>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</si>
  <si>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</si>
  <si>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</si>
  <si>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</si>
  <si>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</si>
  <si>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</si>
  <si>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</si>
  <si>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</si>
  <si>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</si>
  <si>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</si>
  <si>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</si>
  <si>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</si>
  <si>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</si>
  <si>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</si>
  <si>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</si>
  <si>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</si>
  <si>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</si>
  <si>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</si>
  <si>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</si>
  <si>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</si>
  <si>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</si>
  <si>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</si>
  <si>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</si>
  <si>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</si>
  <si>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</si>
  <si>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</si>
  <si>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</si>
  <si>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</si>
  <si>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</si>
  <si>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</si>
  <si>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</si>
  <si>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</si>
  <si>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</si>
  <si>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</si>
  <si>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</si>
  <si>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</si>
  <si>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</si>
  <si>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</si>
  <si>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</si>
  <si>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</si>
  <si>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</si>
  <si>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</si>
  <si>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</si>
  <si>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</si>
  <si>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</si>
  <si>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</si>
  <si>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</si>
  <si>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</si>
  <si>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</si>
  <si>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</si>
  <si>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</si>
  <si>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</si>
  <si>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</si>
  <si>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</si>
  <si>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</si>
  <si>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</si>
  <si>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</si>
  <si>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</si>
  <si>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</si>
  <si>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</si>
  <si>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</si>
  <si>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</si>
  <si>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</si>
  <si>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</si>
  <si>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</si>
  <si>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</si>
  <si>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</si>
  <si>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</si>
  <si>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</si>
  <si>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</si>
  <si>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</si>
  <si>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</si>
  <si>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</si>
  <si>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</si>
  <si>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</si>
  <si>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</si>
  <si>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</si>
  <si>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</si>
  <si>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</si>
  <si>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</si>
  <si>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</si>
  <si>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</si>
  <si>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</si>
  <si>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</si>
  <si>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</si>
  <si>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</si>
  <si>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</si>
  <si>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</si>
  <si>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</si>
  <si>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</si>
  <si>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</si>
  <si>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</si>
  <si>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</si>
  <si>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</si>
  <si>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</si>
  <si>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</si>
  <si>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</si>
  <si>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</si>
  <si>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</si>
  <si>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</si>
  <si>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</si>
  <si>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</si>
  <si>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</si>
  <si>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</si>
  <si>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</si>
  <si>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</si>
  <si>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</si>
  <si>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</si>
  <si>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</si>
  <si>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</si>
  <si>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</si>
  <si>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</si>
  <si>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</si>
  <si>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</si>
  <si>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</si>
  <si>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</si>
  <si>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</si>
  <si>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</si>
  <si>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</si>
  <si>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</si>
  <si>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</si>
  <si>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</si>
  <si>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</si>
  <si>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</si>
  <si>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</si>
  <si>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</si>
  <si>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</si>
  <si>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</si>
  <si>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</si>
  <si>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</si>
  <si>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</si>
  <si>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</si>
  <si>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</si>
  <si>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</si>
  <si>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</si>
  <si>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</si>
  <si>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</si>
  <si>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</si>
  <si>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</si>
  <si>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</si>
  <si>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</si>
  <si>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</si>
  <si>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</si>
  <si>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</si>
  <si>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</si>
  <si>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</si>
  <si>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</si>
  <si>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</si>
  <si>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</si>
  <si>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</si>
  <si>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</si>
  <si>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</si>
  <si>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</si>
  <si>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</si>
  <si>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</si>
  <si>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</si>
  <si>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</si>
  <si>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</si>
  <si>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</si>
  <si>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</si>
  <si>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</si>
  <si>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</si>
  <si>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</si>
  <si>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</si>
  <si>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</si>
  <si>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</si>
  <si>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</si>
  <si>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</si>
  <si>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</si>
  <si>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</si>
  <si>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</si>
  <si>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</si>
  <si>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</si>
  <si>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</si>
  <si>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</si>
  <si>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</si>
  <si>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</si>
  <si>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</si>
  <si>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</si>
  <si>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</si>
  <si>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</si>
  <si>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</si>
  <si>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</si>
  <si>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</si>
  <si>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</si>
  <si>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</si>
  <si>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</si>
  <si>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</si>
  <si>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</si>
  <si>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</si>
  <si>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</si>
  <si>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</si>
  <si>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</si>
  <si>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</si>
  <si>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</si>
  <si>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</si>
  <si>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</si>
  <si>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</si>
  <si>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</si>
  <si>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</si>
  <si>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</si>
  <si>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</si>
  <si>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</si>
  <si>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</si>
  <si>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</si>
  <si>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</si>
  <si>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</si>
  <si>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</si>
  <si>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</si>
  <si>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</si>
  <si>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</si>
  <si>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</si>
  <si>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</si>
  <si>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</si>
  <si>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</si>
  <si>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</si>
  <si>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</si>
  <si>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</si>
  <si>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</si>
  <si>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</si>
  <si>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</si>
  <si>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</si>
  <si>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</si>
  <si>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</si>
  <si>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</si>
  <si>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</si>
  <si>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</si>
  <si>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</si>
  <si>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</si>
  <si>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</si>
  <si>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</si>
  <si>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</si>
  <si>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</si>
  <si>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</si>
  <si>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</si>
  <si>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</si>
  <si>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</si>
  <si>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</si>
  <si>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</si>
  <si>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</si>
  <si>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</si>
  <si>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</si>
  <si>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</si>
  <si>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</si>
  <si>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</si>
  <si>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</si>
  <si>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</si>
  <si>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</si>
  <si>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</si>
  <si>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</si>
  <si>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</si>
  <si>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</si>
  <si>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</si>
  <si>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</si>
  <si>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</si>
  <si>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</si>
  <si>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</si>
  <si>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</si>
  <si>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</si>
  <si>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</si>
  <si>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</si>
  <si>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</si>
  <si>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</si>
  <si>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</si>
  <si>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</si>
  <si>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</si>
  <si>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</si>
  <si>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</si>
  <si>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</si>
  <si>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</si>
  <si>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</si>
  <si>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</si>
  <si>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</si>
  <si>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</si>
  <si>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</si>
  <si>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</si>
  <si>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</si>
  <si>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</si>
  <si>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</si>
  <si>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</si>
  <si>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</si>
  <si>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</si>
  <si>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</si>
  <si>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</si>
  <si>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</si>
  <si>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</si>
  <si>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</si>
  <si>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</si>
  <si>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</si>
  <si>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</si>
  <si>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</si>
  <si>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</si>
  <si>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</si>
  <si>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</si>
  <si>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</si>
  <si>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</si>
  <si>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</si>
  <si>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</si>
  <si>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</si>
  <si>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</si>
  <si>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</si>
  <si>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</si>
  <si>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</si>
  <si>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</si>
  <si>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</si>
  <si>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</si>
  <si>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</si>
  <si>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</si>
  <si>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</si>
  <si>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</si>
  <si>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</si>
  <si>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</si>
  <si>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</si>
  <si>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</si>
  <si>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</si>
  <si>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</si>
  <si>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</si>
  <si>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</si>
  <si>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</si>
  <si>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</si>
  <si>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</si>
  <si>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</si>
  <si>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</si>
  <si>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</si>
  <si>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</si>
  <si>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</si>
  <si>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</si>
  <si>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</si>
  <si>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</si>
  <si>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</si>
  <si>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</si>
  <si>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</si>
  <si>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</si>
  <si>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</si>
  <si>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</si>
  <si>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</si>
  <si>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</si>
  <si>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</si>
  <si>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</si>
  <si>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</si>
  <si>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</si>
  <si>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</si>
  <si>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</si>
  <si>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</si>
  <si>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</si>
  <si>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</si>
  <si>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</si>
  <si>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</si>
  <si>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</si>
  <si>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</si>
  <si>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</si>
  <si>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</si>
  <si>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</si>
  <si>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</si>
  <si>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</si>
  <si>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</si>
  <si>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</si>
  <si>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</si>
  <si>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</si>
  <si>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</si>
  <si>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</si>
  <si>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</si>
  <si>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</si>
  <si>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</si>
  <si>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</si>
  <si>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</si>
  <si>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</si>
  <si>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</si>
  <si>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</si>
  <si>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</si>
  <si>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</si>
  <si>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</si>
  <si>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</si>
  <si>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</si>
  <si>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</si>
  <si>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</si>
  <si>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</si>
  <si>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</si>
  <si>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</si>
  <si>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</si>
  <si>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</si>
  <si>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</si>
  <si>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</si>
  <si>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</si>
  <si>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</si>
  <si>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</si>
  <si>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</si>
  <si>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</si>
  <si>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</si>
  <si>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</si>
  <si>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</si>
  <si>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</si>
  <si>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</si>
  <si>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</si>
  <si>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</si>
  <si>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</si>
  <si>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</si>
  <si>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</si>
  <si>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</si>
  <si>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</si>
  <si>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</si>
  <si>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</si>
  <si>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</si>
  <si>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</si>
  <si>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</si>
  <si>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</si>
  <si>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</si>
  <si>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</si>
  <si>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</si>
  <si>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</si>
  <si>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</si>
  <si>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</si>
  <si>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</si>
  <si>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</si>
  <si>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</si>
  <si>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</si>
  <si>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</si>
  <si>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</si>
  <si>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</si>
  <si>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</si>
  <si>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</si>
  <si>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</si>
  <si>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</si>
  <si>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</si>
  <si>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</si>
  <si>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</si>
  <si>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</si>
  <si>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</si>
  <si>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</si>
  <si>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</si>
  <si>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</si>
  <si>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</si>
  <si>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</si>
  <si>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</si>
  <si>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</si>
  <si>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</si>
  <si>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</si>
  <si>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</si>
  <si>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</si>
  <si>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</si>
  <si>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</si>
  <si>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</si>
  <si>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</si>
  <si>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</si>
  <si>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</si>
  <si>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</si>
  <si>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</si>
  <si>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</si>
  <si>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</si>
  <si>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</si>
  <si>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</si>
  <si>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</si>
  <si>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</si>
  <si>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</si>
  <si>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</si>
  <si>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</si>
  <si>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</si>
  <si>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</si>
  <si>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</si>
  <si>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</si>
  <si>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</si>
  <si>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</si>
  <si>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</si>
  <si>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</si>
  <si>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</si>
  <si>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</si>
  <si>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</si>
  <si>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</si>
  <si>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</si>
  <si>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</si>
  <si>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</si>
  <si>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</si>
  <si>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</si>
  <si>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</si>
  <si>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</si>
  <si>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</si>
  <si>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</si>
  <si>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</si>
  <si>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</si>
  <si>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</si>
  <si>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</si>
  <si>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</si>
  <si>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</si>
  <si>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</si>
  <si>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</si>
  <si>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</si>
  <si>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</si>
  <si>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</si>
  <si>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</si>
  <si>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</si>
  <si>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</si>
  <si>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</si>
  <si>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</si>
  <si>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</si>
  <si>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</si>
  <si>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</si>
  <si>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</si>
  <si>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</si>
  <si>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</si>
  <si>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</si>
  <si>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</si>
  <si>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</si>
  <si>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</si>
  <si>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</si>
  <si>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</si>
  <si>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</si>
  <si>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</si>
  <si>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</si>
  <si>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</si>
  <si>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</si>
  <si>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</si>
  <si>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</si>
  <si>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</si>
  <si>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</si>
  <si>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</si>
  <si>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</si>
  <si>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</si>
  <si>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</si>
  <si>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</si>
  <si>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</si>
  <si>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</si>
  <si>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</si>
  <si>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</si>
  <si>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</si>
  <si>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</si>
  <si>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</si>
  <si>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</si>
  <si>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</si>
  <si>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</si>
  <si>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</si>
  <si>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</si>
  <si>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</si>
  <si>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</si>
  <si>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</si>
  <si>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</si>
  <si>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</si>
  <si>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</si>
  <si>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</si>
  <si>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</si>
  <si>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</si>
  <si>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</si>
  <si>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</si>
  <si>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</si>
  <si>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</si>
  <si>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</si>
  <si>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</si>
  <si>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</si>
  <si>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</si>
  <si>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</si>
  <si>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</si>
  <si>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</si>
  <si>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</si>
  <si>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</si>
  <si>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</si>
  <si>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</si>
  <si>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</si>
  <si>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</si>
  <si>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</si>
  <si>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</si>
  <si>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</si>
  <si>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</si>
  <si>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</si>
  <si>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</si>
  <si>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</si>
  <si>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</si>
  <si>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</si>
  <si>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</si>
  <si>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</si>
  <si>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</si>
  <si>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</si>
  <si>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</si>
  <si>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</si>
  <si>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</si>
  <si>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</si>
  <si>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</si>
  <si>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</si>
  <si>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</si>
  <si>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</si>
  <si>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</si>
  <si>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</si>
  <si>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</si>
  <si>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</si>
  <si>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</si>
  <si>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</si>
  <si>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</si>
  <si>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</si>
  <si>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</si>
  <si>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</si>
  <si>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</si>
  <si>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</si>
  <si>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</si>
  <si>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</si>
  <si>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</si>
  <si>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</si>
  <si>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</si>
  <si>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</si>
  <si>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</si>
  <si>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</si>
  <si>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</si>
  <si>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</si>
  <si>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</si>
  <si>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</si>
  <si>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</si>
  <si>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</si>
  <si>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</si>
  <si>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</si>
  <si>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</si>
  <si>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</si>
  <si>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</si>
  <si>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</si>
  <si>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</si>
  <si>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</si>
  <si>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</si>
  <si>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</si>
  <si>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</si>
  <si>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</si>
  <si>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</si>
  <si>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</si>
  <si>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</si>
  <si>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</si>
  <si>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</si>
  <si>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</si>
  <si>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</si>
  <si>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</si>
  <si>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</si>
  <si>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</si>
  <si>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</si>
  <si>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</si>
  <si>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</si>
  <si>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</si>
  <si>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</si>
  <si>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</si>
  <si>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</si>
  <si>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</si>
  <si>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</si>
  <si>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</si>
  <si>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</si>
  <si>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</si>
  <si>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</si>
  <si>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</si>
  <si>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</si>
  <si>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</si>
  <si>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</si>
  <si>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</si>
  <si>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</si>
  <si>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</si>
  <si>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</si>
  <si>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</si>
  <si>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</si>
  <si>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</si>
  <si>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</si>
  <si>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</si>
  <si>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</si>
  <si>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</si>
  <si>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</si>
  <si>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</si>
  <si>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</si>
  <si>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</si>
  <si>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</si>
  <si>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</si>
  <si>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</si>
  <si>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</si>
  <si>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</si>
  <si>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</si>
  <si>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</si>
  <si>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</si>
  <si>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</si>
  <si>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</si>
  <si>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</si>
  <si>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</si>
  <si>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</si>
  <si>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</si>
  <si>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</si>
  <si>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</si>
  <si>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</si>
  <si>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</si>
  <si>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</si>
  <si>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</si>
  <si>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</si>
  <si>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</si>
  <si>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</si>
  <si>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</si>
  <si>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</si>
  <si>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</si>
  <si>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</si>
  <si>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</si>
  <si>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</si>
  <si>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</si>
  <si>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</si>
  <si>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</si>
  <si>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HFM Check</t>
  </si>
  <si>
    <t>12/31/2023</t>
  </si>
  <si>
    <t>Medrice Coluccio</t>
  </si>
  <si>
    <t>Mary Beth Formby</t>
  </si>
  <si>
    <t>Daidre West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</si>
  <si>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</si>
  <si>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</si>
  <si>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</si>
  <si>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</si>
  <si>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</si>
  <si>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</si>
  <si>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</si>
  <si>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</si>
  <si>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</si>
  <si>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</si>
  <si>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</si>
  <si>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</si>
  <si>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</si>
  <si>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</si>
  <si>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</si>
  <si>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</si>
  <si>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</si>
  <si>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</si>
  <si>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</si>
  <si>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</si>
  <si>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</si>
  <si>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</si>
  <si>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</si>
  <si>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</si>
  <si>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</si>
  <si>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</si>
  <si>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</si>
  <si>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</si>
  <si>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</si>
  <si>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</si>
  <si>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</si>
  <si>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</si>
  <si>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</si>
  <si>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</si>
  <si>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</si>
  <si>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</si>
  <si>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</si>
  <si>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</si>
  <si>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</si>
  <si>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</si>
  <si>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</si>
  <si>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</si>
  <si>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</si>
  <si>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</si>
  <si>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</si>
  <si>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</si>
  <si>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</si>
  <si>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</si>
  <si>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</si>
  <si>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</si>
  <si>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</si>
  <si>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</si>
  <si>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</si>
  <si>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</si>
  <si>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</si>
  <si>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</si>
  <si>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</si>
  <si>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</si>
  <si>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</si>
  <si>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</si>
  <si>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</si>
  <si>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</si>
  <si>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</si>
  <si>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</si>
  <si>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</si>
  <si>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</si>
  <si>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</si>
  <si>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</si>
  <si>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</si>
  <si>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</si>
  <si>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</si>
  <si>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</si>
  <si>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</si>
  <si>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</si>
  <si>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</si>
  <si>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</si>
  <si>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</si>
  <si>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</si>
  <si>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</si>
  <si>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</si>
  <si>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</si>
  <si>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</si>
  <si>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</si>
  <si>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</si>
  <si>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</si>
  <si>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</si>
  <si>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</si>
  <si>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</si>
  <si>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</si>
  <si>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</si>
  <si>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</si>
  <si>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</si>
  <si>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</si>
  <si>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</si>
  <si>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</si>
  <si>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</si>
  <si>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</si>
  <si>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</si>
  <si>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</si>
  <si>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</si>
  <si>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</si>
  <si>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</si>
  <si>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</si>
  <si>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</si>
  <si>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</si>
  <si>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</si>
  <si>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</si>
  <si>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</si>
  <si>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</si>
  <si>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</si>
  <si>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</si>
  <si>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</si>
  <si>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</si>
  <si>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</si>
  <si>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</si>
  <si>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</si>
  <si>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</si>
  <si>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</si>
  <si>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</si>
  <si>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</si>
  <si>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</si>
  <si>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</si>
  <si>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</si>
  <si>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</si>
  <si>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</si>
  <si>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</si>
  <si>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</si>
  <si>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</si>
  <si>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</si>
  <si>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</si>
  <si>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</si>
  <si>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</si>
  <si>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</si>
  <si>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</si>
  <si>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</si>
  <si>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</si>
  <si>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</si>
  <si>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</si>
  <si>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</si>
  <si>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</si>
  <si>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</si>
  <si>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</si>
  <si>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</si>
  <si>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</si>
  <si>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</si>
  <si>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</si>
  <si>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</si>
  <si>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</si>
  <si>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</si>
  <si>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</si>
  <si>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</si>
  <si>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</si>
  <si>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</si>
  <si>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</si>
  <si>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</si>
  <si>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</si>
  <si>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</si>
  <si>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</si>
  <si>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</si>
  <si>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</si>
  <si>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</si>
  <si>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</si>
  <si>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</si>
  <si>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</si>
  <si>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</si>
  <si>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</si>
  <si>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</si>
  <si>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</si>
  <si>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</si>
  <si>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</si>
  <si>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</si>
  <si>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</si>
  <si>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</si>
  <si>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</si>
  <si>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</si>
  <si>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</si>
  <si>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</si>
  <si>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</si>
  <si>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</si>
  <si>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</si>
  <si>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</si>
  <si>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</si>
  <si>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</si>
  <si>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</si>
  <si>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</si>
  <si>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</si>
  <si>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</si>
  <si>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</si>
  <si>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</si>
  <si>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</si>
  <si>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</si>
  <si>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</si>
  <si>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</si>
  <si>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</si>
  <si>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</si>
  <si>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</si>
  <si>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</si>
  <si>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</si>
  <si>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</si>
  <si>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</si>
  <si>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</si>
  <si>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</si>
  <si>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</si>
  <si>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</si>
  <si>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</si>
  <si>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</si>
  <si>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</si>
  <si>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</si>
  <si>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</si>
  <si>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</si>
  <si>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</si>
  <si>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</si>
  <si>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</si>
  <si>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</si>
  <si>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</si>
  <si>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</si>
  <si>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</si>
  <si>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</si>
  <si>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</si>
  <si>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</si>
  <si>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</si>
  <si>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</si>
  <si>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</si>
  <si>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</si>
  <si>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</si>
  <si>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</si>
  <si>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</si>
  <si>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</si>
  <si>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</si>
  <si>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</si>
  <si>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</si>
  <si>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</si>
  <si>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</si>
  <si>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</si>
  <si>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</si>
  <si>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</si>
  <si>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</si>
  <si>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</si>
  <si>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</si>
  <si>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</si>
  <si>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</si>
  <si>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</si>
  <si>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</si>
  <si>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</si>
  <si>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</si>
  <si>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</si>
  <si>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</si>
  <si>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</si>
  <si>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</si>
  <si>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</si>
  <si>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</si>
  <si>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</si>
  <si>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</si>
  <si>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</si>
  <si>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</si>
  <si>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</si>
  <si>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</si>
  <si>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</si>
  <si>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</si>
  <si>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</si>
  <si>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</si>
  <si>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</si>
  <si>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</si>
  <si>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</si>
  <si>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</si>
  <si>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</si>
  <si>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</si>
  <si>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</si>
  <si>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</si>
  <si>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</si>
  <si>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</si>
  <si>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</si>
  <si>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</si>
  <si>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</si>
  <si>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</si>
  <si>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</si>
  <si>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</si>
  <si>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</si>
  <si>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</si>
  <si>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</si>
  <si>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</si>
  <si>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</si>
  <si>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</si>
  <si>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</si>
  <si>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</si>
  <si>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</si>
  <si>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</si>
  <si>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</si>
  <si>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</si>
  <si>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</si>
  <si>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</si>
  <si>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</si>
  <si>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</si>
  <si>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</si>
  <si>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</si>
  <si>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</si>
  <si>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</si>
  <si>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</si>
  <si>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</si>
  <si>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</si>
  <si>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</si>
  <si>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</si>
  <si>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</si>
  <si>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</si>
  <si>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</si>
  <si>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</si>
  <si>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</si>
  <si>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</si>
  <si>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Interaffiliate Revenue from Services Provided</t>
  </si>
  <si>
    <t>Nathan Louvier</t>
  </si>
  <si>
    <t>nathan.louvier@providence.org</t>
  </si>
  <si>
    <t>Dues and Subscriptions</t>
  </si>
  <si>
    <t>Postage</t>
  </si>
  <si>
    <t>Purch HealthCare Outside Med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</si>
</sst>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1" transitionEvaluation="1" transitionEntry="1" codeName="Sheet1">
    <tabColor rgb="FF92D050"/>
    <pageSetUpPr autoPageBreaks="0" fitToPage="1"/>
  </sheetPr>
  <dimension ref="A1:CF716"/>
  <sheetViews>
    <sheetView tabSelected="1" topLeftCell="A91" zoomScaleNormal="100" workbookViewId="0">
      <selection activeCell="C111" sqref="C11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71261175</v>
      </c>
      <c r="C47" s="273">
        <v>1595727</v>
      </c>
      <c r="D47" s="273">
        <v>0</v>
      </c>
      <c r="E47" s="273">
        <v>5513632</v>
      </c>
      <c r="F47" s="273">
        <v>0</v>
      </c>
      <c r="G47" s="273">
        <v>21480</v>
      </c>
      <c r="H47" s="273">
        <v>320556</v>
      </c>
      <c r="I47" s="273">
        <v>0</v>
      </c>
      <c r="J47" s="273">
        <v>250680</v>
      </c>
      <c r="K47" s="273">
        <v>0</v>
      </c>
      <c r="L47" s="273">
        <v>0</v>
      </c>
      <c r="M47" s="273">
        <v>0</v>
      </c>
      <c r="N47" s="273">
        <v>0</v>
      </c>
      <c r="O47" s="273">
        <v>894057</v>
      </c>
      <c r="P47" s="273">
        <v>1745801</v>
      </c>
      <c r="Q47" s="273">
        <v>1695460</v>
      </c>
      <c r="R47" s="273">
        <v>68812</v>
      </c>
      <c r="S47" s="273">
        <v>2751</v>
      </c>
      <c r="T47" s="273">
        <v>351936</v>
      </c>
      <c r="U47" s="273">
        <v>667122</v>
      </c>
      <c r="V47" s="273">
        <v>803509</v>
      </c>
      <c r="W47" s="273">
        <v>160046</v>
      </c>
      <c r="X47" s="273">
        <v>142407</v>
      </c>
      <c r="Y47" s="273">
        <v>838474</v>
      </c>
      <c r="Z47" s="273">
        <v>8227</v>
      </c>
      <c r="AA47" s="273">
        <v>74675</v>
      </c>
      <c r="AB47" s="273">
        <v>881568</v>
      </c>
      <c r="AC47" s="273">
        <v>614798</v>
      </c>
      <c r="AD47" s="273">
        <v>50558</v>
      </c>
      <c r="AE47" s="273">
        <v>947324</v>
      </c>
      <c r="AF47" s="273">
        <v>0</v>
      </c>
      <c r="AG47" s="273">
        <v>1593268</v>
      </c>
      <c r="AH47" s="273">
        <v>0</v>
      </c>
      <c r="AI47" s="273">
        <v>0</v>
      </c>
      <c r="AJ47" s="273">
        <v>309661</v>
      </c>
      <c r="AK47" s="273">
        <v>0</v>
      </c>
      <c r="AL47" s="273">
        <v>0</v>
      </c>
      <c r="AM47" s="273">
        <v>0</v>
      </c>
      <c r="AN47" s="273">
        <v>0</v>
      </c>
      <c r="AO47" s="273">
        <v>672281</v>
      </c>
      <c r="AP47" s="273">
        <v>0</v>
      </c>
      <c r="AQ47" s="273">
        <v>0</v>
      </c>
      <c r="AR47" s="273">
        <v>95884</v>
      </c>
      <c r="AS47" s="273">
        <v>0</v>
      </c>
      <c r="AT47" s="273">
        <v>0</v>
      </c>
      <c r="AU47" s="273">
        <v>156022</v>
      </c>
      <c r="AV47" s="273">
        <v>0</v>
      </c>
      <c r="AW47" s="273">
        <v>0</v>
      </c>
      <c r="AX47" s="273">
        <v>0</v>
      </c>
      <c r="AY47" s="273">
        <v>554979</v>
      </c>
      <c r="AZ47" s="273">
        <v>0</v>
      </c>
      <c r="BA47" s="273">
        <v>22114</v>
      </c>
      <c r="BB47" s="273">
        <v>0</v>
      </c>
      <c r="BC47" s="273">
        <v>223753</v>
      </c>
      <c r="BD47" s="273">
        <v>0</v>
      </c>
      <c r="BE47" s="273">
        <v>969482</v>
      </c>
      <c r="BF47" s="273">
        <v>0</v>
      </c>
      <c r="BG47" s="273">
        <v>52485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32273</v>
      </c>
      <c r="BN47" s="273">
        <v>547205</v>
      </c>
      <c r="BO47" s="273">
        <v>45116700</v>
      </c>
      <c r="BP47" s="273">
        <v>1831</v>
      </c>
      <c r="BQ47" s="273">
        <v>74210</v>
      </c>
      <c r="BR47" s="273">
        <v>12694</v>
      </c>
      <c r="BS47" s="273">
        <v>97205</v>
      </c>
      <c r="BT47" s="273">
        <v>93091</v>
      </c>
      <c r="BU47" s="273">
        <v>0</v>
      </c>
      <c r="BV47" s="273">
        <v>0</v>
      </c>
      <c r="BW47" s="273">
        <v>0</v>
      </c>
      <c r="BX47" s="273">
        <v>0</v>
      </c>
      <c r="BY47" s="273">
        <v>1779690</v>
      </c>
      <c r="BZ47" s="273">
        <v>429503</v>
      </c>
      <c r="CA47" s="273">
        <v>417691</v>
      </c>
      <c r="CB47" s="273">
        <v>216088</v>
      </c>
      <c r="CC47" s="273">
        <v>143465</v>
      </c>
      <c r="CD47" s="16"/>
      <c r="CE47" s="25">
        <f>SUM(C47:CC47)</f>
        <v>71261175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71261175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14795800</v>
      </c>
      <c r="C51" s="273">
        <v>82318</v>
      </c>
      <c r="D51" s="273">
        <v>0</v>
      </c>
      <c r="E51" s="273">
        <v>247786</v>
      </c>
      <c r="F51" s="273">
        <v>0</v>
      </c>
      <c r="G51" s="273">
        <v>0</v>
      </c>
      <c r="H51" s="273">
        <v>4475</v>
      </c>
      <c r="I51" s="273">
        <v>0</v>
      </c>
      <c r="J51" s="273">
        <v>10740</v>
      </c>
      <c r="K51" s="273">
        <v>0</v>
      </c>
      <c r="L51" s="273">
        <v>0</v>
      </c>
      <c r="M51" s="273">
        <v>0</v>
      </c>
      <c r="N51" s="273">
        <v>0</v>
      </c>
      <c r="O51" s="273">
        <v>34931</v>
      </c>
      <c r="P51" s="273">
        <v>2921846</v>
      </c>
      <c r="Q51" s="273">
        <v>9398</v>
      </c>
      <c r="R51" s="273">
        <v>89663</v>
      </c>
      <c r="S51" s="273">
        <v>73757</v>
      </c>
      <c r="T51" s="273">
        <v>5001</v>
      </c>
      <c r="U51" s="273">
        <v>101724</v>
      </c>
      <c r="V51" s="273">
        <v>954207</v>
      </c>
      <c r="W51" s="273">
        <v>34807</v>
      </c>
      <c r="X51" s="273">
        <v>530588</v>
      </c>
      <c r="Y51" s="273">
        <v>419719</v>
      </c>
      <c r="Z51" s="273">
        <v>0</v>
      </c>
      <c r="AA51" s="273">
        <v>10766</v>
      </c>
      <c r="AB51" s="273">
        <v>49586</v>
      </c>
      <c r="AC51" s="273">
        <v>-68846</v>
      </c>
      <c r="AD51" s="273">
        <v>0</v>
      </c>
      <c r="AE51" s="273">
        <v>21345</v>
      </c>
      <c r="AF51" s="273">
        <v>0</v>
      </c>
      <c r="AG51" s="273">
        <v>65476</v>
      </c>
      <c r="AH51" s="273">
        <v>0</v>
      </c>
      <c r="AI51" s="273">
        <v>0</v>
      </c>
      <c r="AJ51" s="273">
        <v>455755</v>
      </c>
      <c r="AK51" s="273">
        <v>0</v>
      </c>
      <c r="AL51" s="273">
        <v>0</v>
      </c>
      <c r="AM51" s="273">
        <v>0</v>
      </c>
      <c r="AN51" s="273">
        <v>0</v>
      </c>
      <c r="AO51" s="273">
        <v>43822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31464</v>
      </c>
      <c r="AZ51" s="273">
        <v>1280</v>
      </c>
      <c r="BA51" s="273">
        <v>0</v>
      </c>
      <c r="BB51" s="273">
        <v>0</v>
      </c>
      <c r="BC51" s="273">
        <v>205877</v>
      </c>
      <c r="BD51" s="273">
        <v>0</v>
      </c>
      <c r="BE51" s="273">
        <v>1242119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7175985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11894</v>
      </c>
      <c r="BZ51" s="273">
        <v>0</v>
      </c>
      <c r="CA51" s="273">
        <v>14412</v>
      </c>
      <c r="CB51" s="273">
        <v>6325</v>
      </c>
      <c r="CC51" s="273">
        <v>7578</v>
      </c>
      <c r="CD51" s="16"/>
      <c r="CE51" s="25">
        <f>SUM(C51:CD51)</f>
        <v>14795798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14795800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11604</v>
      </c>
      <c r="D59" s="273">
        <v>0</v>
      </c>
      <c r="E59" s="273">
        <v>77593</v>
      </c>
      <c r="F59" s="273">
        <v>0</v>
      </c>
      <c r="G59" s="273">
        <v>0</v>
      </c>
      <c r="H59" s="273">
        <v>4555</v>
      </c>
      <c r="I59" s="273">
        <v>0</v>
      </c>
      <c r="J59" s="273">
        <v>4811</v>
      </c>
      <c r="K59" s="273">
        <v>0</v>
      </c>
      <c r="L59" s="273">
        <v>0</v>
      </c>
      <c r="M59" s="273">
        <v>0</v>
      </c>
      <c r="N59" s="273">
        <v>0</v>
      </c>
      <c r="O59" s="273">
        <v>1822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500068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130.19999999999999</v>
      </c>
      <c r="D60" s="277">
        <v>0</v>
      </c>
      <c r="E60" s="277">
        <v>588.24</v>
      </c>
      <c r="F60" s="277">
        <v>0</v>
      </c>
      <c r="G60" s="277">
        <v>2.2400000000000002</v>
      </c>
      <c r="H60" s="277">
        <v>27.2</v>
      </c>
      <c r="I60" s="277">
        <v>0.02</v>
      </c>
      <c r="J60" s="277">
        <v>16.350000000000001</v>
      </c>
      <c r="K60" s="277">
        <v>0</v>
      </c>
      <c r="L60" s="277">
        <v>0</v>
      </c>
      <c r="M60" s="277">
        <v>0</v>
      </c>
      <c r="N60" s="277">
        <v>0</v>
      </c>
      <c r="O60" s="277">
        <v>68.209999999999994</v>
      </c>
      <c r="P60" s="274">
        <v>165.06</v>
      </c>
      <c r="Q60" s="274">
        <v>128.07</v>
      </c>
      <c r="R60" s="274">
        <v>8.41</v>
      </c>
      <c r="S60" s="278">
        <v>0</v>
      </c>
      <c r="T60" s="278">
        <v>23.81</v>
      </c>
      <c r="U60" s="279">
        <v>73.58</v>
      </c>
      <c r="V60" s="274">
        <v>70.010000000000005</v>
      </c>
      <c r="W60" s="274">
        <v>10.18</v>
      </c>
      <c r="X60" s="274">
        <v>14.71</v>
      </c>
      <c r="Y60" s="274">
        <v>73.930000000000007</v>
      </c>
      <c r="Z60" s="274">
        <v>0.96</v>
      </c>
      <c r="AA60" s="274">
        <v>5.89</v>
      </c>
      <c r="AB60" s="278">
        <v>56.84</v>
      </c>
      <c r="AC60" s="274">
        <v>62.9</v>
      </c>
      <c r="AD60" s="274">
        <v>4.43</v>
      </c>
      <c r="AE60" s="274">
        <v>79.790000000000006</v>
      </c>
      <c r="AF60" s="274">
        <v>0</v>
      </c>
      <c r="AG60" s="274">
        <v>127.14</v>
      </c>
      <c r="AH60" s="274">
        <v>0</v>
      </c>
      <c r="AI60" s="274">
        <v>0</v>
      </c>
      <c r="AJ60" s="274">
        <v>22.72</v>
      </c>
      <c r="AK60" s="274">
        <v>0</v>
      </c>
      <c r="AL60" s="274">
        <v>0</v>
      </c>
      <c r="AM60" s="274">
        <v>0</v>
      </c>
      <c r="AN60" s="274">
        <v>0</v>
      </c>
      <c r="AO60" s="274">
        <v>110.94</v>
      </c>
      <c r="AP60" s="274">
        <v>0</v>
      </c>
      <c r="AQ60" s="274">
        <v>0</v>
      </c>
      <c r="AR60" s="274">
        <v>3.35</v>
      </c>
      <c r="AS60" s="274">
        <v>0</v>
      </c>
      <c r="AT60" s="274">
        <v>0</v>
      </c>
      <c r="AU60" s="274">
        <v>15.87</v>
      </c>
      <c r="AV60" s="278">
        <v>0</v>
      </c>
      <c r="AW60" s="278">
        <v>0.02</v>
      </c>
      <c r="AX60" s="278">
        <v>0</v>
      </c>
      <c r="AY60" s="274">
        <v>89.82</v>
      </c>
      <c r="AZ60" s="274">
        <v>0</v>
      </c>
      <c r="BA60" s="278">
        <v>4.93</v>
      </c>
      <c r="BB60" s="278">
        <v>0</v>
      </c>
      <c r="BC60" s="278">
        <v>40.31</v>
      </c>
      <c r="BD60" s="278">
        <v>0</v>
      </c>
      <c r="BE60" s="274">
        <v>141.16999999999999</v>
      </c>
      <c r="BF60" s="278">
        <v>0</v>
      </c>
      <c r="BG60" s="278">
        <v>9.91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4.75</v>
      </c>
      <c r="BN60" s="278">
        <v>-15.23</v>
      </c>
      <c r="BO60" s="278">
        <v>5.29</v>
      </c>
      <c r="BP60" s="278">
        <v>0</v>
      </c>
      <c r="BQ60" s="278">
        <v>0.09</v>
      </c>
      <c r="BR60" s="278">
        <v>1.75</v>
      </c>
      <c r="BS60" s="278">
        <v>8.5</v>
      </c>
      <c r="BT60" s="278">
        <v>12.3</v>
      </c>
      <c r="BU60" s="278">
        <v>0</v>
      </c>
      <c r="BV60" s="278">
        <v>0.01</v>
      </c>
      <c r="BW60" s="278">
        <v>0</v>
      </c>
      <c r="BX60" s="278">
        <v>0</v>
      </c>
      <c r="BY60" s="278">
        <v>97.84</v>
      </c>
      <c r="BZ60" s="278">
        <v>105.19</v>
      </c>
      <c r="CA60" s="278">
        <v>65.34</v>
      </c>
      <c r="CB60" s="278">
        <v>13.98</v>
      </c>
      <c r="CC60" s="278">
        <v>9.4600000000000009</v>
      </c>
      <c r="CD60" s="209" t="s">
        <v>247</v>
      </c>
      <c r="CE60" s="227">
        <f t="shared" ref="CE60:CE68" si="6">SUM(C60:CD60)</f>
        <v>2486.4800000000009</v>
      </c>
    </row>
    <row r="61" spans="1:83" x14ac:dyDescent="0.25">
      <c r="A61" s="31" t="s">
        <v>262</v>
      </c>
      <c r="B61" s="16"/>
      <c r="C61" s="273">
        <v>15668757</v>
      </c>
      <c r="D61" s="273">
        <v>0</v>
      </c>
      <c r="E61" s="273">
        <v>57545717</v>
      </c>
      <c r="F61" s="273">
        <v>0</v>
      </c>
      <c r="G61" s="273">
        <v>251109</v>
      </c>
      <c r="H61" s="273">
        <v>3159170</v>
      </c>
      <c r="I61" s="273">
        <v>4744</v>
      </c>
      <c r="J61" s="273">
        <v>2370046</v>
      </c>
      <c r="K61" s="273">
        <v>0</v>
      </c>
      <c r="L61" s="273">
        <v>0</v>
      </c>
      <c r="M61" s="273">
        <v>0</v>
      </c>
      <c r="N61" s="273">
        <v>0</v>
      </c>
      <c r="O61" s="273">
        <v>8455119</v>
      </c>
      <c r="P61" s="275">
        <v>16962915</v>
      </c>
      <c r="Q61" s="275">
        <v>16442467</v>
      </c>
      <c r="R61" s="275">
        <v>721664</v>
      </c>
      <c r="S61" s="280">
        <v>0</v>
      </c>
      <c r="T61" s="280">
        <v>3485848</v>
      </c>
      <c r="U61" s="276">
        <v>6215830</v>
      </c>
      <c r="V61" s="275">
        <v>7861813</v>
      </c>
      <c r="W61" s="275">
        <v>1240056</v>
      </c>
      <c r="X61" s="275">
        <v>1487075</v>
      </c>
      <c r="Y61" s="275">
        <v>8110292</v>
      </c>
      <c r="Z61" s="275">
        <v>60907</v>
      </c>
      <c r="AA61" s="275">
        <v>815447</v>
      </c>
      <c r="AB61" s="281">
        <v>7783830</v>
      </c>
      <c r="AC61" s="275">
        <v>6179614</v>
      </c>
      <c r="AD61" s="275">
        <v>580482</v>
      </c>
      <c r="AE61" s="275">
        <v>9049828</v>
      </c>
      <c r="AF61" s="275">
        <v>0</v>
      </c>
      <c r="AG61" s="275">
        <v>12449810</v>
      </c>
      <c r="AH61" s="275">
        <v>0</v>
      </c>
      <c r="AI61" s="275">
        <v>0</v>
      </c>
      <c r="AJ61" s="275">
        <v>2738762</v>
      </c>
      <c r="AK61" s="275">
        <v>0</v>
      </c>
      <c r="AL61" s="275">
        <v>0</v>
      </c>
      <c r="AM61" s="275">
        <v>0</v>
      </c>
      <c r="AN61" s="275">
        <v>0</v>
      </c>
      <c r="AO61" s="275">
        <v>7899607</v>
      </c>
      <c r="AP61" s="275">
        <v>0</v>
      </c>
      <c r="AQ61" s="275">
        <v>0</v>
      </c>
      <c r="AR61" s="275">
        <v>472368</v>
      </c>
      <c r="AS61" s="275">
        <v>0</v>
      </c>
      <c r="AT61" s="275">
        <v>0</v>
      </c>
      <c r="AU61" s="275">
        <v>1276162</v>
      </c>
      <c r="AV61" s="280">
        <v>0</v>
      </c>
      <c r="AW61" s="280">
        <v>2796</v>
      </c>
      <c r="AX61" s="280">
        <v>0</v>
      </c>
      <c r="AY61" s="275">
        <v>5454724</v>
      </c>
      <c r="AZ61" s="275">
        <v>0</v>
      </c>
      <c r="BA61" s="280">
        <v>245590</v>
      </c>
      <c r="BB61" s="280">
        <v>0</v>
      </c>
      <c r="BC61" s="280">
        <v>2248860</v>
      </c>
      <c r="BD61" s="280">
        <v>0</v>
      </c>
      <c r="BE61" s="275">
        <v>9475159</v>
      </c>
      <c r="BF61" s="280">
        <v>0</v>
      </c>
      <c r="BG61" s="280">
        <v>501114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317690</v>
      </c>
      <c r="BN61" s="280">
        <v>3041778</v>
      </c>
      <c r="BO61" s="280">
        <v>558099</v>
      </c>
      <c r="BP61" s="280">
        <v>0</v>
      </c>
      <c r="BQ61" s="280">
        <v>17563</v>
      </c>
      <c r="BR61" s="280">
        <v>106419</v>
      </c>
      <c r="BS61" s="280">
        <v>790844</v>
      </c>
      <c r="BT61" s="280">
        <v>863300</v>
      </c>
      <c r="BU61" s="280">
        <v>0</v>
      </c>
      <c r="BV61" s="280">
        <v>0</v>
      </c>
      <c r="BW61" s="280">
        <v>0</v>
      </c>
      <c r="BX61" s="280">
        <v>0</v>
      </c>
      <c r="BY61" s="280">
        <v>12463108</v>
      </c>
      <c r="BZ61" s="280">
        <v>8437480</v>
      </c>
      <c r="CA61" s="280">
        <v>5887174</v>
      </c>
      <c r="CB61" s="280">
        <v>1742820</v>
      </c>
      <c r="CC61" s="280">
        <v>866572</v>
      </c>
      <c r="CD61" s="24" t="s">
        <v>247</v>
      </c>
      <c r="CE61" s="25">
        <f t="shared" si="6"/>
        <v>252310529</v>
      </c>
    </row>
    <row r="62" spans="1:83" x14ac:dyDescent="0.25">
      <c r="A62" s="31" t="s">
        <v>10</v>
      </c>
      <c r="B62" s="16"/>
      <c r="C62" s="25">
        <f t="shared" ref="C62:AH62" si="7">ROUND(C47+C48,0)</f>
        <v>1595727</v>
      </c>
      <c r="D62" s="25">
        <f t="shared" si="7"/>
        <v>0</v>
      </c>
      <c r="E62" s="25">
        <f t="shared" si="7"/>
        <v>5513632</v>
      </c>
      <c r="F62" s="25">
        <f t="shared" si="7"/>
        <v>0</v>
      </c>
      <c r="G62" s="25">
        <f t="shared" si="7"/>
        <v>21480</v>
      </c>
      <c r="H62" s="25">
        <f t="shared" si="7"/>
        <v>320556</v>
      </c>
      <c r="I62" s="25">
        <f t="shared" si="7"/>
        <v>0</v>
      </c>
      <c r="J62" s="25">
        <f t="shared" si="7"/>
        <v>250680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894057</v>
      </c>
      <c r="P62" s="25">
        <f t="shared" si="7"/>
        <v>1745801</v>
      </c>
      <c r="Q62" s="25">
        <f t="shared" si="7"/>
        <v>1695460</v>
      </c>
      <c r="R62" s="25">
        <f t="shared" si="7"/>
        <v>68812</v>
      </c>
      <c r="S62" s="25">
        <f t="shared" si="7"/>
        <v>2751</v>
      </c>
      <c r="T62" s="25">
        <f t="shared" si="7"/>
        <v>351936</v>
      </c>
      <c r="U62" s="25">
        <f t="shared" si="7"/>
        <v>667122</v>
      </c>
      <c r="V62" s="25">
        <f t="shared" si="7"/>
        <v>803509</v>
      </c>
      <c r="W62" s="25">
        <f t="shared" si="7"/>
        <v>160046</v>
      </c>
      <c r="X62" s="25">
        <f t="shared" si="7"/>
        <v>142407</v>
      </c>
      <c r="Y62" s="25">
        <f t="shared" si="7"/>
        <v>838474</v>
      </c>
      <c r="Z62" s="25">
        <f t="shared" si="7"/>
        <v>8227</v>
      </c>
      <c r="AA62" s="25">
        <f t="shared" si="7"/>
        <v>74675</v>
      </c>
      <c r="AB62" s="25">
        <f t="shared" si="7"/>
        <v>881568</v>
      </c>
      <c r="AC62" s="25">
        <f t="shared" si="7"/>
        <v>614798</v>
      </c>
      <c r="AD62" s="25">
        <f t="shared" si="7"/>
        <v>50558</v>
      </c>
      <c r="AE62" s="25">
        <f t="shared" si="7"/>
        <v>947324</v>
      </c>
      <c r="AF62" s="25">
        <f t="shared" si="7"/>
        <v>0</v>
      </c>
      <c r="AG62" s="25">
        <f t="shared" si="7"/>
        <v>1593268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309661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672281</v>
      </c>
      <c r="AP62" s="25">
        <f t="shared" si="8"/>
        <v>0</v>
      </c>
      <c r="AQ62" s="25">
        <f t="shared" si="8"/>
        <v>0</v>
      </c>
      <c r="AR62" s="25">
        <f t="shared" si="8"/>
        <v>95884</v>
      </c>
      <c r="AS62" s="25">
        <f t="shared" si="8"/>
        <v>0</v>
      </c>
      <c r="AT62" s="25">
        <f t="shared" si="8"/>
        <v>0</v>
      </c>
      <c r="AU62" s="25">
        <f t="shared" si="8"/>
        <v>156022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554979</v>
      </c>
      <c r="AZ62" s="25">
        <f t="shared" si="8"/>
        <v>0</v>
      </c>
      <c r="BA62" s="25">
        <f t="shared" si="8"/>
        <v>22114</v>
      </c>
      <c r="BB62" s="25">
        <f t="shared" si="8"/>
        <v>0</v>
      </c>
      <c r="BC62" s="25">
        <f t="shared" si="8"/>
        <v>223753</v>
      </c>
      <c r="BD62" s="25">
        <f t="shared" si="8"/>
        <v>0</v>
      </c>
      <c r="BE62" s="25">
        <f t="shared" si="8"/>
        <v>969482</v>
      </c>
      <c r="BF62" s="25">
        <f t="shared" si="8"/>
        <v>0</v>
      </c>
      <c r="BG62" s="25">
        <f t="shared" si="8"/>
        <v>52485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32273</v>
      </c>
      <c r="BN62" s="25">
        <f t="shared" si="8"/>
        <v>547205</v>
      </c>
      <c r="BO62" s="25">
        <f t="shared" ref="BO62:CC62" si="9">ROUND(BO47+BO48,0)</f>
        <v>45116700</v>
      </c>
      <c r="BP62" s="25">
        <f t="shared" si="9"/>
        <v>1831</v>
      </c>
      <c r="BQ62" s="25">
        <f t="shared" si="9"/>
        <v>74210</v>
      </c>
      <c r="BR62" s="25">
        <f t="shared" si="9"/>
        <v>12694</v>
      </c>
      <c r="BS62" s="25">
        <f t="shared" si="9"/>
        <v>97205</v>
      </c>
      <c r="BT62" s="25">
        <f t="shared" si="9"/>
        <v>93091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1779690</v>
      </c>
      <c r="BZ62" s="25">
        <f t="shared" si="9"/>
        <v>429503</v>
      </c>
      <c r="CA62" s="25">
        <f t="shared" si="9"/>
        <v>417691</v>
      </c>
      <c r="CB62" s="25">
        <f t="shared" si="9"/>
        <v>216088</v>
      </c>
      <c r="CC62" s="25">
        <f t="shared" si="9"/>
        <v>143465</v>
      </c>
      <c r="CD62" s="24" t="s">
        <v>247</v>
      </c>
      <c r="CE62" s="25">
        <f t="shared" si="6"/>
        <v>71261175</v>
      </c>
    </row>
    <row r="63" spans="1:83" x14ac:dyDescent="0.25">
      <c r="A63" s="31" t="s">
        <v>263</v>
      </c>
      <c r="B63" s="16"/>
      <c r="C63" s="273">
        <v>530644</v>
      </c>
      <c r="D63" s="273">
        <v>0</v>
      </c>
      <c r="E63" s="273">
        <v>2190255.2400000002</v>
      </c>
      <c r="F63" s="273">
        <v>0</v>
      </c>
      <c r="G63" s="273">
        <v>0</v>
      </c>
      <c r="H63" s="273">
        <v>459634</v>
      </c>
      <c r="I63" s="273">
        <v>0</v>
      </c>
      <c r="J63" s="273">
        <v>870110.69</v>
      </c>
      <c r="K63" s="273">
        <v>0</v>
      </c>
      <c r="L63" s="273">
        <v>0</v>
      </c>
      <c r="M63" s="273">
        <v>0</v>
      </c>
      <c r="N63" s="273">
        <v>0</v>
      </c>
      <c r="O63" s="273">
        <v>1926432.27</v>
      </c>
      <c r="P63" s="275">
        <v>3595512.25</v>
      </c>
      <c r="Q63" s="275">
        <v>4</v>
      </c>
      <c r="R63" s="275">
        <v>5735996.04</v>
      </c>
      <c r="S63" s="280">
        <v>0</v>
      </c>
      <c r="T63" s="280">
        <v>0</v>
      </c>
      <c r="U63" s="276">
        <v>213157.48</v>
      </c>
      <c r="V63" s="275">
        <v>345740</v>
      </c>
      <c r="W63" s="275">
        <v>0</v>
      </c>
      <c r="X63" s="275">
        <v>33351</v>
      </c>
      <c r="Y63" s="275">
        <v>31480.3</v>
      </c>
      <c r="Z63" s="275">
        <v>0</v>
      </c>
      <c r="AA63" s="275">
        <v>0</v>
      </c>
      <c r="AB63" s="281">
        <v>0</v>
      </c>
      <c r="AC63" s="275">
        <v>12</v>
      </c>
      <c r="AD63" s="275">
        <v>0</v>
      </c>
      <c r="AE63" s="275">
        <v>0</v>
      </c>
      <c r="AF63" s="275">
        <v>0</v>
      </c>
      <c r="AG63" s="275">
        <v>373524.5</v>
      </c>
      <c r="AH63" s="275">
        <v>0</v>
      </c>
      <c r="AI63" s="275">
        <v>0</v>
      </c>
      <c r="AJ63" s="275">
        <v>204500</v>
      </c>
      <c r="AK63" s="275">
        <v>0</v>
      </c>
      <c r="AL63" s="275">
        <v>0</v>
      </c>
      <c r="AM63" s="275">
        <v>0</v>
      </c>
      <c r="AN63" s="275">
        <v>0</v>
      </c>
      <c r="AO63" s="275">
        <v>12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33696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80527.759999999995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929594.03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774311</v>
      </c>
      <c r="BX63" s="280">
        <v>0</v>
      </c>
      <c r="BY63" s="280">
        <v>143120</v>
      </c>
      <c r="BZ63" s="280">
        <v>0</v>
      </c>
      <c r="CA63" s="280">
        <v>0</v>
      </c>
      <c r="CB63" s="280">
        <v>200</v>
      </c>
      <c r="CC63" s="280">
        <v>33357.71</v>
      </c>
      <c r="CD63" s="24" t="s">
        <v>247</v>
      </c>
      <c r="CE63" s="25">
        <f t="shared" si="6"/>
        <v>18505172.27</v>
      </c>
    </row>
    <row r="64" spans="1:83" x14ac:dyDescent="0.25">
      <c r="A64" s="31" t="s">
        <v>264</v>
      </c>
      <c r="B64" s="16"/>
      <c r="C64" s="273">
        <v>1833322</v>
      </c>
      <c r="D64" s="273">
        <v>0</v>
      </c>
      <c r="E64" s="273">
        <v>3530823</v>
      </c>
      <c r="F64" s="273">
        <v>0</v>
      </c>
      <c r="G64" s="273">
        <v>589</v>
      </c>
      <c r="H64" s="273">
        <v>37431</v>
      </c>
      <c r="I64" s="273">
        <v>0</v>
      </c>
      <c r="J64" s="273">
        <v>121821</v>
      </c>
      <c r="K64" s="273">
        <v>0</v>
      </c>
      <c r="L64" s="273">
        <v>0</v>
      </c>
      <c r="M64" s="273">
        <v>0</v>
      </c>
      <c r="N64" s="273">
        <v>0</v>
      </c>
      <c r="O64" s="273">
        <v>1025014</v>
      </c>
      <c r="P64" s="275">
        <v>14345018</v>
      </c>
      <c r="Q64" s="275">
        <v>1206300</v>
      </c>
      <c r="R64" s="275">
        <v>49985</v>
      </c>
      <c r="S64" s="280">
        <v>25682849</v>
      </c>
      <c r="T64" s="280">
        <v>1108075</v>
      </c>
      <c r="U64" s="276">
        <v>5232791</v>
      </c>
      <c r="V64" s="275">
        <v>23439125</v>
      </c>
      <c r="W64" s="275">
        <v>88954</v>
      </c>
      <c r="X64" s="275">
        <v>556327</v>
      </c>
      <c r="Y64" s="275">
        <v>6895480</v>
      </c>
      <c r="Z64" s="275">
        <v>1056</v>
      </c>
      <c r="AA64" s="275">
        <v>702116</v>
      </c>
      <c r="AB64" s="281">
        <v>11454036</v>
      </c>
      <c r="AC64" s="275">
        <v>3065403</v>
      </c>
      <c r="AD64" s="275">
        <v>11726</v>
      </c>
      <c r="AE64" s="275">
        <v>52270</v>
      </c>
      <c r="AF64" s="275">
        <v>0</v>
      </c>
      <c r="AG64" s="275">
        <v>1674872</v>
      </c>
      <c r="AH64" s="275">
        <v>0</v>
      </c>
      <c r="AI64" s="275">
        <v>0</v>
      </c>
      <c r="AJ64" s="275">
        <v>259742</v>
      </c>
      <c r="AK64" s="275">
        <v>0</v>
      </c>
      <c r="AL64" s="275">
        <v>0</v>
      </c>
      <c r="AM64" s="275">
        <v>0</v>
      </c>
      <c r="AN64" s="275">
        <v>0</v>
      </c>
      <c r="AO64" s="275">
        <v>568482</v>
      </c>
      <c r="AP64" s="275">
        <v>0</v>
      </c>
      <c r="AQ64" s="275">
        <v>0</v>
      </c>
      <c r="AR64" s="275">
        <v>33209</v>
      </c>
      <c r="AS64" s="275">
        <v>0</v>
      </c>
      <c r="AT64" s="275">
        <v>0</v>
      </c>
      <c r="AU64" s="275">
        <v>6328</v>
      </c>
      <c r="AV64" s="280">
        <v>0</v>
      </c>
      <c r="AW64" s="280">
        <v>7938</v>
      </c>
      <c r="AX64" s="280">
        <v>3680</v>
      </c>
      <c r="AY64" s="275">
        <v>675579</v>
      </c>
      <c r="AZ64" s="275">
        <v>0</v>
      </c>
      <c r="BA64" s="280">
        <v>233097</v>
      </c>
      <c r="BB64" s="280">
        <v>0</v>
      </c>
      <c r="BC64" s="280">
        <v>58659</v>
      </c>
      <c r="BD64" s="280">
        <v>1046</v>
      </c>
      <c r="BE64" s="275">
        <v>1826250</v>
      </c>
      <c r="BF64" s="280">
        <v>0</v>
      </c>
      <c r="BG64" s="280">
        <v>6920</v>
      </c>
      <c r="BH64" s="280">
        <v>0</v>
      </c>
      <c r="BI64" s="280">
        <v>355</v>
      </c>
      <c r="BJ64" s="280">
        <v>0</v>
      </c>
      <c r="BK64" s="280">
        <v>0</v>
      </c>
      <c r="BL64" s="280">
        <v>0</v>
      </c>
      <c r="BM64" s="280">
        <v>3534</v>
      </c>
      <c r="BN64" s="280">
        <v>-48651</v>
      </c>
      <c r="BO64" s="280">
        <v>109</v>
      </c>
      <c r="BP64" s="280">
        <v>279</v>
      </c>
      <c r="BQ64" s="280">
        <v>18371</v>
      </c>
      <c r="BR64" s="280">
        <v>180</v>
      </c>
      <c r="BS64" s="280">
        <v>163987</v>
      </c>
      <c r="BT64" s="280">
        <v>1279</v>
      </c>
      <c r="BU64" s="280">
        <v>0</v>
      </c>
      <c r="BV64" s="280">
        <v>0</v>
      </c>
      <c r="BW64" s="280">
        <v>0</v>
      </c>
      <c r="BX64" s="280">
        <v>0</v>
      </c>
      <c r="BY64" s="280">
        <v>156736</v>
      </c>
      <c r="BZ64" s="280">
        <v>17371</v>
      </c>
      <c r="CA64" s="280">
        <v>16521</v>
      </c>
      <c r="CB64" s="280">
        <v>90573</v>
      </c>
      <c r="CC64" s="280">
        <v>71242</v>
      </c>
      <c r="CD64" s="24" t="s">
        <v>247</v>
      </c>
      <c r="CE64" s="25">
        <f t="shared" si="6"/>
        <v>106288199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6389</v>
      </c>
      <c r="D66" s="273">
        <v>0</v>
      </c>
      <c r="E66" s="273">
        <v>1640049</v>
      </c>
      <c r="F66" s="273">
        <v>0</v>
      </c>
      <c r="G66" s="273">
        <v>854</v>
      </c>
      <c r="H66" s="273">
        <v>22882</v>
      </c>
      <c r="I66" s="273">
        <v>0</v>
      </c>
      <c r="J66" s="273">
        <v>4944</v>
      </c>
      <c r="K66" s="273">
        <v>0</v>
      </c>
      <c r="L66" s="273">
        <v>0</v>
      </c>
      <c r="M66" s="273">
        <v>0</v>
      </c>
      <c r="N66" s="273">
        <v>0</v>
      </c>
      <c r="O66" s="273">
        <v>248449</v>
      </c>
      <c r="P66" s="275">
        <v>2121165</v>
      </c>
      <c r="Q66" s="275">
        <v>14731</v>
      </c>
      <c r="R66" s="275">
        <v>1522</v>
      </c>
      <c r="S66" s="280">
        <v>304623</v>
      </c>
      <c r="T66" s="280">
        <v>5982</v>
      </c>
      <c r="U66" s="276">
        <v>3433101</v>
      </c>
      <c r="V66" s="275">
        <v>204364</v>
      </c>
      <c r="W66" s="275">
        <v>3966</v>
      </c>
      <c r="X66" s="275">
        <v>27259</v>
      </c>
      <c r="Y66" s="275">
        <v>308438</v>
      </c>
      <c r="Z66" s="275">
        <v>143995</v>
      </c>
      <c r="AA66" s="275">
        <v>12871</v>
      </c>
      <c r="AB66" s="281">
        <v>431633</v>
      </c>
      <c r="AC66" s="275">
        <v>87867</v>
      </c>
      <c r="AD66" s="275">
        <v>83292</v>
      </c>
      <c r="AE66" s="275">
        <v>77467</v>
      </c>
      <c r="AF66" s="275">
        <v>0</v>
      </c>
      <c r="AG66" s="275">
        <v>204166</v>
      </c>
      <c r="AH66" s="275">
        <v>0</v>
      </c>
      <c r="AI66" s="275">
        <v>0</v>
      </c>
      <c r="AJ66" s="275">
        <v>139835</v>
      </c>
      <c r="AK66" s="275">
        <v>0</v>
      </c>
      <c r="AL66" s="275">
        <v>0</v>
      </c>
      <c r="AM66" s="275">
        <v>0</v>
      </c>
      <c r="AN66" s="275">
        <v>0</v>
      </c>
      <c r="AO66" s="275">
        <v>14088</v>
      </c>
      <c r="AP66" s="275">
        <v>0</v>
      </c>
      <c r="AQ66" s="275">
        <v>0</v>
      </c>
      <c r="AR66" s="275">
        <v>641875</v>
      </c>
      <c r="AS66" s="275">
        <v>0</v>
      </c>
      <c r="AT66" s="275">
        <v>0</v>
      </c>
      <c r="AU66" s="275">
        <v>14031</v>
      </c>
      <c r="AV66" s="280">
        <v>0</v>
      </c>
      <c r="AW66" s="280">
        <v>0</v>
      </c>
      <c r="AX66" s="280">
        <v>63496</v>
      </c>
      <c r="AY66" s="275">
        <v>3029610</v>
      </c>
      <c r="AZ66" s="275">
        <v>29</v>
      </c>
      <c r="BA66" s="280">
        <v>11584</v>
      </c>
      <c r="BB66" s="280">
        <v>0</v>
      </c>
      <c r="BC66" s="280">
        <v>4373</v>
      </c>
      <c r="BD66" s="280">
        <v>167681</v>
      </c>
      <c r="BE66" s="275">
        <v>723664</v>
      </c>
      <c r="BF66" s="280">
        <v>0</v>
      </c>
      <c r="BG66" s="280">
        <v>2027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13</v>
      </c>
      <c r="BN66" s="280">
        <v>1224535</v>
      </c>
      <c r="BO66" s="280">
        <v>17953</v>
      </c>
      <c r="BP66" s="280">
        <v>52154</v>
      </c>
      <c r="BQ66" s="280">
        <v>0</v>
      </c>
      <c r="BR66" s="280">
        <v>19</v>
      </c>
      <c r="BS66" s="280">
        <v>125452</v>
      </c>
      <c r="BT66" s="280">
        <v>9997</v>
      </c>
      <c r="BU66" s="280">
        <v>0</v>
      </c>
      <c r="BV66" s="280">
        <v>0</v>
      </c>
      <c r="BW66" s="280">
        <v>8012759</v>
      </c>
      <c r="BX66" s="280">
        <v>0</v>
      </c>
      <c r="BY66" s="280">
        <v>1241692</v>
      </c>
      <c r="BZ66" s="280">
        <v>1058</v>
      </c>
      <c r="CA66" s="280">
        <v>7623952</v>
      </c>
      <c r="CB66" s="280">
        <v>35826</v>
      </c>
      <c r="CC66" s="280">
        <v>42111</v>
      </c>
      <c r="CD66" s="24" t="s">
        <v>247</v>
      </c>
      <c r="CE66" s="25">
        <f t="shared" si="6"/>
        <v>32589823</v>
      </c>
    </row>
    <row r="67" spans="1:83" x14ac:dyDescent="0.25">
      <c r="A67" s="31" t="s">
        <v>15</v>
      </c>
      <c r="B67" s="16"/>
      <c r="C67" s="25">
        <f t="shared" ref="C67:AH67" si="10">ROUND(C51+C52,0)</f>
        <v>82318</v>
      </c>
      <c r="D67" s="25">
        <f t="shared" si="10"/>
        <v>0</v>
      </c>
      <c r="E67" s="25">
        <f t="shared" si="10"/>
        <v>247786</v>
      </c>
      <c r="F67" s="25">
        <f t="shared" si="10"/>
        <v>0</v>
      </c>
      <c r="G67" s="25">
        <f t="shared" si="10"/>
        <v>0</v>
      </c>
      <c r="H67" s="25">
        <f t="shared" si="10"/>
        <v>4475</v>
      </c>
      <c r="I67" s="25">
        <f t="shared" si="10"/>
        <v>0</v>
      </c>
      <c r="J67" s="25">
        <f t="shared" si="10"/>
        <v>10740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34931</v>
      </c>
      <c r="P67" s="25">
        <f t="shared" si="10"/>
        <v>2921846</v>
      </c>
      <c r="Q67" s="25">
        <f t="shared" si="10"/>
        <v>9398</v>
      </c>
      <c r="R67" s="25">
        <f t="shared" si="10"/>
        <v>89663</v>
      </c>
      <c r="S67" s="25">
        <f t="shared" si="10"/>
        <v>73757</v>
      </c>
      <c r="T67" s="25">
        <f t="shared" si="10"/>
        <v>5001</v>
      </c>
      <c r="U67" s="25">
        <f t="shared" si="10"/>
        <v>101724</v>
      </c>
      <c r="V67" s="25">
        <f t="shared" si="10"/>
        <v>954207</v>
      </c>
      <c r="W67" s="25">
        <f t="shared" si="10"/>
        <v>34807</v>
      </c>
      <c r="X67" s="25">
        <f t="shared" si="10"/>
        <v>530588</v>
      </c>
      <c r="Y67" s="25">
        <f t="shared" si="10"/>
        <v>419719</v>
      </c>
      <c r="Z67" s="25">
        <f t="shared" si="10"/>
        <v>0</v>
      </c>
      <c r="AA67" s="25">
        <f t="shared" si="10"/>
        <v>10766</v>
      </c>
      <c r="AB67" s="25">
        <f t="shared" si="10"/>
        <v>49586</v>
      </c>
      <c r="AC67" s="25">
        <f t="shared" si="10"/>
        <v>-68846</v>
      </c>
      <c r="AD67" s="25">
        <f t="shared" si="10"/>
        <v>0</v>
      </c>
      <c r="AE67" s="25">
        <f t="shared" si="10"/>
        <v>21345</v>
      </c>
      <c r="AF67" s="25">
        <f t="shared" si="10"/>
        <v>0</v>
      </c>
      <c r="AG67" s="25">
        <f t="shared" si="10"/>
        <v>65476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455755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43822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31464</v>
      </c>
      <c r="AZ67" s="25">
        <f t="shared" si="11"/>
        <v>1280</v>
      </c>
      <c r="BA67" s="25">
        <f t="shared" si="11"/>
        <v>0</v>
      </c>
      <c r="BB67" s="25">
        <f t="shared" si="11"/>
        <v>0</v>
      </c>
      <c r="BC67" s="25">
        <f t="shared" si="11"/>
        <v>205877</v>
      </c>
      <c r="BD67" s="25">
        <f t="shared" si="11"/>
        <v>0</v>
      </c>
      <c r="BE67" s="25">
        <f t="shared" si="11"/>
        <v>1242119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7175985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11894</v>
      </c>
      <c r="BZ67" s="25">
        <f t="shared" si="12"/>
        <v>0</v>
      </c>
      <c r="CA67" s="25">
        <f t="shared" si="12"/>
        <v>14412</v>
      </c>
      <c r="CB67" s="25">
        <f t="shared" si="12"/>
        <v>6325</v>
      </c>
      <c r="CC67" s="25">
        <f t="shared" si="12"/>
        <v>7578</v>
      </c>
      <c r="CD67" s="24" t="s">
        <v>247</v>
      </c>
      <c r="CE67" s="25">
        <f t="shared" si="6"/>
        <v>14795798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66763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317224</v>
      </c>
      <c r="Q68" s="275">
        <v>0</v>
      </c>
      <c r="R68" s="275">
        <v>38607</v>
      </c>
      <c r="S68" s="280">
        <v>43129</v>
      </c>
      <c r="T68" s="280">
        <v>0</v>
      </c>
      <c r="U68" s="276">
        <v>71766</v>
      </c>
      <c r="V68" s="275">
        <v>497249</v>
      </c>
      <c r="W68" s="275">
        <v>0</v>
      </c>
      <c r="X68" s="275">
        <v>0</v>
      </c>
      <c r="Y68" s="275">
        <v>576060</v>
      </c>
      <c r="Z68" s="275">
        <v>0</v>
      </c>
      <c r="AA68" s="275">
        <v>0</v>
      </c>
      <c r="AB68" s="281">
        <v>783876</v>
      </c>
      <c r="AC68" s="275">
        <v>207496</v>
      </c>
      <c r="AD68" s="275">
        <v>0</v>
      </c>
      <c r="AE68" s="275">
        <v>272117</v>
      </c>
      <c r="AF68" s="275">
        <v>0</v>
      </c>
      <c r="AG68" s="275">
        <v>0</v>
      </c>
      <c r="AH68" s="275">
        <v>0</v>
      </c>
      <c r="AI68" s="275">
        <v>0</v>
      </c>
      <c r="AJ68" s="275">
        <v>-32128</v>
      </c>
      <c r="AK68" s="275">
        <v>0</v>
      </c>
      <c r="AL68" s="275">
        <v>0</v>
      </c>
      <c r="AM68" s="275">
        <v>0</v>
      </c>
      <c r="AN68" s="275">
        <v>0</v>
      </c>
      <c r="AO68" s="275">
        <v>32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361918</v>
      </c>
      <c r="AV68" s="280">
        <v>0</v>
      </c>
      <c r="AW68" s="280">
        <v>0</v>
      </c>
      <c r="AX68" s="280">
        <v>463362</v>
      </c>
      <c r="AY68" s="275">
        <v>615</v>
      </c>
      <c r="AZ68" s="275">
        <v>0</v>
      </c>
      <c r="BA68" s="280">
        <v>0</v>
      </c>
      <c r="BB68" s="280">
        <v>0</v>
      </c>
      <c r="BC68" s="280">
        <v>45624</v>
      </c>
      <c r="BD68" s="280">
        <v>100958</v>
      </c>
      <c r="BE68" s="275">
        <v>90663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24510</v>
      </c>
      <c r="BN68" s="280">
        <v>66801</v>
      </c>
      <c r="BO68" s="280">
        <v>0</v>
      </c>
      <c r="BP68" s="280">
        <v>0</v>
      </c>
      <c r="BQ68" s="280">
        <v>0</v>
      </c>
      <c r="BR68" s="280">
        <v>0</v>
      </c>
      <c r="BS68" s="280">
        <v>1952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78991</v>
      </c>
      <c r="CB68" s="280">
        <v>123586</v>
      </c>
      <c r="CC68" s="280">
        <v>1365</v>
      </c>
      <c r="CD68" s="24" t="s">
        <v>247</v>
      </c>
      <c r="CE68" s="25">
        <f t="shared" si="6"/>
        <v>4202536</v>
      </c>
    </row>
    <row r="69" spans="1:83" x14ac:dyDescent="0.25">
      <c r="A69" s="31" t="s">
        <v>268</v>
      </c>
      <c r="B69" s="16"/>
      <c r="C69" s="25">
        <f t="shared" ref="C69:AH69" si="13">SUM(C70:C83)</f>
        <v>10457669</v>
      </c>
      <c r="D69" s="25">
        <f t="shared" si="13"/>
        <v>0</v>
      </c>
      <c r="E69" s="25">
        <f t="shared" si="13"/>
        <v>46570137</v>
      </c>
      <c r="F69" s="25">
        <f t="shared" si="13"/>
        <v>0</v>
      </c>
      <c r="G69" s="25">
        <f t="shared" si="13"/>
        <v>146268</v>
      </c>
      <c r="H69" s="25">
        <f t="shared" si="13"/>
        <v>1963612</v>
      </c>
      <c r="I69" s="25">
        <f t="shared" si="13"/>
        <v>2755</v>
      </c>
      <c r="J69" s="25">
        <f t="shared" si="13"/>
        <v>1423063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5101809</v>
      </c>
      <c r="P69" s="25">
        <f t="shared" si="13"/>
        <v>10819278</v>
      </c>
      <c r="Q69" s="25">
        <f t="shared" si="13"/>
        <v>9707465</v>
      </c>
      <c r="R69" s="25">
        <f t="shared" si="13"/>
        <v>419067</v>
      </c>
      <c r="S69" s="25">
        <f t="shared" si="13"/>
        <v>471208</v>
      </c>
      <c r="T69" s="25">
        <f t="shared" si="13"/>
        <v>2030848</v>
      </c>
      <c r="U69" s="25">
        <f t="shared" si="13"/>
        <v>6295060</v>
      </c>
      <c r="V69" s="25">
        <f t="shared" si="13"/>
        <v>5388910</v>
      </c>
      <c r="W69" s="25">
        <f t="shared" si="13"/>
        <v>845399</v>
      </c>
      <c r="X69" s="25">
        <f t="shared" si="13"/>
        <v>1132413</v>
      </c>
      <c r="Y69" s="25">
        <f t="shared" si="13"/>
        <v>5812783</v>
      </c>
      <c r="Z69" s="25">
        <f t="shared" si="13"/>
        <v>50838</v>
      </c>
      <c r="AA69" s="25">
        <f t="shared" si="13"/>
        <v>531887</v>
      </c>
      <c r="AB69" s="25">
        <f t="shared" si="13"/>
        <v>4996335</v>
      </c>
      <c r="AC69" s="25">
        <f t="shared" si="13"/>
        <v>4226430</v>
      </c>
      <c r="AD69" s="25">
        <f t="shared" si="13"/>
        <v>372802</v>
      </c>
      <c r="AE69" s="25">
        <f t="shared" si="13"/>
        <v>5356171</v>
      </c>
      <c r="AF69" s="25">
        <f t="shared" si="13"/>
        <v>0</v>
      </c>
      <c r="AG69" s="25">
        <f t="shared" si="13"/>
        <v>10380191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5972035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11626701</v>
      </c>
      <c r="AP69" s="25">
        <f t="shared" si="14"/>
        <v>0</v>
      </c>
      <c r="AQ69" s="25">
        <f t="shared" si="14"/>
        <v>0</v>
      </c>
      <c r="AR69" s="25">
        <f t="shared" si="14"/>
        <v>283806</v>
      </c>
      <c r="AS69" s="25">
        <f t="shared" si="14"/>
        <v>0</v>
      </c>
      <c r="AT69" s="25">
        <f t="shared" si="14"/>
        <v>0</v>
      </c>
      <c r="AU69" s="25">
        <f t="shared" si="14"/>
        <v>753835</v>
      </c>
      <c r="AV69" s="25">
        <f t="shared" si="14"/>
        <v>0</v>
      </c>
      <c r="AW69" s="25">
        <f t="shared" si="14"/>
        <v>1624</v>
      </c>
      <c r="AX69" s="25">
        <f t="shared" si="14"/>
        <v>185660</v>
      </c>
      <c r="AY69" s="25">
        <f t="shared" si="14"/>
        <v>3193196</v>
      </c>
      <c r="AZ69" s="25">
        <f t="shared" si="14"/>
        <v>0</v>
      </c>
      <c r="BA69" s="25">
        <f t="shared" si="14"/>
        <v>143472</v>
      </c>
      <c r="BB69" s="25">
        <f t="shared" si="14"/>
        <v>0</v>
      </c>
      <c r="BC69" s="25">
        <f t="shared" si="14"/>
        <v>1315995</v>
      </c>
      <c r="BD69" s="25">
        <f t="shared" si="14"/>
        <v>0</v>
      </c>
      <c r="BE69" s="25">
        <f t="shared" si="14"/>
        <v>13902607</v>
      </c>
      <c r="BF69" s="25">
        <f t="shared" si="14"/>
        <v>0</v>
      </c>
      <c r="BG69" s="25">
        <f t="shared" si="14"/>
        <v>292071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184781</v>
      </c>
      <c r="BN69" s="25">
        <f t="shared" si="14"/>
        <v>6974754</v>
      </c>
      <c r="BO69" s="25">
        <f t="shared" ref="BO69:CE69" si="15">SUM(BO70:BO83)</f>
        <v>728352</v>
      </c>
      <c r="BP69" s="25">
        <f t="shared" si="15"/>
        <v>20096</v>
      </c>
      <c r="BQ69" s="25">
        <f t="shared" si="15"/>
        <v>37308</v>
      </c>
      <c r="BR69" s="25">
        <f t="shared" si="15"/>
        <v>73958</v>
      </c>
      <c r="BS69" s="25">
        <f t="shared" si="15"/>
        <v>552973</v>
      </c>
      <c r="BT69" s="25">
        <f t="shared" si="15"/>
        <v>515743</v>
      </c>
      <c r="BU69" s="25">
        <f t="shared" si="15"/>
        <v>0</v>
      </c>
      <c r="BV69" s="25">
        <f t="shared" si="15"/>
        <v>887</v>
      </c>
      <c r="BW69" s="25">
        <f t="shared" si="15"/>
        <v>0</v>
      </c>
      <c r="BX69" s="25">
        <f t="shared" si="15"/>
        <v>0</v>
      </c>
      <c r="BY69" s="25">
        <f t="shared" si="15"/>
        <v>8728506</v>
      </c>
      <c r="BZ69" s="25">
        <f t="shared" si="15"/>
        <v>6390898</v>
      </c>
      <c r="CA69" s="25">
        <f t="shared" si="15"/>
        <v>3466391</v>
      </c>
      <c r="CB69" s="25">
        <f t="shared" si="15"/>
        <v>1061270</v>
      </c>
      <c r="CC69" s="25">
        <f t="shared" si="15"/>
        <v>35242888</v>
      </c>
      <c r="CD69" s="25">
        <f t="shared" si="15"/>
        <v>0</v>
      </c>
      <c r="CE69" s="25">
        <f t="shared" si="15"/>
        <v>236152205</v>
      </c>
    </row>
    <row r="70" spans="1:83" x14ac:dyDescent="0.25">
      <c r="A70" s="26" t="s">
        <v>269</v>
      </c>
      <c r="B70" s="27"/>
      <c r="C70" s="282">
        <v>6980</v>
      </c>
      <c r="D70" s="282">
        <v>0</v>
      </c>
      <c r="E70" s="282">
        <v>13872</v>
      </c>
      <c r="F70" s="282">
        <v>0</v>
      </c>
      <c r="G70" s="282">
        <v>0</v>
      </c>
      <c r="H70" s="282">
        <v>0</v>
      </c>
      <c r="I70" s="282">
        <v>0</v>
      </c>
      <c r="J70" s="282">
        <v>354</v>
      </c>
      <c r="K70" s="282">
        <v>0</v>
      </c>
      <c r="L70" s="282">
        <v>0</v>
      </c>
      <c r="M70" s="282">
        <v>0</v>
      </c>
      <c r="N70" s="282">
        <v>0</v>
      </c>
      <c r="O70" s="282">
        <v>759</v>
      </c>
      <c r="P70" s="282">
        <v>628</v>
      </c>
      <c r="Q70" s="282">
        <v>6852</v>
      </c>
      <c r="R70" s="282">
        <v>0</v>
      </c>
      <c r="S70" s="282">
        <v>70066</v>
      </c>
      <c r="T70" s="282">
        <v>0</v>
      </c>
      <c r="U70" s="282">
        <v>2453316</v>
      </c>
      <c r="V70" s="282">
        <v>39</v>
      </c>
      <c r="W70" s="282">
        <v>0</v>
      </c>
      <c r="X70" s="282">
        <v>0</v>
      </c>
      <c r="Y70" s="282">
        <v>13</v>
      </c>
      <c r="Z70" s="282">
        <v>0</v>
      </c>
      <c r="AA70" s="282">
        <v>0</v>
      </c>
      <c r="AB70" s="282">
        <v>7</v>
      </c>
      <c r="AC70" s="282">
        <v>0</v>
      </c>
      <c r="AD70" s="282">
        <v>0</v>
      </c>
      <c r="AE70" s="282">
        <v>0</v>
      </c>
      <c r="AF70" s="282">
        <v>0</v>
      </c>
      <c r="AG70" s="282">
        <v>6680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1810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2561376</v>
      </c>
    </row>
    <row r="71" spans="1:83" x14ac:dyDescent="0.25">
      <c r="A71" s="26" t="s">
        <v>270</v>
      </c>
      <c r="B71" s="27"/>
      <c r="C71" s="282">
        <v>1164679</v>
      </c>
      <c r="D71" s="282">
        <v>0</v>
      </c>
      <c r="E71" s="282">
        <v>12310226</v>
      </c>
      <c r="F71" s="282">
        <v>0</v>
      </c>
      <c r="G71" s="282">
        <v>0</v>
      </c>
      <c r="H71" s="282">
        <v>105668</v>
      </c>
      <c r="I71" s="282">
        <v>0</v>
      </c>
      <c r="J71" s="282">
        <v>37466</v>
      </c>
      <c r="K71" s="282">
        <v>0</v>
      </c>
      <c r="L71" s="282">
        <v>0</v>
      </c>
      <c r="M71" s="282">
        <v>0</v>
      </c>
      <c r="N71" s="282">
        <v>0</v>
      </c>
      <c r="O71" s="282">
        <v>42971</v>
      </c>
      <c r="P71" s="282">
        <v>283969</v>
      </c>
      <c r="Q71" s="282">
        <v>2793</v>
      </c>
      <c r="R71" s="282">
        <v>0</v>
      </c>
      <c r="S71" s="282">
        <v>0</v>
      </c>
      <c r="T71" s="282">
        <v>0</v>
      </c>
      <c r="U71" s="282">
        <v>114873</v>
      </c>
      <c r="V71" s="282">
        <v>680490</v>
      </c>
      <c r="W71" s="282">
        <v>106139</v>
      </c>
      <c r="X71" s="282">
        <v>208446</v>
      </c>
      <c r="Y71" s="282">
        <v>902084</v>
      </c>
      <c r="Z71" s="282">
        <v>16132</v>
      </c>
      <c r="AA71" s="282">
        <v>0</v>
      </c>
      <c r="AB71" s="282">
        <v>22756</v>
      </c>
      <c r="AC71" s="282">
        <v>565417</v>
      </c>
      <c r="AD71" s="282">
        <v>16238</v>
      </c>
      <c r="AE71" s="282">
        <v>0</v>
      </c>
      <c r="AF71" s="282">
        <v>0</v>
      </c>
      <c r="AG71" s="282">
        <v>2790645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6894018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19419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105329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-1483722</v>
      </c>
      <c r="BO71" s="282">
        <v>262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887</v>
      </c>
      <c r="BW71" s="282">
        <v>0</v>
      </c>
      <c r="BX71" s="282">
        <v>0</v>
      </c>
      <c r="BY71" s="282">
        <v>391465</v>
      </c>
      <c r="BZ71" s="282">
        <v>1491402</v>
      </c>
      <c r="CA71" s="282">
        <v>0</v>
      </c>
      <c r="CB71" s="282">
        <v>0</v>
      </c>
      <c r="CC71" s="282">
        <v>-6000</v>
      </c>
      <c r="CD71" s="282">
        <v>0</v>
      </c>
      <c r="CE71" s="25">
        <f t="shared" si="16"/>
        <v>26784052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9570</v>
      </c>
      <c r="F72" s="282">
        <v>0</v>
      </c>
      <c r="G72" s="282">
        <v>0</v>
      </c>
      <c r="H72" s="282">
        <v>0</v>
      </c>
      <c r="I72" s="282">
        <v>0</v>
      </c>
      <c r="J72" s="282">
        <v>325</v>
      </c>
      <c r="K72" s="282">
        <v>0</v>
      </c>
      <c r="L72" s="282">
        <v>0</v>
      </c>
      <c r="M72" s="282">
        <v>0</v>
      </c>
      <c r="N72" s="282">
        <v>0</v>
      </c>
      <c r="O72" s="282">
        <v>146</v>
      </c>
      <c r="P72" s="282">
        <v>0</v>
      </c>
      <c r="Q72" s="282">
        <v>300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508</v>
      </c>
      <c r="X72" s="282">
        <v>6549</v>
      </c>
      <c r="Y72" s="282">
        <v>4464</v>
      </c>
      <c r="Z72" s="282">
        <v>0</v>
      </c>
      <c r="AA72" s="282">
        <v>33986</v>
      </c>
      <c r="AB72" s="282">
        <v>1885</v>
      </c>
      <c r="AC72" s="282">
        <v>183</v>
      </c>
      <c r="AD72" s="282">
        <v>0</v>
      </c>
      <c r="AE72" s="282">
        <v>0</v>
      </c>
      <c r="AF72" s="282">
        <v>0</v>
      </c>
      <c r="AG72" s="282">
        <v>2456</v>
      </c>
      <c r="AH72" s="282">
        <v>0</v>
      </c>
      <c r="AI72" s="282">
        <v>0</v>
      </c>
      <c r="AJ72" s="282">
        <v>728</v>
      </c>
      <c r="AK72" s="282">
        <v>0</v>
      </c>
      <c r="AL72" s="282">
        <v>0</v>
      </c>
      <c r="AM72" s="282">
        <v>0</v>
      </c>
      <c r="AN72" s="282">
        <v>0</v>
      </c>
      <c r="AO72" s="282">
        <v>410</v>
      </c>
      <c r="AP72" s="282">
        <v>0</v>
      </c>
      <c r="AQ72" s="282">
        <v>0</v>
      </c>
      <c r="AR72" s="282">
        <v>633</v>
      </c>
      <c r="AS72" s="282">
        <v>0</v>
      </c>
      <c r="AT72" s="282">
        <v>0</v>
      </c>
      <c r="AU72" s="282">
        <v>2907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1565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203064</v>
      </c>
      <c r="BO72" s="282">
        <v>0</v>
      </c>
      <c r="BP72" s="282">
        <v>0</v>
      </c>
      <c r="BQ72" s="282">
        <v>0</v>
      </c>
      <c r="BR72" s="282">
        <v>0</v>
      </c>
      <c r="BS72" s="282">
        <v>135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3085</v>
      </c>
      <c r="BZ72" s="282">
        <v>119</v>
      </c>
      <c r="CA72" s="282">
        <v>100</v>
      </c>
      <c r="CB72" s="282">
        <v>2067</v>
      </c>
      <c r="CC72" s="282">
        <v>0</v>
      </c>
      <c r="CD72" s="282">
        <v>0</v>
      </c>
      <c r="CE72" s="25">
        <f t="shared" si="16"/>
        <v>275185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5831053</v>
      </c>
      <c r="CD73" s="282">
        <v>0</v>
      </c>
      <c r="CE73" s="25">
        <f t="shared" si="16"/>
        <v>5831053</v>
      </c>
    </row>
    <row r="74" spans="1:83" x14ac:dyDescent="0.25">
      <c r="A74" s="26" t="s">
        <v>273</v>
      </c>
      <c r="B74" s="27"/>
      <c r="C74" s="282">
        <v>152394</v>
      </c>
      <c r="D74" s="282">
        <v>0</v>
      </c>
      <c r="E74" s="282">
        <v>507045</v>
      </c>
      <c r="F74" s="282">
        <v>0</v>
      </c>
      <c r="G74" s="282">
        <v>0</v>
      </c>
      <c r="H74" s="282">
        <v>18198</v>
      </c>
      <c r="I74" s="282">
        <v>0</v>
      </c>
      <c r="J74" s="282">
        <v>7001</v>
      </c>
      <c r="K74" s="282">
        <v>0</v>
      </c>
      <c r="L74" s="282">
        <v>0</v>
      </c>
      <c r="M74" s="282">
        <v>0</v>
      </c>
      <c r="N74" s="282">
        <v>0</v>
      </c>
      <c r="O74" s="282">
        <v>139564</v>
      </c>
      <c r="P74" s="282">
        <v>241926</v>
      </c>
      <c r="Q74" s="282">
        <v>145443</v>
      </c>
      <c r="R74" s="282">
        <v>0</v>
      </c>
      <c r="S74" s="282">
        <v>3894</v>
      </c>
      <c r="T74" s="282">
        <v>0</v>
      </c>
      <c r="U74" s="282">
        <v>7829</v>
      </c>
      <c r="V74" s="282">
        <v>100957</v>
      </c>
      <c r="W74" s="282">
        <v>18401</v>
      </c>
      <c r="X74" s="282">
        <v>53228</v>
      </c>
      <c r="Y74" s="282">
        <v>145725</v>
      </c>
      <c r="Z74" s="282">
        <v>0</v>
      </c>
      <c r="AA74" s="282">
        <v>24375</v>
      </c>
      <c r="AB74" s="282">
        <v>5330</v>
      </c>
      <c r="AC74" s="282">
        <v>224</v>
      </c>
      <c r="AD74" s="282">
        <v>0</v>
      </c>
      <c r="AE74" s="282">
        <v>10079</v>
      </c>
      <c r="AF74" s="282">
        <v>0</v>
      </c>
      <c r="AG74" s="282">
        <v>302698</v>
      </c>
      <c r="AH74" s="282">
        <v>0</v>
      </c>
      <c r="AI74" s="282">
        <v>0</v>
      </c>
      <c r="AJ74" s="282">
        <v>2357</v>
      </c>
      <c r="AK74" s="282">
        <v>0</v>
      </c>
      <c r="AL74" s="282">
        <v>0</v>
      </c>
      <c r="AM74" s="282">
        <v>0</v>
      </c>
      <c r="AN74" s="282">
        <v>0</v>
      </c>
      <c r="AO74" s="282">
        <v>133545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254</v>
      </c>
      <c r="AZ74" s="282">
        <v>0</v>
      </c>
      <c r="BA74" s="282">
        <v>859</v>
      </c>
      <c r="BB74" s="282">
        <v>0</v>
      </c>
      <c r="BC74" s="282">
        <v>297</v>
      </c>
      <c r="BD74" s="282">
        <v>0</v>
      </c>
      <c r="BE74" s="282">
        <v>76694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1262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1465</v>
      </c>
      <c r="CC74" s="282">
        <v>81076</v>
      </c>
      <c r="CD74" s="282">
        <v>0</v>
      </c>
      <c r="CE74" s="25">
        <f t="shared" si="16"/>
        <v>2182120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176</v>
      </c>
      <c r="P75" s="282">
        <v>0</v>
      </c>
      <c r="Q75" s="282">
        <v>41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71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1180796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-1000</v>
      </c>
      <c r="CD75" s="282">
        <v>0</v>
      </c>
      <c r="CE75" s="25">
        <f t="shared" si="16"/>
        <v>1180084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17271</v>
      </c>
      <c r="F77" s="282">
        <v>0</v>
      </c>
      <c r="G77" s="282">
        <v>0</v>
      </c>
      <c r="H77" s="282">
        <v>2692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1437</v>
      </c>
      <c r="P77" s="282">
        <v>3002</v>
      </c>
      <c r="Q77" s="282">
        <v>0</v>
      </c>
      <c r="R77" s="282">
        <v>0</v>
      </c>
      <c r="S77" s="282">
        <v>397248</v>
      </c>
      <c r="T77" s="282">
        <v>6152</v>
      </c>
      <c r="U77" s="282">
        <v>25941</v>
      </c>
      <c r="V77" s="282">
        <v>7544</v>
      </c>
      <c r="W77" s="282">
        <v>0</v>
      </c>
      <c r="X77" s="282">
        <v>0</v>
      </c>
      <c r="Y77" s="282">
        <v>18128</v>
      </c>
      <c r="Z77" s="282">
        <v>-1057</v>
      </c>
      <c r="AA77" s="282">
        <v>0</v>
      </c>
      <c r="AB77" s="282">
        <v>369565</v>
      </c>
      <c r="AC77" s="282">
        <v>70931</v>
      </c>
      <c r="AD77" s="282">
        <v>0</v>
      </c>
      <c r="AE77" s="282">
        <v>8907</v>
      </c>
      <c r="AF77" s="282">
        <v>0</v>
      </c>
      <c r="AG77" s="282">
        <v>2923</v>
      </c>
      <c r="AH77" s="282">
        <v>0</v>
      </c>
      <c r="AI77" s="282">
        <v>0</v>
      </c>
      <c r="AJ77" s="282">
        <v>4357587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1102</v>
      </c>
      <c r="AV77" s="282">
        <v>0</v>
      </c>
      <c r="AW77" s="282">
        <v>0</v>
      </c>
      <c r="AX77" s="282">
        <v>0</v>
      </c>
      <c r="AY77" s="282">
        <v>3834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4439215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80542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55793</v>
      </c>
      <c r="BZ77" s="282">
        <v>0</v>
      </c>
      <c r="CA77" s="282">
        <v>0</v>
      </c>
      <c r="CB77" s="282">
        <v>2068</v>
      </c>
      <c r="CC77" s="282">
        <v>0</v>
      </c>
      <c r="CD77" s="282">
        <v>0</v>
      </c>
      <c r="CE77" s="25">
        <f t="shared" si="16"/>
        <v>9870825</v>
      </c>
    </row>
    <row r="78" spans="1:83" x14ac:dyDescent="0.25">
      <c r="A78" s="26" t="s">
        <v>277</v>
      </c>
      <c r="B78" s="16"/>
      <c r="C78" s="282">
        <v>9098773</v>
      </c>
      <c r="D78" s="282">
        <v>0</v>
      </c>
      <c r="E78" s="282">
        <v>33416525</v>
      </c>
      <c r="F78" s="282">
        <v>0</v>
      </c>
      <c r="G78" s="282">
        <v>145818</v>
      </c>
      <c r="H78" s="282">
        <v>1834515</v>
      </c>
      <c r="I78" s="282">
        <v>2755</v>
      </c>
      <c r="J78" s="282">
        <v>1376274</v>
      </c>
      <c r="K78" s="282">
        <v>0</v>
      </c>
      <c r="L78" s="282">
        <v>0</v>
      </c>
      <c r="M78" s="282">
        <v>0</v>
      </c>
      <c r="N78" s="282">
        <v>0</v>
      </c>
      <c r="O78" s="282">
        <v>4909847</v>
      </c>
      <c r="P78" s="282">
        <v>9850284</v>
      </c>
      <c r="Q78" s="282">
        <v>9548063</v>
      </c>
      <c r="R78" s="282">
        <v>419067</v>
      </c>
      <c r="S78" s="282">
        <v>0</v>
      </c>
      <c r="T78" s="282">
        <v>2024215</v>
      </c>
      <c r="U78" s="282">
        <v>3609503</v>
      </c>
      <c r="V78" s="282">
        <v>4565318</v>
      </c>
      <c r="W78" s="282">
        <v>720095</v>
      </c>
      <c r="X78" s="282">
        <v>863537</v>
      </c>
      <c r="Y78" s="282">
        <v>4709608</v>
      </c>
      <c r="Z78" s="282">
        <v>35368</v>
      </c>
      <c r="AA78" s="282">
        <v>473526</v>
      </c>
      <c r="AB78" s="282">
        <v>4520033</v>
      </c>
      <c r="AC78" s="282">
        <v>3588473</v>
      </c>
      <c r="AD78" s="282">
        <v>337083</v>
      </c>
      <c r="AE78" s="282">
        <v>5255192</v>
      </c>
      <c r="AF78" s="282">
        <v>0</v>
      </c>
      <c r="AG78" s="282">
        <v>7229546</v>
      </c>
      <c r="AH78" s="282">
        <v>0</v>
      </c>
      <c r="AI78" s="282">
        <v>0</v>
      </c>
      <c r="AJ78" s="282">
        <v>1590386</v>
      </c>
      <c r="AK78" s="282">
        <v>0</v>
      </c>
      <c r="AL78" s="282">
        <v>0</v>
      </c>
      <c r="AM78" s="282">
        <v>0</v>
      </c>
      <c r="AN78" s="282">
        <v>0</v>
      </c>
      <c r="AO78" s="282">
        <v>4587264</v>
      </c>
      <c r="AP78" s="282">
        <v>0</v>
      </c>
      <c r="AQ78" s="282">
        <v>0</v>
      </c>
      <c r="AR78" s="282">
        <v>274302</v>
      </c>
      <c r="AS78" s="282">
        <v>0</v>
      </c>
      <c r="AT78" s="282">
        <v>0</v>
      </c>
      <c r="AU78" s="282">
        <v>741061</v>
      </c>
      <c r="AV78" s="282">
        <v>0</v>
      </c>
      <c r="AW78" s="282">
        <v>1624</v>
      </c>
      <c r="AX78" s="282">
        <v>0</v>
      </c>
      <c r="AY78" s="282">
        <v>3167532</v>
      </c>
      <c r="AZ78" s="282">
        <v>0</v>
      </c>
      <c r="BA78" s="282">
        <v>142613</v>
      </c>
      <c r="BB78" s="282">
        <v>0</v>
      </c>
      <c r="BC78" s="282">
        <v>1305902</v>
      </c>
      <c r="BD78" s="282">
        <v>0</v>
      </c>
      <c r="BE78" s="282">
        <v>5502180</v>
      </c>
      <c r="BF78" s="282">
        <v>0</v>
      </c>
      <c r="BG78" s="282">
        <v>290995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184481</v>
      </c>
      <c r="BN78" s="282">
        <v>1766346</v>
      </c>
      <c r="BO78" s="282">
        <v>324085</v>
      </c>
      <c r="BP78" s="282">
        <v>0</v>
      </c>
      <c r="BQ78" s="282">
        <v>10199</v>
      </c>
      <c r="BR78" s="282">
        <v>61797</v>
      </c>
      <c r="BS78" s="282">
        <v>459239</v>
      </c>
      <c r="BT78" s="282">
        <v>501314</v>
      </c>
      <c r="BU78" s="282">
        <v>0</v>
      </c>
      <c r="BV78" s="282">
        <v>0</v>
      </c>
      <c r="BW78" s="282">
        <v>0</v>
      </c>
      <c r="BX78" s="282">
        <v>0</v>
      </c>
      <c r="BY78" s="282">
        <v>7237268</v>
      </c>
      <c r="BZ78" s="282">
        <v>4899605</v>
      </c>
      <c r="CA78" s="282">
        <v>3418654</v>
      </c>
      <c r="CB78" s="282">
        <v>1012047</v>
      </c>
      <c r="CC78" s="282">
        <v>503214</v>
      </c>
      <c r="CD78" s="282">
        <v>0</v>
      </c>
      <c r="CE78" s="25">
        <f t="shared" si="16"/>
        <v>146515526</v>
      </c>
    </row>
    <row r="79" spans="1:83" x14ac:dyDescent="0.25">
      <c r="A79" s="26" t="s">
        <v>278</v>
      </c>
      <c r="B79" s="16"/>
      <c r="C79" s="282">
        <v>25307</v>
      </c>
      <c r="D79" s="282">
        <v>0</v>
      </c>
      <c r="E79" s="282">
        <v>86746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2800</v>
      </c>
      <c r="P79" s="282">
        <v>103658</v>
      </c>
      <c r="Q79" s="282">
        <v>2266</v>
      </c>
      <c r="R79" s="282">
        <v>0</v>
      </c>
      <c r="S79" s="282">
        <v>0</v>
      </c>
      <c r="T79" s="282">
        <v>0</v>
      </c>
      <c r="U79" s="282">
        <v>0</v>
      </c>
      <c r="V79" s="282">
        <v>17535</v>
      </c>
      <c r="W79" s="282">
        <v>0</v>
      </c>
      <c r="X79" s="282">
        <v>0</v>
      </c>
      <c r="Y79" s="282">
        <v>413</v>
      </c>
      <c r="Z79" s="282">
        <v>0</v>
      </c>
      <c r="AA79" s="282">
        <v>0</v>
      </c>
      <c r="AB79" s="282">
        <v>0</v>
      </c>
      <c r="AC79" s="282">
        <v>0</v>
      </c>
      <c r="AD79" s="282">
        <v>266</v>
      </c>
      <c r="AE79" s="282">
        <v>0</v>
      </c>
      <c r="AF79" s="282">
        <v>0</v>
      </c>
      <c r="AG79" s="282">
        <v>33154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3974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211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505327</v>
      </c>
      <c r="BZ79" s="282">
        <v>0</v>
      </c>
      <c r="CA79" s="282">
        <v>266</v>
      </c>
      <c r="CB79" s="282">
        <v>0</v>
      </c>
      <c r="CC79" s="282">
        <v>175</v>
      </c>
      <c r="CD79" s="282">
        <v>0</v>
      </c>
      <c r="CE79" s="25">
        <f t="shared" si="16"/>
        <v>782098</v>
      </c>
    </row>
    <row r="80" spans="1:83" x14ac:dyDescent="0.25">
      <c r="A80" s="26" t="s">
        <v>279</v>
      </c>
      <c r="B80" s="16"/>
      <c r="C80" s="282">
        <v>1463</v>
      </c>
      <c r="D80" s="282">
        <v>0</v>
      </c>
      <c r="E80" s="282">
        <v>6318</v>
      </c>
      <c r="F80" s="282">
        <v>0</v>
      </c>
      <c r="G80" s="282">
        <v>0</v>
      </c>
      <c r="H80" s="282">
        <v>0</v>
      </c>
      <c r="I80" s="282">
        <v>0</v>
      </c>
      <c r="J80" s="282">
        <v>655</v>
      </c>
      <c r="K80" s="282">
        <v>0</v>
      </c>
      <c r="L80" s="282">
        <v>0</v>
      </c>
      <c r="M80" s="282">
        <v>0</v>
      </c>
      <c r="N80" s="282">
        <v>0</v>
      </c>
      <c r="O80" s="282">
        <v>995</v>
      </c>
      <c r="P80" s="282">
        <v>196074</v>
      </c>
      <c r="Q80" s="282">
        <v>490</v>
      </c>
      <c r="R80" s="282">
        <v>0</v>
      </c>
      <c r="S80" s="282">
        <v>0</v>
      </c>
      <c r="T80" s="282">
        <v>0</v>
      </c>
      <c r="U80" s="282">
        <v>0</v>
      </c>
      <c r="V80" s="282">
        <v>774</v>
      </c>
      <c r="W80" s="282">
        <v>0</v>
      </c>
      <c r="X80" s="282">
        <v>99</v>
      </c>
      <c r="Y80" s="282">
        <v>632</v>
      </c>
      <c r="Z80" s="282">
        <v>0</v>
      </c>
      <c r="AA80" s="282">
        <v>0</v>
      </c>
      <c r="AB80" s="282">
        <v>0</v>
      </c>
      <c r="AC80" s="282">
        <v>35</v>
      </c>
      <c r="AD80" s="282">
        <v>0</v>
      </c>
      <c r="AE80" s="282">
        <v>195</v>
      </c>
      <c r="AF80" s="282">
        <v>0</v>
      </c>
      <c r="AG80" s="282">
        <v>2490</v>
      </c>
      <c r="AH80" s="282">
        <v>0</v>
      </c>
      <c r="AI80" s="282">
        <v>0</v>
      </c>
      <c r="AJ80" s="282">
        <v>6391</v>
      </c>
      <c r="AK80" s="282">
        <v>0</v>
      </c>
      <c r="AL80" s="282">
        <v>0</v>
      </c>
      <c r="AM80" s="282">
        <v>0</v>
      </c>
      <c r="AN80" s="282">
        <v>0</v>
      </c>
      <c r="AO80" s="282">
        <v>859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1200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-21335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24513</v>
      </c>
      <c r="BO80" s="282">
        <v>402743</v>
      </c>
      <c r="BP80" s="282">
        <v>0</v>
      </c>
      <c r="BQ80" s="282">
        <v>4041</v>
      </c>
      <c r="BR80" s="282">
        <v>0</v>
      </c>
      <c r="BS80" s="282">
        <v>13</v>
      </c>
      <c r="BT80" s="282">
        <v>587</v>
      </c>
      <c r="BU80" s="282">
        <v>0</v>
      </c>
      <c r="BV80" s="282">
        <v>0</v>
      </c>
      <c r="BW80" s="282">
        <v>0</v>
      </c>
      <c r="BX80" s="282">
        <v>0</v>
      </c>
      <c r="BY80" s="282">
        <v>96614</v>
      </c>
      <c r="BZ80" s="282">
        <v>0</v>
      </c>
      <c r="CA80" s="282">
        <v>18960</v>
      </c>
      <c r="CB80" s="282">
        <v>2219</v>
      </c>
      <c r="CC80" s="282">
        <v>1707</v>
      </c>
      <c r="CD80" s="282">
        <v>0</v>
      </c>
      <c r="CE80" s="25">
        <f t="shared" si="16"/>
        <v>748732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4231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10704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1112</v>
      </c>
      <c r="AD81" s="282">
        <v>0</v>
      </c>
      <c r="AE81" s="282">
        <v>31529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9391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5097107</v>
      </c>
      <c r="BO81" s="282">
        <v>0</v>
      </c>
      <c r="BP81" s="282">
        <v>0</v>
      </c>
      <c r="BQ81" s="282">
        <v>0</v>
      </c>
      <c r="BR81" s="282">
        <v>0</v>
      </c>
      <c r="BS81" s="282">
        <v>220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28804250</v>
      </c>
      <c r="CD81" s="282">
        <v>0</v>
      </c>
      <c r="CE81" s="25">
        <f t="shared" si="16"/>
        <v>33958544</v>
      </c>
    </row>
    <row r="82" spans="1:84" x14ac:dyDescent="0.25">
      <c r="A82" s="26" t="s">
        <v>281</v>
      </c>
      <c r="B82" s="16"/>
      <c r="C82" s="282">
        <v>633</v>
      </c>
      <c r="D82" s="282">
        <v>0</v>
      </c>
      <c r="E82" s="282">
        <v>3250</v>
      </c>
      <c r="F82" s="282">
        <v>0</v>
      </c>
      <c r="G82" s="282">
        <v>0</v>
      </c>
      <c r="H82" s="282">
        <v>1192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479</v>
      </c>
      <c r="P82" s="282">
        <v>62157</v>
      </c>
      <c r="Q82" s="282">
        <v>772</v>
      </c>
      <c r="R82" s="282">
        <v>0</v>
      </c>
      <c r="S82" s="282">
        <v>0</v>
      </c>
      <c r="T82" s="282">
        <v>211</v>
      </c>
      <c r="U82" s="282">
        <v>845</v>
      </c>
      <c r="V82" s="282">
        <v>1517</v>
      </c>
      <c r="W82" s="282">
        <v>149</v>
      </c>
      <c r="X82" s="282">
        <v>0</v>
      </c>
      <c r="Y82" s="282">
        <v>13784</v>
      </c>
      <c r="Z82" s="282">
        <v>225</v>
      </c>
      <c r="AA82" s="282">
        <v>0</v>
      </c>
      <c r="AB82" s="282">
        <v>1119</v>
      </c>
      <c r="AC82" s="282">
        <v>55</v>
      </c>
      <c r="AD82" s="282">
        <v>0</v>
      </c>
      <c r="AE82" s="282">
        <v>35792</v>
      </c>
      <c r="AF82" s="282">
        <v>0</v>
      </c>
      <c r="AG82" s="282">
        <v>2022</v>
      </c>
      <c r="AH82" s="282">
        <v>0</v>
      </c>
      <c r="AI82" s="282">
        <v>0</v>
      </c>
      <c r="AJ82" s="282">
        <v>4186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2625</v>
      </c>
      <c r="AS82" s="282">
        <v>0</v>
      </c>
      <c r="AT82" s="282">
        <v>0</v>
      </c>
      <c r="AU82" s="282">
        <v>3567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3725348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300</v>
      </c>
      <c r="BN82" s="282">
        <v>2891</v>
      </c>
      <c r="BO82" s="282">
        <v>0</v>
      </c>
      <c r="BP82" s="282">
        <v>0</v>
      </c>
      <c r="BQ82" s="282">
        <v>0</v>
      </c>
      <c r="BR82" s="282">
        <v>275</v>
      </c>
      <c r="BS82" s="282">
        <v>3667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3925</v>
      </c>
      <c r="BZ82" s="282">
        <v>527</v>
      </c>
      <c r="CA82" s="282">
        <v>300</v>
      </c>
      <c r="CB82" s="282">
        <v>144</v>
      </c>
      <c r="CC82" s="282">
        <v>300</v>
      </c>
      <c r="CD82" s="282">
        <v>0</v>
      </c>
      <c r="CE82" s="25">
        <f t="shared" si="16"/>
        <v>3872257</v>
      </c>
    </row>
    <row r="83" spans="1:84" x14ac:dyDescent="0.25">
      <c r="A83" s="26" t="s">
        <v>282</v>
      </c>
      <c r="B83" s="16"/>
      <c r="C83" s="273">
        <v>7440</v>
      </c>
      <c r="D83" s="273">
        <v>0</v>
      </c>
      <c r="E83" s="275">
        <v>195083</v>
      </c>
      <c r="F83" s="275">
        <v>0</v>
      </c>
      <c r="G83" s="273">
        <v>450</v>
      </c>
      <c r="H83" s="273">
        <v>1347</v>
      </c>
      <c r="I83" s="275">
        <v>0</v>
      </c>
      <c r="J83" s="275">
        <v>988</v>
      </c>
      <c r="K83" s="275">
        <v>0</v>
      </c>
      <c r="L83" s="275">
        <v>0</v>
      </c>
      <c r="M83" s="273">
        <v>0</v>
      </c>
      <c r="N83" s="273">
        <v>0</v>
      </c>
      <c r="O83" s="273">
        <v>2635</v>
      </c>
      <c r="P83" s="275">
        <v>77580</v>
      </c>
      <c r="Q83" s="275">
        <v>445</v>
      </c>
      <c r="R83" s="276">
        <v>0</v>
      </c>
      <c r="S83" s="275">
        <v>0</v>
      </c>
      <c r="T83" s="273">
        <v>270</v>
      </c>
      <c r="U83" s="275">
        <v>72049</v>
      </c>
      <c r="V83" s="275">
        <v>14736</v>
      </c>
      <c r="W83" s="273">
        <v>107</v>
      </c>
      <c r="X83" s="275">
        <v>554</v>
      </c>
      <c r="Y83" s="275">
        <v>17932</v>
      </c>
      <c r="Z83" s="275">
        <v>170</v>
      </c>
      <c r="AA83" s="275">
        <v>0</v>
      </c>
      <c r="AB83" s="275">
        <v>75640</v>
      </c>
      <c r="AC83" s="275">
        <v>0</v>
      </c>
      <c r="AD83" s="275">
        <v>19215</v>
      </c>
      <c r="AE83" s="275">
        <v>14477</v>
      </c>
      <c r="AF83" s="275">
        <v>0</v>
      </c>
      <c r="AG83" s="275">
        <v>7506</v>
      </c>
      <c r="AH83" s="275">
        <v>0</v>
      </c>
      <c r="AI83" s="275">
        <v>0</v>
      </c>
      <c r="AJ83" s="275">
        <v>10400</v>
      </c>
      <c r="AK83" s="275">
        <v>0</v>
      </c>
      <c r="AL83" s="275">
        <v>0</v>
      </c>
      <c r="AM83" s="275">
        <v>0</v>
      </c>
      <c r="AN83" s="275">
        <v>0</v>
      </c>
      <c r="AO83" s="273">
        <v>4821</v>
      </c>
      <c r="AP83" s="275">
        <v>0</v>
      </c>
      <c r="AQ83" s="273">
        <v>0</v>
      </c>
      <c r="AR83" s="273">
        <v>6246</v>
      </c>
      <c r="AS83" s="273">
        <v>0</v>
      </c>
      <c r="AT83" s="273">
        <v>0</v>
      </c>
      <c r="AU83" s="275">
        <v>3998</v>
      </c>
      <c r="AV83" s="275">
        <v>0</v>
      </c>
      <c r="AW83" s="275">
        <v>0</v>
      </c>
      <c r="AX83" s="275">
        <v>185660</v>
      </c>
      <c r="AY83" s="275">
        <v>2157</v>
      </c>
      <c r="AZ83" s="275">
        <v>0</v>
      </c>
      <c r="BA83" s="275">
        <v>0</v>
      </c>
      <c r="BB83" s="275">
        <v>0</v>
      </c>
      <c r="BC83" s="275">
        <v>405</v>
      </c>
      <c r="BD83" s="275">
        <v>0</v>
      </c>
      <c r="BE83" s="275">
        <v>73611</v>
      </c>
      <c r="BF83" s="275">
        <v>0</v>
      </c>
      <c r="BG83" s="275">
        <v>1076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103006</v>
      </c>
      <c r="BO83" s="275">
        <v>0</v>
      </c>
      <c r="BP83" s="275">
        <v>20096</v>
      </c>
      <c r="BQ83" s="275">
        <v>23068</v>
      </c>
      <c r="BR83" s="275">
        <v>11886</v>
      </c>
      <c r="BS83" s="275">
        <v>89699</v>
      </c>
      <c r="BT83" s="275">
        <v>13842</v>
      </c>
      <c r="BU83" s="275">
        <v>0</v>
      </c>
      <c r="BV83" s="275">
        <v>0</v>
      </c>
      <c r="BW83" s="275">
        <v>0</v>
      </c>
      <c r="BX83" s="275">
        <v>0</v>
      </c>
      <c r="BY83" s="275">
        <v>435029</v>
      </c>
      <c r="BZ83" s="275">
        <v>-755</v>
      </c>
      <c r="CA83" s="275">
        <v>28111</v>
      </c>
      <c r="CB83" s="275">
        <v>41260</v>
      </c>
      <c r="CC83" s="275">
        <v>28113</v>
      </c>
      <c r="CD83" s="282">
        <v>0</v>
      </c>
      <c r="CE83" s="25">
        <f t="shared" si="16"/>
        <v>1590353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788987</v>
      </c>
      <c r="F84" s="273">
        <v>0</v>
      </c>
      <c r="G84" s="273">
        <v>0</v>
      </c>
      <c r="H84" s="273">
        <v>81358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1115268</v>
      </c>
      <c r="V84" s="273">
        <v>4000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651117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4913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35499</v>
      </c>
      <c r="AV84" s="273">
        <v>0</v>
      </c>
      <c r="AW84" s="273">
        <v>0</v>
      </c>
      <c r="AX84" s="273">
        <v>56800</v>
      </c>
      <c r="AY84" s="273">
        <v>1700171</v>
      </c>
      <c r="AZ84" s="273">
        <v>0</v>
      </c>
      <c r="BA84" s="273">
        <v>13268</v>
      </c>
      <c r="BB84" s="273">
        <v>0</v>
      </c>
      <c r="BC84" s="273">
        <v>0</v>
      </c>
      <c r="BD84" s="273">
        <v>0</v>
      </c>
      <c r="BE84" s="273">
        <v>22712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419691</v>
      </c>
      <c r="BO84" s="273">
        <v>0</v>
      </c>
      <c r="BP84" s="273">
        <v>0</v>
      </c>
      <c r="BQ84" s="273">
        <v>0</v>
      </c>
      <c r="BR84" s="273">
        <v>0</v>
      </c>
      <c r="BS84" s="273">
        <v>243701</v>
      </c>
      <c r="BT84" s="273">
        <v>897</v>
      </c>
      <c r="BU84" s="273">
        <v>0</v>
      </c>
      <c r="BV84" s="273">
        <v>0</v>
      </c>
      <c r="BW84" s="273">
        <v>0</v>
      </c>
      <c r="BX84" s="273">
        <v>0</v>
      </c>
      <c r="BY84" s="273">
        <v>66816</v>
      </c>
      <c r="BZ84" s="273">
        <v>0</v>
      </c>
      <c r="CA84" s="273">
        <v>0</v>
      </c>
      <c r="CB84" s="273">
        <v>613398</v>
      </c>
      <c r="CC84" s="273">
        <v>258473</v>
      </c>
      <c r="CD84" s="282">
        <v>0</v>
      </c>
      <c r="CE84" s="25">
        <f t="shared" si="16"/>
        <v>6077069</v>
      </c>
    </row>
    <row r="85" spans="1:84" x14ac:dyDescent="0.25">
      <c r="A85" s="31" t="s">
        <v>284</v>
      </c>
      <c r="B85" s="25"/>
      <c r="C85" s="25">
        <f t="shared" ref="C85:AH85" si="17">SUM(C61:C69)-C84</f>
        <v>30174826</v>
      </c>
      <c r="D85" s="25">
        <f t="shared" si="17"/>
        <v>0</v>
      </c>
      <c r="E85" s="25">
        <f t="shared" si="17"/>
        <v>116516175.24000001</v>
      </c>
      <c r="F85" s="25">
        <f t="shared" si="17"/>
        <v>0</v>
      </c>
      <c r="G85" s="25">
        <f t="shared" si="17"/>
        <v>420300</v>
      </c>
      <c r="H85" s="25">
        <f t="shared" si="17"/>
        <v>5886402</v>
      </c>
      <c r="I85" s="25">
        <f t="shared" si="17"/>
        <v>7499</v>
      </c>
      <c r="J85" s="25">
        <f t="shared" si="17"/>
        <v>5051404.6899999995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17685811.27</v>
      </c>
      <c r="P85" s="25">
        <f t="shared" si="17"/>
        <v>52828759.25</v>
      </c>
      <c r="Q85" s="25">
        <f t="shared" si="17"/>
        <v>29075825</v>
      </c>
      <c r="R85" s="25">
        <f t="shared" si="17"/>
        <v>7125316.04</v>
      </c>
      <c r="S85" s="25">
        <f t="shared" si="17"/>
        <v>26578317</v>
      </c>
      <c r="T85" s="25">
        <f t="shared" si="17"/>
        <v>6987690</v>
      </c>
      <c r="U85" s="25">
        <f t="shared" si="17"/>
        <v>21115283.48</v>
      </c>
      <c r="V85" s="25">
        <f t="shared" si="17"/>
        <v>39490917</v>
      </c>
      <c r="W85" s="25">
        <f t="shared" si="17"/>
        <v>2373228</v>
      </c>
      <c r="X85" s="25">
        <f t="shared" si="17"/>
        <v>3909420</v>
      </c>
      <c r="Y85" s="25">
        <f t="shared" si="17"/>
        <v>22992726.300000001</v>
      </c>
      <c r="Z85" s="25">
        <f t="shared" si="17"/>
        <v>265023</v>
      </c>
      <c r="AA85" s="25">
        <f t="shared" si="17"/>
        <v>2147762</v>
      </c>
      <c r="AB85" s="25">
        <f t="shared" si="17"/>
        <v>25729747</v>
      </c>
      <c r="AC85" s="25">
        <f t="shared" si="17"/>
        <v>14312774</v>
      </c>
      <c r="AD85" s="25">
        <f t="shared" si="17"/>
        <v>1098860</v>
      </c>
      <c r="AE85" s="25">
        <f t="shared" si="17"/>
        <v>15776522</v>
      </c>
      <c r="AF85" s="25">
        <f t="shared" si="17"/>
        <v>0</v>
      </c>
      <c r="AG85" s="25">
        <f t="shared" si="17"/>
        <v>26741307.5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10043249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20825025</v>
      </c>
      <c r="AP85" s="25">
        <f t="shared" si="18"/>
        <v>0</v>
      </c>
      <c r="AQ85" s="25">
        <f t="shared" si="18"/>
        <v>0</v>
      </c>
      <c r="AR85" s="25">
        <f t="shared" si="18"/>
        <v>1527142</v>
      </c>
      <c r="AS85" s="25">
        <f t="shared" si="18"/>
        <v>0</v>
      </c>
      <c r="AT85" s="25">
        <f t="shared" si="18"/>
        <v>0</v>
      </c>
      <c r="AU85" s="25">
        <f t="shared" si="18"/>
        <v>2566493</v>
      </c>
      <c r="AV85" s="25">
        <f t="shared" si="18"/>
        <v>0</v>
      </c>
      <c r="AW85" s="25">
        <f t="shared" si="18"/>
        <v>12358</v>
      </c>
      <c r="AX85" s="25">
        <f t="shared" si="18"/>
        <v>659398</v>
      </c>
      <c r="AY85" s="25">
        <f t="shared" si="18"/>
        <v>11239996</v>
      </c>
      <c r="AZ85" s="25">
        <f t="shared" si="18"/>
        <v>1309</v>
      </c>
      <c r="BA85" s="25">
        <f t="shared" si="18"/>
        <v>642589</v>
      </c>
      <c r="BB85" s="25">
        <f t="shared" si="18"/>
        <v>0</v>
      </c>
      <c r="BC85" s="25">
        <f t="shared" si="18"/>
        <v>4103141</v>
      </c>
      <c r="BD85" s="25">
        <f t="shared" si="18"/>
        <v>269685</v>
      </c>
      <c r="BE85" s="25">
        <f t="shared" si="18"/>
        <v>28287759.759999998</v>
      </c>
      <c r="BF85" s="25">
        <f t="shared" si="18"/>
        <v>0</v>
      </c>
      <c r="BG85" s="25">
        <f t="shared" si="18"/>
        <v>854617</v>
      </c>
      <c r="BH85" s="25">
        <f t="shared" si="18"/>
        <v>0</v>
      </c>
      <c r="BI85" s="25">
        <f t="shared" si="18"/>
        <v>355</v>
      </c>
      <c r="BJ85" s="25">
        <f t="shared" si="18"/>
        <v>0</v>
      </c>
      <c r="BK85" s="25">
        <f t="shared" si="18"/>
        <v>0</v>
      </c>
      <c r="BL85" s="25">
        <f t="shared" si="18"/>
        <v>0</v>
      </c>
      <c r="BM85" s="25">
        <f t="shared" si="18"/>
        <v>562801</v>
      </c>
      <c r="BN85" s="25">
        <f t="shared" si="18"/>
        <v>19492310.030000001</v>
      </c>
      <c r="BO85" s="25">
        <f t="shared" ref="BO85:CD85" si="19">SUM(BO61:BO69)-BO84</f>
        <v>46421213</v>
      </c>
      <c r="BP85" s="25">
        <f t="shared" si="19"/>
        <v>74360</v>
      </c>
      <c r="BQ85" s="25">
        <f t="shared" si="19"/>
        <v>147452</v>
      </c>
      <c r="BR85" s="25">
        <f t="shared" si="19"/>
        <v>193270</v>
      </c>
      <c r="BS85" s="25">
        <f t="shared" si="19"/>
        <v>1488712</v>
      </c>
      <c r="BT85" s="25">
        <f t="shared" si="19"/>
        <v>1482513</v>
      </c>
      <c r="BU85" s="25">
        <f t="shared" si="19"/>
        <v>0</v>
      </c>
      <c r="BV85" s="25">
        <f t="shared" si="19"/>
        <v>887</v>
      </c>
      <c r="BW85" s="25">
        <f t="shared" si="19"/>
        <v>8787070</v>
      </c>
      <c r="BX85" s="25">
        <f t="shared" si="19"/>
        <v>0</v>
      </c>
      <c r="BY85" s="25">
        <f t="shared" si="19"/>
        <v>24457930</v>
      </c>
      <c r="BZ85" s="25">
        <f t="shared" si="19"/>
        <v>15276310</v>
      </c>
      <c r="CA85" s="25">
        <f t="shared" si="19"/>
        <v>17505132</v>
      </c>
      <c r="CB85" s="25">
        <f t="shared" si="19"/>
        <v>2663290</v>
      </c>
      <c r="CC85" s="25">
        <f t="shared" si="19"/>
        <v>36150105.710000001</v>
      </c>
      <c r="CD85" s="25">
        <f t="shared" si="19"/>
        <v>0</v>
      </c>
      <c r="CE85" s="25">
        <f t="shared" si="16"/>
        <v>730028368.2700001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109842039</v>
      </c>
      <c r="D87" s="273">
        <v>0</v>
      </c>
      <c r="E87" s="273">
        <v>355649050</v>
      </c>
      <c r="F87" s="273">
        <v>0</v>
      </c>
      <c r="G87" s="273">
        <v>0</v>
      </c>
      <c r="H87" s="273">
        <v>18287557</v>
      </c>
      <c r="I87" s="273">
        <v>0</v>
      </c>
      <c r="J87" s="273">
        <v>10924189</v>
      </c>
      <c r="K87" s="273">
        <v>0</v>
      </c>
      <c r="L87" s="273">
        <v>0</v>
      </c>
      <c r="M87" s="273">
        <v>0</v>
      </c>
      <c r="N87" s="273">
        <v>0</v>
      </c>
      <c r="O87" s="273">
        <v>60166149</v>
      </c>
      <c r="P87" s="273">
        <v>211215374</v>
      </c>
      <c r="Q87" s="273">
        <v>22302960</v>
      </c>
      <c r="R87" s="273">
        <v>9035</v>
      </c>
      <c r="S87" s="273">
        <v>80412470</v>
      </c>
      <c r="T87" s="273">
        <v>37433844</v>
      </c>
      <c r="U87" s="273">
        <v>123581124</v>
      </c>
      <c r="V87" s="273">
        <v>135996397</v>
      </c>
      <c r="W87" s="273">
        <v>7680413</v>
      </c>
      <c r="X87" s="273">
        <v>45898853</v>
      </c>
      <c r="Y87" s="273">
        <v>54798133</v>
      </c>
      <c r="Z87" s="273">
        <v>2135</v>
      </c>
      <c r="AA87" s="273">
        <v>3351758</v>
      </c>
      <c r="AB87" s="273">
        <v>128236591</v>
      </c>
      <c r="AC87" s="273">
        <v>112711050</v>
      </c>
      <c r="AD87" s="273">
        <v>2263102</v>
      </c>
      <c r="AE87" s="273">
        <v>24403936</v>
      </c>
      <c r="AF87" s="273">
        <v>0</v>
      </c>
      <c r="AG87" s="273">
        <v>107698265</v>
      </c>
      <c r="AH87" s="273">
        <v>0</v>
      </c>
      <c r="AI87" s="273">
        <v>0</v>
      </c>
      <c r="AJ87" s="273">
        <v>1266918</v>
      </c>
      <c r="AK87" s="273">
        <v>0</v>
      </c>
      <c r="AL87" s="273">
        <v>0</v>
      </c>
      <c r="AM87" s="273">
        <v>0</v>
      </c>
      <c r="AN87" s="273">
        <v>0</v>
      </c>
      <c r="AO87" s="273">
        <v>62336855</v>
      </c>
      <c r="AP87" s="273">
        <v>0</v>
      </c>
      <c r="AQ87" s="273">
        <v>0</v>
      </c>
      <c r="AR87" s="273">
        <v>2631848</v>
      </c>
      <c r="AS87" s="273">
        <v>0</v>
      </c>
      <c r="AT87" s="273">
        <v>0</v>
      </c>
      <c r="AU87" s="273">
        <v>1170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1719101215</v>
      </c>
    </row>
    <row r="88" spans="1:84" x14ac:dyDescent="0.25">
      <c r="A88" s="31" t="s">
        <v>287</v>
      </c>
      <c r="B88" s="16"/>
      <c r="C88" s="273">
        <v>539760</v>
      </c>
      <c r="D88" s="273">
        <v>0</v>
      </c>
      <c r="E88" s="273">
        <v>22716466</v>
      </c>
      <c r="F88" s="273">
        <v>0</v>
      </c>
      <c r="G88" s="273">
        <v>0</v>
      </c>
      <c r="H88" s="273">
        <v>585</v>
      </c>
      <c r="I88" s="273">
        <v>0</v>
      </c>
      <c r="J88" s="273">
        <v>4979</v>
      </c>
      <c r="K88" s="273">
        <v>0</v>
      </c>
      <c r="L88" s="273">
        <v>0</v>
      </c>
      <c r="M88" s="273">
        <v>0</v>
      </c>
      <c r="N88" s="273">
        <v>0</v>
      </c>
      <c r="O88" s="273">
        <v>6767428</v>
      </c>
      <c r="P88" s="273">
        <v>215385505</v>
      </c>
      <c r="Q88" s="273">
        <v>27000921</v>
      </c>
      <c r="R88" s="273">
        <v>5467</v>
      </c>
      <c r="S88" s="273">
        <v>77141655</v>
      </c>
      <c r="T88" s="273">
        <v>9881933</v>
      </c>
      <c r="U88" s="273">
        <v>59397038</v>
      </c>
      <c r="V88" s="273">
        <v>190544739</v>
      </c>
      <c r="W88" s="273">
        <v>8048953</v>
      </c>
      <c r="X88" s="273">
        <v>63219236</v>
      </c>
      <c r="Y88" s="273">
        <v>96935680</v>
      </c>
      <c r="Z88" s="273">
        <v>6729</v>
      </c>
      <c r="AA88" s="273">
        <v>16049283</v>
      </c>
      <c r="AB88" s="273">
        <v>36689163</v>
      </c>
      <c r="AC88" s="273">
        <v>11945927</v>
      </c>
      <c r="AD88" s="273">
        <v>105225</v>
      </c>
      <c r="AE88" s="273">
        <v>23751445</v>
      </c>
      <c r="AF88" s="273">
        <v>0</v>
      </c>
      <c r="AG88" s="273">
        <v>185385111</v>
      </c>
      <c r="AH88" s="273">
        <v>0</v>
      </c>
      <c r="AI88" s="273">
        <v>0</v>
      </c>
      <c r="AJ88" s="273">
        <v>6188347</v>
      </c>
      <c r="AK88" s="273">
        <v>0</v>
      </c>
      <c r="AL88" s="273">
        <v>0</v>
      </c>
      <c r="AM88" s="273">
        <v>0</v>
      </c>
      <c r="AN88" s="273">
        <v>0</v>
      </c>
      <c r="AO88" s="273">
        <v>10812950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9948370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1078472895</v>
      </c>
    </row>
    <row r="89" spans="1:84" x14ac:dyDescent="0.25">
      <c r="A89" s="21" t="s">
        <v>288</v>
      </c>
      <c r="B89" s="16"/>
      <c r="C89" s="25">
        <f t="shared" ref="C89:AV89" si="21">C87+C88</f>
        <v>110381799</v>
      </c>
      <c r="D89" s="25">
        <f t="shared" si="21"/>
        <v>0</v>
      </c>
      <c r="E89" s="25">
        <f t="shared" si="21"/>
        <v>378365516</v>
      </c>
      <c r="F89" s="25">
        <f t="shared" si="21"/>
        <v>0</v>
      </c>
      <c r="G89" s="25">
        <f t="shared" si="21"/>
        <v>0</v>
      </c>
      <c r="H89" s="25">
        <f t="shared" si="21"/>
        <v>18288142</v>
      </c>
      <c r="I89" s="25">
        <f t="shared" si="21"/>
        <v>0</v>
      </c>
      <c r="J89" s="25">
        <f t="shared" si="21"/>
        <v>10929168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66933577</v>
      </c>
      <c r="P89" s="25">
        <f t="shared" si="21"/>
        <v>426600879</v>
      </c>
      <c r="Q89" s="25">
        <f t="shared" si="21"/>
        <v>49303881</v>
      </c>
      <c r="R89" s="25">
        <f t="shared" si="21"/>
        <v>14502</v>
      </c>
      <c r="S89" s="25">
        <f t="shared" si="21"/>
        <v>157554125</v>
      </c>
      <c r="T89" s="25">
        <f t="shared" si="21"/>
        <v>47315777</v>
      </c>
      <c r="U89" s="25">
        <f t="shared" si="21"/>
        <v>182978162</v>
      </c>
      <c r="V89" s="25">
        <f t="shared" si="21"/>
        <v>326541136</v>
      </c>
      <c r="W89" s="25">
        <f t="shared" si="21"/>
        <v>15729366</v>
      </c>
      <c r="X89" s="25">
        <f t="shared" si="21"/>
        <v>109118089</v>
      </c>
      <c r="Y89" s="25">
        <f t="shared" si="21"/>
        <v>151733813</v>
      </c>
      <c r="Z89" s="25">
        <f t="shared" si="21"/>
        <v>8864</v>
      </c>
      <c r="AA89" s="25">
        <f t="shared" si="21"/>
        <v>19401041</v>
      </c>
      <c r="AB89" s="25">
        <f t="shared" si="21"/>
        <v>164925754</v>
      </c>
      <c r="AC89" s="25">
        <f t="shared" si="21"/>
        <v>124656977</v>
      </c>
      <c r="AD89" s="25">
        <f t="shared" si="21"/>
        <v>2368327</v>
      </c>
      <c r="AE89" s="25">
        <f t="shared" si="21"/>
        <v>48155381</v>
      </c>
      <c r="AF89" s="25">
        <f t="shared" si="21"/>
        <v>0</v>
      </c>
      <c r="AG89" s="25">
        <f t="shared" si="21"/>
        <v>293083376</v>
      </c>
      <c r="AH89" s="25">
        <f t="shared" si="21"/>
        <v>0</v>
      </c>
      <c r="AI89" s="25">
        <f t="shared" si="21"/>
        <v>0</v>
      </c>
      <c r="AJ89" s="25">
        <f t="shared" si="21"/>
        <v>7455265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73149805</v>
      </c>
      <c r="AP89" s="25">
        <f t="shared" si="21"/>
        <v>0</v>
      </c>
      <c r="AQ89" s="25">
        <f t="shared" si="21"/>
        <v>0</v>
      </c>
      <c r="AR89" s="25">
        <f t="shared" si="21"/>
        <v>2631848</v>
      </c>
      <c r="AS89" s="25">
        <f t="shared" si="21"/>
        <v>0</v>
      </c>
      <c r="AT89" s="25">
        <f t="shared" si="21"/>
        <v>0</v>
      </c>
      <c r="AU89" s="25">
        <f t="shared" si="21"/>
        <v>9949540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2797574110</v>
      </c>
    </row>
    <row r="90" spans="1:84" x14ac:dyDescent="0.25">
      <c r="A90" s="31" t="s">
        <v>289</v>
      </c>
      <c r="B90" s="25"/>
      <c r="C90" s="273">
        <v>31439</v>
      </c>
      <c r="D90" s="273">
        <v>0</v>
      </c>
      <c r="E90" s="273">
        <v>99431</v>
      </c>
      <c r="F90" s="273">
        <v>0</v>
      </c>
      <c r="G90" s="273">
        <v>0</v>
      </c>
      <c r="H90" s="273">
        <v>10028</v>
      </c>
      <c r="I90" s="273">
        <v>0</v>
      </c>
      <c r="J90" s="273">
        <v>3492</v>
      </c>
      <c r="K90" s="273">
        <v>0</v>
      </c>
      <c r="L90" s="273">
        <v>0</v>
      </c>
      <c r="M90" s="273">
        <v>0</v>
      </c>
      <c r="N90" s="273">
        <v>0</v>
      </c>
      <c r="O90" s="273">
        <v>26238</v>
      </c>
      <c r="P90" s="273">
        <v>57097</v>
      </c>
      <c r="Q90" s="273">
        <v>18453</v>
      </c>
      <c r="R90" s="273">
        <v>839</v>
      </c>
      <c r="S90" s="273">
        <v>10442</v>
      </c>
      <c r="T90" s="273">
        <v>1074</v>
      </c>
      <c r="U90" s="273">
        <v>10834</v>
      </c>
      <c r="V90" s="273">
        <v>8385</v>
      </c>
      <c r="W90" s="273">
        <v>1373</v>
      </c>
      <c r="X90" s="273">
        <v>1330</v>
      </c>
      <c r="Y90" s="273">
        <v>12465</v>
      </c>
      <c r="Z90" s="273">
        <v>861</v>
      </c>
      <c r="AA90" s="273">
        <v>4422</v>
      </c>
      <c r="AB90" s="273">
        <v>6267</v>
      </c>
      <c r="AC90" s="273">
        <v>1331</v>
      </c>
      <c r="AD90" s="273">
        <v>0</v>
      </c>
      <c r="AE90" s="273">
        <v>1589</v>
      </c>
      <c r="AF90" s="273">
        <v>0</v>
      </c>
      <c r="AG90" s="273">
        <v>21668</v>
      </c>
      <c r="AH90" s="273">
        <v>0</v>
      </c>
      <c r="AI90" s="273">
        <v>0</v>
      </c>
      <c r="AJ90" s="273">
        <v>3915</v>
      </c>
      <c r="AK90" s="273">
        <v>0</v>
      </c>
      <c r="AL90" s="273">
        <v>0</v>
      </c>
      <c r="AM90" s="273">
        <v>0</v>
      </c>
      <c r="AN90" s="273">
        <v>0</v>
      </c>
      <c r="AO90" s="273">
        <v>26114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133</v>
      </c>
      <c r="AY90" s="273">
        <v>7798</v>
      </c>
      <c r="AZ90" s="273">
        <v>5201</v>
      </c>
      <c r="BA90" s="273">
        <v>4750</v>
      </c>
      <c r="BB90" s="273">
        <v>0</v>
      </c>
      <c r="BC90" s="273">
        <v>2591</v>
      </c>
      <c r="BD90" s="273">
        <v>577</v>
      </c>
      <c r="BE90" s="273">
        <v>83688</v>
      </c>
      <c r="BF90" s="273">
        <v>0</v>
      </c>
      <c r="BG90" s="273">
        <v>418</v>
      </c>
      <c r="BH90" s="273">
        <v>0</v>
      </c>
      <c r="BI90" s="273">
        <v>0</v>
      </c>
      <c r="BJ90" s="273">
        <v>0</v>
      </c>
      <c r="BK90" s="273">
        <v>0</v>
      </c>
      <c r="BL90" s="273">
        <v>983</v>
      </c>
      <c r="BM90" s="273">
        <v>0</v>
      </c>
      <c r="BN90" s="273">
        <v>6931</v>
      </c>
      <c r="BO90" s="273">
        <v>6230</v>
      </c>
      <c r="BP90" s="273">
        <v>0</v>
      </c>
      <c r="BQ90" s="273">
        <v>0</v>
      </c>
      <c r="BR90" s="273">
        <v>249</v>
      </c>
      <c r="BS90" s="273">
        <v>2430</v>
      </c>
      <c r="BT90" s="273">
        <v>2390</v>
      </c>
      <c r="BU90" s="273">
        <v>0</v>
      </c>
      <c r="BV90" s="273">
        <v>4121</v>
      </c>
      <c r="BW90" s="273">
        <v>136</v>
      </c>
      <c r="BX90" s="273">
        <v>0</v>
      </c>
      <c r="BY90" s="273">
        <v>8501</v>
      </c>
      <c r="BZ90" s="273">
        <v>466</v>
      </c>
      <c r="CA90" s="273">
        <v>2103</v>
      </c>
      <c r="CB90" s="273">
        <v>0</v>
      </c>
      <c r="CC90" s="273">
        <v>1285</v>
      </c>
      <c r="CD90" s="224" t="s">
        <v>247</v>
      </c>
      <c r="CE90" s="25">
        <f t="shared" si="20"/>
        <v>500068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12413</v>
      </c>
      <c r="D92" s="273">
        <v>0</v>
      </c>
      <c r="E92" s="273">
        <v>39257</v>
      </c>
      <c r="F92" s="273">
        <v>0</v>
      </c>
      <c r="G92" s="273">
        <v>0</v>
      </c>
      <c r="H92" s="273">
        <v>3959</v>
      </c>
      <c r="I92" s="273">
        <v>0</v>
      </c>
      <c r="J92" s="273">
        <v>1379</v>
      </c>
      <c r="K92" s="273">
        <v>0</v>
      </c>
      <c r="L92" s="273">
        <v>0</v>
      </c>
      <c r="M92" s="273">
        <v>0</v>
      </c>
      <c r="N92" s="273">
        <v>0</v>
      </c>
      <c r="O92" s="273">
        <v>10359</v>
      </c>
      <c r="P92" s="273">
        <v>22543</v>
      </c>
      <c r="Q92" s="273">
        <v>7286</v>
      </c>
      <c r="R92" s="273">
        <v>331</v>
      </c>
      <c r="S92" s="273">
        <v>4123</v>
      </c>
      <c r="T92" s="273">
        <v>424</v>
      </c>
      <c r="U92" s="273">
        <v>4277</v>
      </c>
      <c r="V92" s="273">
        <v>3311</v>
      </c>
      <c r="W92" s="273">
        <v>542</v>
      </c>
      <c r="X92" s="273">
        <v>525</v>
      </c>
      <c r="Y92" s="273">
        <v>4921</v>
      </c>
      <c r="Z92" s="273">
        <v>340</v>
      </c>
      <c r="AA92" s="273">
        <v>1746</v>
      </c>
      <c r="AB92" s="273">
        <v>2474</v>
      </c>
      <c r="AC92" s="273">
        <v>526</v>
      </c>
      <c r="AD92" s="273">
        <v>0</v>
      </c>
      <c r="AE92" s="273">
        <v>627</v>
      </c>
      <c r="AF92" s="273">
        <v>0</v>
      </c>
      <c r="AG92" s="273">
        <v>8555</v>
      </c>
      <c r="AH92" s="273">
        <v>0</v>
      </c>
      <c r="AI92" s="273">
        <v>0</v>
      </c>
      <c r="AJ92" s="273">
        <v>1546</v>
      </c>
      <c r="AK92" s="273">
        <v>0</v>
      </c>
      <c r="AL92" s="273">
        <v>0</v>
      </c>
      <c r="AM92" s="273">
        <v>0</v>
      </c>
      <c r="AN92" s="273">
        <v>0</v>
      </c>
      <c r="AO92" s="273">
        <v>10310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1875</v>
      </c>
      <c r="BB92" s="273">
        <v>0</v>
      </c>
      <c r="BC92" s="273">
        <v>1023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388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959</v>
      </c>
      <c r="BT92" s="273">
        <v>944</v>
      </c>
      <c r="BU92" s="273">
        <v>0</v>
      </c>
      <c r="BV92" s="273">
        <v>1627</v>
      </c>
      <c r="BW92" s="273">
        <v>54</v>
      </c>
      <c r="BX92" s="273">
        <v>0</v>
      </c>
      <c r="BY92" s="273">
        <v>3356</v>
      </c>
      <c r="BZ92" s="273">
        <v>184</v>
      </c>
      <c r="CA92" s="273">
        <v>830</v>
      </c>
      <c r="CB92" s="273">
        <v>0</v>
      </c>
      <c r="CC92" s="24" t="s">
        <v>247</v>
      </c>
      <c r="CD92" s="24" t="s">
        <v>247</v>
      </c>
      <c r="CE92" s="25">
        <f t="shared" si="20"/>
        <v>153014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88.88</v>
      </c>
      <c r="D94" s="277">
        <v>0</v>
      </c>
      <c r="E94" s="277">
        <v>358.92</v>
      </c>
      <c r="F94" s="277">
        <v>0</v>
      </c>
      <c r="G94" s="277">
        <v>0</v>
      </c>
      <c r="H94" s="277">
        <v>11.81</v>
      </c>
      <c r="I94" s="277">
        <v>0</v>
      </c>
      <c r="J94" s="277">
        <v>13.22</v>
      </c>
      <c r="K94" s="277">
        <v>0</v>
      </c>
      <c r="L94" s="277">
        <v>0</v>
      </c>
      <c r="M94" s="277">
        <v>0</v>
      </c>
      <c r="N94" s="277">
        <v>0</v>
      </c>
      <c r="O94" s="277">
        <v>49.23</v>
      </c>
      <c r="P94" s="274">
        <v>53.41</v>
      </c>
      <c r="Q94" s="274">
        <v>92.09</v>
      </c>
      <c r="R94" s="274">
        <v>7.27</v>
      </c>
      <c r="S94" s="278">
        <v>0</v>
      </c>
      <c r="T94" s="278">
        <v>19.84</v>
      </c>
      <c r="U94" s="279">
        <v>0</v>
      </c>
      <c r="V94" s="274">
        <v>12.66</v>
      </c>
      <c r="W94" s="274">
        <v>0</v>
      </c>
      <c r="X94" s="274">
        <v>0</v>
      </c>
      <c r="Y94" s="274">
        <v>9.33</v>
      </c>
      <c r="Z94" s="274">
        <v>0</v>
      </c>
      <c r="AA94" s="274">
        <v>0</v>
      </c>
      <c r="AB94" s="278">
        <v>0</v>
      </c>
      <c r="AC94" s="274">
        <v>0</v>
      </c>
      <c r="AD94" s="274">
        <v>2.09</v>
      </c>
      <c r="AE94" s="274">
        <v>0</v>
      </c>
      <c r="AF94" s="274">
        <v>0</v>
      </c>
      <c r="AG94" s="274">
        <v>57.07</v>
      </c>
      <c r="AH94" s="274">
        <v>0</v>
      </c>
      <c r="AI94" s="274">
        <v>0</v>
      </c>
      <c r="AJ94" s="274">
        <v>5.18</v>
      </c>
      <c r="AK94" s="274">
        <v>0</v>
      </c>
      <c r="AL94" s="274">
        <v>0</v>
      </c>
      <c r="AM94" s="274">
        <v>0</v>
      </c>
      <c r="AN94" s="274">
        <v>0</v>
      </c>
      <c r="AO94" s="274">
        <v>32.82</v>
      </c>
      <c r="AP94" s="274">
        <v>0</v>
      </c>
      <c r="AQ94" s="274">
        <v>0</v>
      </c>
      <c r="AR94" s="274">
        <v>2.52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816.34000000000015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>
        <v>159</v>
      </c>
      <c r="D97" s="284" t="s">
        <v>297</v>
      </c>
      <c r="E97" s="285" t="s">
        <v>297</v>
      </c>
      <c r="F97" s="12"/>
    </row>
    <row r="98" spans="1:6" x14ac:dyDescent="0.25">
      <c r="A98" s="25" t="s">
        <v>300</v>
      </c>
      <c r="B98" s="32" t="s">
        <v>299</v>
      </c>
      <c r="C98" s="287" t="s">
        <v>301</v>
      </c>
      <c r="D98" s="284" t="s">
        <v>297</v>
      </c>
      <c r="E98" s="285" t="s">
        <v>297</v>
      </c>
      <c r="F98" s="12"/>
    </row>
    <row r="99" spans="1:6" x14ac:dyDescent="0.25">
      <c r="A99" s="25" t="s">
        <v>302</v>
      </c>
      <c r="B99" s="32" t="s">
        <v>299</v>
      </c>
      <c r="C99" s="288" t="s">
        <v>303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98506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310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1371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287" t="s">
        <v>1372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/>
      <c r="D113" s="16"/>
      <c r="E113" s="16"/>
    </row>
    <row r="114" spans="1:5" x14ac:dyDescent="0.25">
      <c r="A114" s="16" t="s">
        <v>309</v>
      </c>
      <c r="B114" s="35" t="s">
        <v>299</v>
      </c>
      <c r="C114" s="292"/>
      <c r="D114" s="16"/>
      <c r="E114" s="16"/>
    </row>
    <row r="115" spans="1:5" x14ac:dyDescent="0.25">
      <c r="A115" s="16" t="s">
        <v>322</v>
      </c>
      <c r="B115" s="35" t="s">
        <v>299</v>
      </c>
      <c r="C115" s="292"/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/>
      <c r="D120" s="16"/>
      <c r="E120" s="16"/>
    </row>
    <row r="121" spans="1:5" x14ac:dyDescent="0.25">
      <c r="A121" s="16" t="s">
        <v>327</v>
      </c>
      <c r="B121" s="35" t="s">
        <v>299</v>
      </c>
      <c r="C121" s="292"/>
      <c r="D121" s="16"/>
      <c r="E121" s="16"/>
    </row>
    <row r="122" spans="1:5" x14ac:dyDescent="0.25">
      <c r="A122" s="16" t="s">
        <v>328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17970</v>
      </c>
      <c r="D127" s="295">
        <v>116473</v>
      </c>
      <c r="E127" s="16"/>
    </row>
    <row r="128" spans="1:5" x14ac:dyDescent="0.25">
      <c r="A128" s="16" t="s">
        <v>333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1822</v>
      </c>
      <c r="D130" s="295">
        <v>4811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42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58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6">
        <v>171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2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25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18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4"/>
      <c r="D139" s="16"/>
      <c r="E139" s="16"/>
    </row>
    <row r="140" spans="1:5" x14ac:dyDescent="0.25">
      <c r="A140" s="16" t="s">
        <v>344</v>
      </c>
      <c r="B140" s="35"/>
      <c r="C140" s="292"/>
      <c r="D140" s="16"/>
      <c r="E140" s="16"/>
    </row>
    <row r="141" spans="1:5" x14ac:dyDescent="0.25">
      <c r="A141" s="16" t="s">
        <v>334</v>
      </c>
      <c r="B141" s="35" t="s">
        <v>299</v>
      </c>
      <c r="C141" s="292"/>
      <c r="D141" s="16"/>
      <c r="E141" s="16"/>
    </row>
    <row r="142" spans="1:5" x14ac:dyDescent="0.25">
      <c r="A142" s="16" t="s">
        <v>345</v>
      </c>
      <c r="B142" s="35" t="s">
        <v>299</v>
      </c>
      <c r="C142" s="292"/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316</v>
      </c>
    </row>
    <row r="144" spans="1:5" x14ac:dyDescent="0.25">
      <c r="A144" s="16" t="s">
        <v>347</v>
      </c>
      <c r="B144" s="35" t="s">
        <v>299</v>
      </c>
      <c r="C144" s="294">
        <v>372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10302</v>
      </c>
      <c r="C154" s="295">
        <v>2816</v>
      </c>
      <c r="D154" s="295">
        <v>4852</v>
      </c>
      <c r="E154" s="25">
        <f>SUM(B154:D154)</f>
        <v>17970</v>
      </c>
    </row>
    <row r="155" spans="1:6" x14ac:dyDescent="0.25">
      <c r="A155" s="16" t="s">
        <v>241</v>
      </c>
      <c r="B155" s="295">
        <v>66772</v>
      </c>
      <c r="C155" s="295">
        <v>18253</v>
      </c>
      <c r="D155" s="295">
        <v>31448</v>
      </c>
      <c r="E155" s="25">
        <f>SUM(B155:D155)</f>
        <v>116473</v>
      </c>
    </row>
    <row r="156" spans="1:6" x14ac:dyDescent="0.25">
      <c r="A156" s="16" t="s">
        <v>354</v>
      </c>
      <c r="B156" s="295">
        <v>195646</v>
      </c>
      <c r="C156" s="295">
        <v>53484</v>
      </c>
      <c r="D156" s="295">
        <v>92146</v>
      </c>
      <c r="E156" s="25">
        <f>SUM(B156:D156)</f>
        <v>341276</v>
      </c>
    </row>
    <row r="157" spans="1:6" x14ac:dyDescent="0.25">
      <c r="A157" s="16" t="s">
        <v>286</v>
      </c>
      <c r="B157" s="295">
        <v>1075164827</v>
      </c>
      <c r="C157" s="295">
        <v>271223210</v>
      </c>
      <c r="D157" s="295">
        <v>372713179</v>
      </c>
      <c r="E157" s="25">
        <f>SUM(B157:D157)</f>
        <v>1719101216</v>
      </c>
      <c r="F157" s="14"/>
    </row>
    <row r="158" spans="1:6" x14ac:dyDescent="0.25">
      <c r="A158" s="16" t="s">
        <v>287</v>
      </c>
      <c r="B158" s="295">
        <v>528625290</v>
      </c>
      <c r="C158" s="295">
        <v>167206514</v>
      </c>
      <c r="D158" s="295">
        <v>382641091</v>
      </c>
      <c r="E158" s="25">
        <f>SUM(B158:D158)</f>
        <v>1078472895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19110927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3890096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31769094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14727985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1763073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71261175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2079915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2122620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4202535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5831053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5831053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5340569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28804250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34144819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518921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931436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1450357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>
        <v>3679314</v>
      </c>
      <c r="C211" s="292">
        <v>0</v>
      </c>
      <c r="D211" s="295">
        <v>0</v>
      </c>
      <c r="E211" s="25">
        <f t="shared" ref="E211:E219" si="22">SUM(B211:C211)-D211</f>
        <v>3679314</v>
      </c>
    </row>
    <row r="212" spans="1:5" x14ac:dyDescent="0.25">
      <c r="A212" s="16" t="s">
        <v>389</v>
      </c>
      <c r="B212" s="292">
        <v>6526596</v>
      </c>
      <c r="C212" s="292">
        <v>0</v>
      </c>
      <c r="D212" s="295">
        <v>0</v>
      </c>
      <c r="E212" s="25">
        <f t="shared" si="22"/>
        <v>6526596</v>
      </c>
    </row>
    <row r="213" spans="1:5" x14ac:dyDescent="0.25">
      <c r="A213" s="16" t="s">
        <v>390</v>
      </c>
      <c r="B213" s="292">
        <v>207227802</v>
      </c>
      <c r="C213" s="292">
        <v>7261213</v>
      </c>
      <c r="D213" s="295">
        <v>0</v>
      </c>
      <c r="E213" s="25">
        <f t="shared" si="22"/>
        <v>214489015</v>
      </c>
    </row>
    <row r="214" spans="1:5" x14ac:dyDescent="0.25">
      <c r="A214" s="16" t="s">
        <v>391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392</v>
      </c>
      <c r="B215" s="292">
        <v>44431921</v>
      </c>
      <c r="C215" s="292">
        <v>39328</v>
      </c>
      <c r="D215" s="295">
        <v>0</v>
      </c>
      <c r="E215" s="25">
        <f t="shared" si="22"/>
        <v>44471249</v>
      </c>
    </row>
    <row r="216" spans="1:5" x14ac:dyDescent="0.25">
      <c r="A216" s="16" t="s">
        <v>393</v>
      </c>
      <c r="B216" s="292">
        <v>159820443</v>
      </c>
      <c r="C216" s="292">
        <v>5025665</v>
      </c>
      <c r="D216" s="295">
        <v>0</v>
      </c>
      <c r="E216" s="25">
        <f t="shared" si="22"/>
        <v>164846108</v>
      </c>
    </row>
    <row r="217" spans="1:5" x14ac:dyDescent="0.25">
      <c r="A217" s="16" t="s">
        <v>394</v>
      </c>
      <c r="B217" s="292">
        <v>460553</v>
      </c>
      <c r="C217" s="292">
        <v>-460553</v>
      </c>
      <c r="D217" s="295">
        <v>0</v>
      </c>
      <c r="E217" s="25">
        <f t="shared" si="22"/>
        <v>0</v>
      </c>
    </row>
    <row r="218" spans="1:5" x14ac:dyDescent="0.25">
      <c r="A218" s="16" t="s">
        <v>395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396</v>
      </c>
      <c r="B219" s="292">
        <v>24112643</v>
      </c>
      <c r="C219" s="292">
        <v>-593640</v>
      </c>
      <c r="D219" s="295">
        <v>0</v>
      </c>
      <c r="E219" s="25">
        <f t="shared" si="22"/>
        <v>23519003</v>
      </c>
    </row>
    <row r="220" spans="1:5" x14ac:dyDescent="0.25">
      <c r="A220" s="16" t="s">
        <v>229</v>
      </c>
      <c r="B220" s="25">
        <f>SUM(B211:B219)</f>
        <v>446259272</v>
      </c>
      <c r="C220" s="225">
        <f>SUM(C211:C219)</f>
        <v>11272013</v>
      </c>
      <c r="D220" s="25">
        <f>SUM(D211:D219)</f>
        <v>0</v>
      </c>
      <c r="E220" s="25">
        <f>SUM(E211:E219)</f>
        <v>457531285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>
        <v>6211296</v>
      </c>
      <c r="C225" s="292">
        <v>157132</v>
      </c>
      <c r="D225" s="295">
        <v>0</v>
      </c>
      <c r="E225" s="25">
        <f t="shared" ref="E225:E232" si="23">SUM(B225:C225)-D225</f>
        <v>6368428</v>
      </c>
    </row>
    <row r="226" spans="1:6" x14ac:dyDescent="0.25">
      <c r="A226" s="16" t="s">
        <v>390</v>
      </c>
      <c r="B226" s="292">
        <v>132331547</v>
      </c>
      <c r="C226" s="292">
        <v>7605223</v>
      </c>
      <c r="D226" s="295">
        <v>0</v>
      </c>
      <c r="E226" s="25">
        <f t="shared" si="23"/>
        <v>139936770</v>
      </c>
    </row>
    <row r="227" spans="1:6" x14ac:dyDescent="0.25">
      <c r="A227" s="16" t="s">
        <v>391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392</v>
      </c>
      <c r="B228" s="292">
        <v>43462119</v>
      </c>
      <c r="C228" s="292">
        <v>215187</v>
      </c>
      <c r="D228" s="295">
        <v>0</v>
      </c>
      <c r="E228" s="25">
        <f t="shared" si="23"/>
        <v>43677306</v>
      </c>
    </row>
    <row r="229" spans="1:6" x14ac:dyDescent="0.25">
      <c r="A229" s="16" t="s">
        <v>393</v>
      </c>
      <c r="B229" s="292">
        <v>125383739</v>
      </c>
      <c r="C229" s="292">
        <v>6863399</v>
      </c>
      <c r="D229" s="295">
        <v>0</v>
      </c>
      <c r="E229" s="25">
        <f t="shared" si="23"/>
        <v>132247138</v>
      </c>
    </row>
    <row r="230" spans="1:6" x14ac:dyDescent="0.25">
      <c r="A230" s="16" t="s">
        <v>394</v>
      </c>
      <c r="B230" s="292">
        <v>-38379</v>
      </c>
      <c r="C230" s="292">
        <v>38379</v>
      </c>
      <c r="D230" s="295">
        <v>0</v>
      </c>
      <c r="E230" s="25">
        <f t="shared" si="23"/>
        <v>0</v>
      </c>
    </row>
    <row r="231" spans="1:6" x14ac:dyDescent="0.25">
      <c r="A231" s="16" t="s">
        <v>395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396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307350322</v>
      </c>
      <c r="C233" s="225">
        <f>SUM(C224:C232)</f>
        <v>14879320</v>
      </c>
      <c r="D233" s="25">
        <f>SUM(D224:D232)</f>
        <v>0</v>
      </c>
      <c r="E233" s="25">
        <f>SUM(E224:E232)</f>
        <v>322229642</v>
      </c>
    </row>
    <row r="234" spans="1:6" x14ac:dyDescent="0.25">
      <c r="A234" s="16"/>
      <c r="B234" s="16"/>
      <c r="C234" s="22"/>
      <c r="D234" s="16"/>
      <c r="E234" s="16"/>
      <c r="F234" s="11">
        <f>E220-E233</f>
        <v>135301643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38" t="s">
        <v>399</v>
      </c>
      <c r="C236" s="338"/>
      <c r="D236" s="30"/>
      <c r="E236" s="30"/>
    </row>
    <row r="237" spans="1:6" x14ac:dyDescent="0.25">
      <c r="A237" s="43" t="s">
        <v>399</v>
      </c>
      <c r="B237" s="30"/>
      <c r="C237" s="292">
        <v>29087589</v>
      </c>
      <c r="D237" s="32">
        <f>C237</f>
        <v>29087589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1322043700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327187729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12947313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123182961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293477535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633300.17999999726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f>SUM(C239:C244)</f>
        <v>2079472538.1800001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4">
        <v>1307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19189840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21127547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f>SUM(C249:C251)</f>
        <v>40317387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f>D237+D245+D252+D256</f>
        <v>2148877514.1800003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127680522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325710308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168942569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3991812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7530619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372386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f>SUM(C266:C268)-C269+SUM(C270:C275)</f>
        <v>296343078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14728835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f>SUM(C278:C280)</f>
        <v>14728835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3679314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6526596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214489014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44471249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164846108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23519003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f>SUM(C283:C290)</f>
        <v>457531284</v>
      </c>
      <c r="E291" s="16"/>
    </row>
    <row r="292" spans="1:5" x14ac:dyDescent="0.25">
      <c r="A292" s="16" t="s">
        <v>438</v>
      </c>
      <c r="B292" s="35" t="s">
        <v>299</v>
      </c>
      <c r="C292" s="292">
        <v>322229643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f>D291-C292</f>
        <v>135301641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43739827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f>C295-C296+C297+C298</f>
        <v>43739827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3504287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f>SUM(C302:C305)</f>
        <v>3504287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f>D276+D281+D293+D299+D306</f>
        <v>493617668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493617668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44483831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13358492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24143410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f>SUM(C314:C323)</f>
        <v>81985733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-126245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f>SUM(C326:C328)</f>
        <v>-126245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9071325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4647050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13718375</v>
      </c>
      <c r="E339" s="16"/>
    </row>
    <row r="340" spans="1:5" x14ac:dyDescent="0.25">
      <c r="A340" s="16" t="s">
        <v>479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480</v>
      </c>
      <c r="B341" s="16"/>
      <c r="C341" s="22"/>
      <c r="D341" s="25">
        <f>D339-D340</f>
        <v>13718375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398039805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f>D324+D329+D341+C343+C347+C348</f>
        <v>493617668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f>D308</f>
        <v>493617668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2">
        <v>1719101216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2">
        <v>1078472895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f>SUM(C358:C359)</f>
        <v>2797574111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29087589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2079472538.1800001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40317386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f>SUM(C362:C365)</f>
        <v>2148877513.1800003</v>
      </c>
      <c r="E366" s="16"/>
    </row>
    <row r="367" spans="1:5" x14ac:dyDescent="0.25">
      <c r="A367" s="16" t="s">
        <v>498</v>
      </c>
      <c r="B367" s="16"/>
      <c r="C367" s="22"/>
      <c r="D367" s="25">
        <f>D360-D366</f>
        <v>648696597.81999969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1129079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767241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309985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651117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22712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1115268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156867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1700171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2587801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512</v>
      </c>
      <c r="B381" s="35"/>
      <c r="C381" s="35"/>
      <c r="D381" s="25">
        <f>SUM(C370:C380)</f>
        <v>8440241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f>D381+C382</f>
        <v>8440241</v>
      </c>
      <c r="E383" s="16"/>
    </row>
    <row r="384" spans="1:6" x14ac:dyDescent="0.25">
      <c r="A384" s="16" t="s">
        <v>515</v>
      </c>
      <c r="B384" s="16"/>
      <c r="C384" s="22"/>
      <c r="D384" s="25">
        <f>D367+D383</f>
        <v>657136838.81999969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252310532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71261175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18505172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106288201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32589822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14795800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4202535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4">
        <v>1450358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2561376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26784054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275185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5831053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2182121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1180083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9870825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146515529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782096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748731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33958544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3872254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1590351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f>SUM(C401:C414)</f>
        <v>236152202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f>SUM(C389:C399,D415)</f>
        <v>737555797</v>
      </c>
      <c r="E416" s="25"/>
    </row>
    <row r="417" spans="1:13" x14ac:dyDescent="0.25">
      <c r="A417" s="25" t="s">
        <v>529</v>
      </c>
      <c r="B417" s="16"/>
      <c r="C417" s="22"/>
      <c r="D417" s="25">
        <f>D384-D416</f>
        <v>-80418958.180000305</v>
      </c>
      <c r="E417" s="25"/>
    </row>
    <row r="418" spans="1:13" x14ac:dyDescent="0.25">
      <c r="A418" s="25" t="s">
        <v>530</v>
      </c>
      <c r="B418" s="16"/>
      <c r="C418" s="294">
        <v>639733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f>SUM(C418:C419)</f>
        <v>639733</v>
      </c>
      <c r="E420" s="25"/>
      <c r="F420" s="11">
        <f>D420-C399</f>
        <v>-810625</v>
      </c>
    </row>
    <row r="421" spans="1:13" x14ac:dyDescent="0.25">
      <c r="A421" s="25" t="s">
        <v>533</v>
      </c>
      <c r="B421" s="16"/>
      <c r="C421" s="22"/>
      <c r="D421" s="25">
        <f>D417+D420</f>
        <v>-79779225.180000305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f>D421+C422-C423</f>
        <v>-79779225.180000305</v>
      </c>
      <c r="E424" s="16"/>
    </row>
    <row r="426" spans="1:13" ht="29.1" customHeight="1" x14ac:dyDescent="0.25">
      <c r="A426" s="339" t="s">
        <v>537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416380</v>
      </c>
      <c r="E612" s="219">
        <f>SUM(C624:D647)+SUM(C668:D713)</f>
        <v>669391228.65691328</v>
      </c>
      <c r="F612" s="219">
        <f>CE64-(AX64+BD64+BE64+BG64+BJ64+BN64+BP64+BQ64+CB64+CC64+CD64)</f>
        <v>104318489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2230.2400000000011</v>
      </c>
      <c r="I612" s="217">
        <f>CE92-(AX92+AY92+AZ92+BD92+BE92+BF92+BG92+BJ92+BN92+BO92+BP92+BQ92+BR92+CB92+CC92+CD92)</f>
        <v>153014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2797574110</v>
      </c>
      <c r="L612" s="223">
        <f>CE94-(AW94+AX94+AY94+AZ94+BA94+BB94+BC94+BD94+BE94+BF94+BG94+BH94+BI94+BJ94+BK94+BL94+BM94+BN94+BO94+BP94+BQ94+BR94+BS94+BT94+BU94+BV94+BW94+BX94+BY94+BZ94+CA94+CB94+CC94+CD94)</f>
        <v>816.34000000000015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28287759.759999998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28287759.759999998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659398</v>
      </c>
      <c r="D616" s="217">
        <f>(D615/D612)*AX90</f>
        <v>9035.6694559777116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854617</v>
      </c>
      <c r="D618" s="217">
        <f>(D615/D612)*BG90</f>
        <v>28397.818290215666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19492310.030000001</v>
      </c>
      <c r="D619" s="217">
        <f>(D615/D612)*BN90</f>
        <v>470873.87217580096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36150105.710000001</v>
      </c>
      <c r="D620" s="217">
        <f>(D615/D612)*CC90</f>
        <v>87299.513164897449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74360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2663290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147452</v>
      </c>
      <c r="D623" s="217">
        <f>(D615/D612)*BQ90</f>
        <v>0</v>
      </c>
      <c r="E623" s="219">
        <f>SUM(C616:D623)</f>
        <v>60637139.613086902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269685</v>
      </c>
      <c r="D624" s="217">
        <f>(D615/D612)*BD90</f>
        <v>39199.859218790523</v>
      </c>
      <c r="E624" s="219">
        <f>(E623/E612)*SUM(C624:D624)</f>
        <v>27980.489631450233</v>
      </c>
      <c r="F624" s="219">
        <f>SUM(C624:E624)</f>
        <v>336865.34885024076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11239996</v>
      </c>
      <c r="D625" s="217">
        <f>(D615/D612)*AY90</f>
        <v>529775.56705048273</v>
      </c>
      <c r="E625" s="219">
        <f>(E623/E612)*SUM(C625:D625)</f>
        <v>1066170.6505436893</v>
      </c>
      <c r="F625" s="219">
        <f>(F624/F612)*AY64</f>
        <v>2181.5802519043082</v>
      </c>
      <c r="G625" s="217">
        <f>SUM(C625:F625)</f>
        <v>12838123.797846077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193270</v>
      </c>
      <c r="D626" s="217">
        <f>(D615/D612)*BR90</f>
        <v>16916.403718334212</v>
      </c>
      <c r="E626" s="219">
        <f>(E623/E612)*SUM(C626:D626)</f>
        <v>19039.84062147548</v>
      </c>
      <c r="F626" s="219">
        <f>(F624/F612)*BR64</f>
        <v>0.5812561452365681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46421213</v>
      </c>
      <c r="D627" s="217">
        <f>(D615/D612)*BO90</f>
        <v>423249.77978000866</v>
      </c>
      <c r="E627" s="219">
        <f>(E623/E612)*SUM(C627:D627)</f>
        <v>4243429.1159997219</v>
      </c>
      <c r="F627" s="219">
        <f>(F624/F612)*BO64</f>
        <v>0.35198288794881072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1309</v>
      </c>
      <c r="D628" s="217">
        <f>(D615/D612)*AZ90</f>
        <v>353342.23188376002</v>
      </c>
      <c r="E628" s="219">
        <f>(E623/E612)*SUM(C628:D628)</f>
        <v>32126.259414598491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642589</v>
      </c>
      <c r="D630" s="217">
        <f>(D615/D612)*BA90</f>
        <v>322702.48057063256</v>
      </c>
      <c r="E630" s="219">
        <f>(E623/E612)*SUM(C630:D630)</f>
        <v>87441.412090394733</v>
      </c>
      <c r="F630" s="219">
        <f>(F624/F612)*BA64</f>
        <v>752.71702047893507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12358</v>
      </c>
      <c r="D631" s="217">
        <f>(D615/D612)*AW90</f>
        <v>0</v>
      </c>
      <c r="E631" s="219">
        <f>(E623/E612)*SUM(C631:D631)</f>
        <v>1119.4556176692872</v>
      </c>
      <c r="F631" s="219">
        <f>(F624/F612)*AW64</f>
        <v>25.633396004932653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4103141</v>
      </c>
      <c r="D633" s="217">
        <f>(D615/D612)*BC90</f>
        <v>176025.71098073875</v>
      </c>
      <c r="E633" s="219">
        <f>(E623/E612)*SUM(C633:D633)</f>
        <v>387630.45909943315</v>
      </c>
      <c r="F633" s="219">
        <f>(F624/F612)*BC64</f>
        <v>189.42169013017696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355</v>
      </c>
      <c r="D634" s="217">
        <f>(D615/D612)*BI90</f>
        <v>0</v>
      </c>
      <c r="E634" s="219">
        <f>(E623/E612)*SUM(C634:D634)</f>
        <v>32.157852749036813</v>
      </c>
      <c r="F634" s="219">
        <f>(F624/F612)*BI64</f>
        <v>1.1463662864387871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66782.429137038285</v>
      </c>
      <c r="E637" s="219">
        <f>(E623/E612)*SUM(C637:D637)</f>
        <v>6049.5197814418671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562801</v>
      </c>
      <c r="D638" s="217">
        <f>(D615/D612)*BM90</f>
        <v>0</v>
      </c>
      <c r="E638" s="219">
        <f>(E623/E612)*SUM(C638:D638)</f>
        <v>50981.610380311744</v>
      </c>
      <c r="F638" s="219">
        <f>(F624/F612)*BM64</f>
        <v>11.411995651477953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1488712</v>
      </c>
      <c r="D639" s="217">
        <f>(D615/D612)*BS90</f>
        <v>165087.79532350256</v>
      </c>
      <c r="E639" s="219">
        <f>(E623/E612)*SUM(C639:D639)</f>
        <v>149810.28251943778</v>
      </c>
      <c r="F639" s="219">
        <f>(F624/F612)*BS64</f>
        <v>529.54695271616163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1482513</v>
      </c>
      <c r="D640" s="217">
        <f>(D615/D612)*BT90</f>
        <v>162370.30075027619</v>
      </c>
      <c r="E640" s="219">
        <f>(E623/E612)*SUM(C640:D640)</f>
        <v>149002.57739401975</v>
      </c>
      <c r="F640" s="219">
        <f>(F624/F612)*BT64</f>
        <v>4.1301478319865037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887</v>
      </c>
      <c r="D642" s="217">
        <f>(D615/D612)*BV90</f>
        <v>279969.87840664777</v>
      </c>
      <c r="E642" s="219">
        <f>(E623/E612)*SUM(C642:D642)</f>
        <v>25441.560955929905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8787070</v>
      </c>
      <c r="D643" s="217">
        <f>(D615/D612)*BW90</f>
        <v>9239.4815489696903</v>
      </c>
      <c r="E643" s="219">
        <f>(E623/E612)*SUM(C643:D643)</f>
        <v>796818.09871157224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24457930</v>
      </c>
      <c r="D645" s="217">
        <f>(D615/D612)*BY90</f>
        <v>577535.53417493636</v>
      </c>
      <c r="E645" s="219">
        <f>(E623/E612)*SUM(C645:D645)</f>
        <v>2267850.1807086873</v>
      </c>
      <c r="F645" s="219">
        <f>(F624/F612)*BY64</f>
        <v>506.13201766554857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15276310</v>
      </c>
      <c r="D646" s="217">
        <f>(D615/D612)*BZ90</f>
        <v>31658.811778087322</v>
      </c>
      <c r="E646" s="219">
        <f>(E623/E612)*SUM(C646:D646)</f>
        <v>1386680.0195380501</v>
      </c>
      <c r="F646" s="219">
        <f>(F624/F612)*BZ64</f>
        <v>56.094447216135691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17505132</v>
      </c>
      <c r="D647" s="217">
        <f>(D615/D612)*CA90</f>
        <v>142872.27718737692</v>
      </c>
      <c r="E647" s="219">
        <f>(E623/E612)*SUM(C647:D647)</f>
        <v>1598653.3038314467</v>
      </c>
      <c r="F647" s="219">
        <f>(F624/F612)*CA64</f>
        <v>53.349626530296341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220774563.5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30174826</v>
      </c>
      <c r="D668" s="217">
        <f>(D615/D612)*C90</f>
        <v>2135882.7971916036</v>
      </c>
      <c r="E668" s="219">
        <f>(E623/E612)*SUM(C668:D668)</f>
        <v>2926881.7344143549</v>
      </c>
      <c r="F668" s="219">
        <f>(F624/F612)*C64</f>
        <v>5920.1648816521974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116516175.24000001</v>
      </c>
      <c r="D670" s="217">
        <f>(D615/D612)*E90</f>
        <v>6755080.0727618039</v>
      </c>
      <c r="E670" s="219">
        <f>(E623/E612)*SUM(C670:D670)</f>
        <v>11166588.384610469</v>
      </c>
      <c r="F670" s="219">
        <f>(F624/F612)*E64</f>
        <v>11401.736480514528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420300</v>
      </c>
      <c r="D672" s="217">
        <f>(D615/D612)*G90</f>
        <v>0</v>
      </c>
      <c r="E672" s="219">
        <f>(E623/E612)*SUM(C672:D672)</f>
        <v>38073.085944845559</v>
      </c>
      <c r="F672" s="219">
        <f>(F624/F612)*G64</f>
        <v>1.9019992752463257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5886402</v>
      </c>
      <c r="D673" s="217">
        <f>(D615/D612)*H90</f>
        <v>681275.88950785343</v>
      </c>
      <c r="E673" s="219">
        <f>(E623/E612)*SUM(C673:D673)</f>
        <v>594936.3900673195</v>
      </c>
      <c r="F673" s="219">
        <f>(F624/F612)*H64</f>
        <v>120.87221540194435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7499</v>
      </c>
      <c r="D674" s="217">
        <f>(D615/D612)*I90</f>
        <v>0</v>
      </c>
      <c r="E674" s="219">
        <f>(E623/E612)*SUM(C674:D674)</f>
        <v>679.30066976063961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5051404.6899999995</v>
      </c>
      <c r="D675" s="217">
        <f>(D615/D612)*J90</f>
        <v>237237.27624266295</v>
      </c>
      <c r="E675" s="219">
        <f>(E623/E612)*SUM(C675:D675)</f>
        <v>479074.28054312133</v>
      </c>
      <c r="F675" s="219">
        <f>(F624/F612)*J64</f>
        <v>393.38447149368869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17685811.27</v>
      </c>
      <c r="D680" s="217">
        <f>(D615/D612)*O90</f>
        <v>1782540.5653078437</v>
      </c>
      <c r="E680" s="219">
        <f>(E623/E612)*SUM(C680:D680)</f>
        <v>1763550.398834564</v>
      </c>
      <c r="F680" s="219">
        <f>(F624/F612)*O64</f>
        <v>3309.9760358528647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52828759.25</v>
      </c>
      <c r="D681" s="217">
        <f>(D615/D612)*P90</f>
        <v>3879019.6911876649</v>
      </c>
      <c r="E681" s="219">
        <f>(E623/E612)*SUM(C681:D681)</f>
        <v>5136902.5490581514</v>
      </c>
      <c r="F681" s="219">
        <f>(F624/F612)*P64</f>
        <v>46322.943700162134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29075825</v>
      </c>
      <c r="D682" s="217">
        <f>(D615/D612)*Q90</f>
        <v>1253648.1839936597</v>
      </c>
      <c r="E682" s="219">
        <f>(E623/E612)*SUM(C682:D682)</f>
        <v>2747410.5143851517</v>
      </c>
      <c r="F682" s="219">
        <f>(F624/F612)*Q64</f>
        <v>3895.3849333270673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7125316.04</v>
      </c>
      <c r="D683" s="217">
        <f>(D615/D612)*R90</f>
        <v>56999.448673423314</v>
      </c>
      <c r="E683" s="219">
        <f>(E623/E612)*SUM(C683:D683)</f>
        <v>650613.64473770803</v>
      </c>
      <c r="F683" s="219">
        <f>(F624/F612)*R64</f>
        <v>161.41160233138811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26578317</v>
      </c>
      <c r="D684" s="217">
        <f>(D615/D612)*S90</f>
        <v>709401.95834074647</v>
      </c>
      <c r="E684" s="219">
        <f>(E623/E612)*SUM(C684:D684)</f>
        <v>2471871.6848434419</v>
      </c>
      <c r="F684" s="219">
        <f>(F624/F612)*S64</f>
        <v>82935.076713515824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6987690</v>
      </c>
      <c r="D685" s="217">
        <f>(D615/D612)*T90</f>
        <v>72964.7292911283</v>
      </c>
      <c r="E685" s="219">
        <f>(E623/E612)*SUM(C685:D685)</f>
        <v>639592.94393333653</v>
      </c>
      <c r="F685" s="219">
        <f>(F624/F612)*T64</f>
        <v>3578.1966840722789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21115283.48</v>
      </c>
      <c r="D686" s="217">
        <f>(D615/D612)*U90</f>
        <v>736033.40515836491</v>
      </c>
      <c r="E686" s="219">
        <f>(E623/E612)*SUM(C686:D686)</f>
        <v>1979412.4810294772</v>
      </c>
      <c r="F686" s="219">
        <f>(F624/F612)*U64</f>
        <v>16897.732919381149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39490917</v>
      </c>
      <c r="D687" s="217">
        <f>(D615/D612)*V90</f>
        <v>569654.79991257982</v>
      </c>
      <c r="E687" s="219">
        <f>(E623/E612)*SUM(C687:D687)</f>
        <v>3628906.9548839591</v>
      </c>
      <c r="F687" s="219">
        <f>(F624/F612)*V64</f>
        <v>75689.64136232264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2373228</v>
      </c>
      <c r="D688" s="217">
        <f>(D615/D612)*W90</f>
        <v>93278.001225995482</v>
      </c>
      <c r="E688" s="219">
        <f>(E623/E612)*SUM(C688:D688)</f>
        <v>223429.68110434135</v>
      </c>
      <c r="F688" s="219">
        <f>(F624/F612)*W64</f>
        <v>287.25032857429824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3909420</v>
      </c>
      <c r="D689" s="217">
        <f>(D615/D612)*X90</f>
        <v>90356.694559777126</v>
      </c>
      <c r="E689" s="219">
        <f>(E623/E612)*SUM(C689:D689)</f>
        <v>362321.77457093663</v>
      </c>
      <c r="F689" s="219">
        <f>(F624/F612)*X64</f>
        <v>1796.4915972834679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22992726.300000001</v>
      </c>
      <c r="D690" s="217">
        <f>(D615/D612)*Y90</f>
        <v>846839.24638167059</v>
      </c>
      <c r="E690" s="219">
        <f>(E623/E612)*SUM(C690:D690)</f>
        <v>2159518.9815255017</v>
      </c>
      <c r="F690" s="219">
        <f>(F624/F612)*Y64</f>
        <v>22266.889579754727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265023</v>
      </c>
      <c r="D691" s="217">
        <f>(D615/D612)*Z90</f>
        <v>58494.070688697822</v>
      </c>
      <c r="E691" s="219">
        <f>(E623/E612)*SUM(C691:D691)</f>
        <v>29305.95583382219</v>
      </c>
      <c r="F691" s="219">
        <f>(F624/F612)*Z64</f>
        <v>3.410036052054533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2147762</v>
      </c>
      <c r="D692" s="217">
        <f>(D615/D612)*AA90</f>
        <v>300419.02507017629</v>
      </c>
      <c r="E692" s="219">
        <f>(E623/E612)*SUM(C692:D692)</f>
        <v>221769.70396392321</v>
      </c>
      <c r="F692" s="219">
        <f>(F624/F612)*AA64</f>
        <v>2267.2735537162125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25729747</v>
      </c>
      <c r="D693" s="217">
        <f>(D615/D612)*AB90</f>
        <v>425763.46226024302</v>
      </c>
      <c r="E693" s="219">
        <f>(E623/E612)*SUM(C693:D693)</f>
        <v>2369310.0113274837</v>
      </c>
      <c r="F693" s="219">
        <f>(F624/F612)*AB64</f>
        <v>36987.382293115996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14312774</v>
      </c>
      <c r="D694" s="217">
        <f>(D615/D612)*AC90</f>
        <v>90424.631924107787</v>
      </c>
      <c r="E694" s="219">
        <f>(E623/E612)*SUM(C694:D694)</f>
        <v>1304720.9597761801</v>
      </c>
      <c r="F694" s="219">
        <f>(F624/F612)*AC64</f>
        <v>9898.8018409811757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1098860</v>
      </c>
      <c r="D695" s="217">
        <f>(D615/D612)*AD90</f>
        <v>0</v>
      </c>
      <c r="E695" s="219">
        <f>(E623/E612)*SUM(C695:D695)</f>
        <v>99540.783300863652</v>
      </c>
      <c r="F695" s="219">
        <f>(F624/F612)*AD64</f>
        <v>37.865608661355544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15776522</v>
      </c>
      <c r="D696" s="217">
        <f>(D615/D612)*AE90</f>
        <v>107952.47192141793</v>
      </c>
      <c r="E696" s="219">
        <f>(E623/E612)*SUM(C696:D696)</f>
        <v>1438903.0734193895</v>
      </c>
      <c r="F696" s="219">
        <f>(F624/F612)*AE64</f>
        <v>168.79032617508565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26741307.5</v>
      </c>
      <c r="D698" s="217">
        <f>(D615/D612)*AG90</f>
        <v>1472066.8103167298</v>
      </c>
      <c r="E698" s="219">
        <f>(E623/E612)*SUM(C698:D698)</f>
        <v>2555722.6383792213</v>
      </c>
      <c r="F698" s="219">
        <f>(F624/F612)*AG64</f>
        <v>5408.4980138036744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10043249</v>
      </c>
      <c r="D701" s="217">
        <f>(D615/D612)*AJ90</f>
        <v>265974.78135453194</v>
      </c>
      <c r="E701" s="219">
        <f>(E623/E612)*SUM(C701:D701)</f>
        <v>933866.19807793666</v>
      </c>
      <c r="F701" s="219">
        <f>(F624/F612)*AJ64</f>
        <v>838.75907597798152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20825025</v>
      </c>
      <c r="D706" s="217">
        <f>(D615/D612)*AO90</f>
        <v>1774116.3321308419</v>
      </c>
      <c r="E706" s="219">
        <f>(E623/E612)*SUM(C706:D706)</f>
        <v>2047154.5329953106</v>
      </c>
      <c r="F706" s="219">
        <f>(F624/F612)*AO64</f>
        <v>1835.7425330909707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1527142</v>
      </c>
      <c r="D709" s="217">
        <f>(D615/D612)*AR90</f>
        <v>0</v>
      </c>
      <c r="E709" s="219">
        <f>(E623/E612)*SUM(C709:D709)</f>
        <v>138336.92271230867</v>
      </c>
      <c r="F709" s="219">
        <f>(F624/F612)*AR64</f>
        <v>107.23852959533995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2566493</v>
      </c>
      <c r="D712" s="217">
        <f>(D615/D612)*AU90</f>
        <v>0</v>
      </c>
      <c r="E712" s="219">
        <f>(E623/E612)*SUM(C712:D712)</f>
        <v>232487.05345192604</v>
      </c>
      <c r="F712" s="219">
        <f>(F624/F612)*AU64</f>
        <v>20.434382705872238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730028368.26999998</v>
      </c>
      <c r="D715" s="202">
        <f>SUM(D616:D647)+SUM(D668:D713)</f>
        <v>28287759.759999994</v>
      </c>
      <c r="E715" s="202">
        <f>SUM(E624:E647)+SUM(E668:E713)</f>
        <v>60637139.613086894</v>
      </c>
      <c r="F715" s="202">
        <f>SUM(F625:F648)+SUM(F668:F713)</f>
        <v>336865.34885024076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730028368.2700001</v>
      </c>
      <c r="D716" s="202">
        <f>D615</f>
        <v>28287759.759999998</v>
      </c>
      <c r="E716" s="202">
        <f>E623</f>
        <v>60637139.613086902</v>
      </c>
      <c r="F716" s="202">
        <f>F624</f>
        <v>336865.34885024076</v>
      </c>
      <c r="G716" s="202">
        <f>G625</f>
        <v>12838123.797846077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220774563.5</v>
      </c>
      <c r="N716" s="211" t="s">
        <v>693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900</v>
      </c>
      <c r="B1" s="169"/>
      <c r="C1" s="169"/>
    </row>
    <row r="2" spans="1:3" ht="20.100000000000001" customHeight="1" x14ac:dyDescent="0.25">
      <c r="A2" s="168"/>
      <c r="B2" s="169"/>
      <c r="C2" s="94" t="s">
        <v>901</v>
      </c>
    </row>
    <row r="3" spans="1:3" ht="20.100000000000001" customHeight="1" x14ac:dyDescent="0.25">
      <c r="A3" s="120" t="str">
        <f>"Hospital: "&amp;data!C98</f>
        <v>Hospital: Providence St. Peter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902</v>
      </c>
      <c r="C4" s="173"/>
    </row>
    <row r="5" spans="1:3" ht="20.100000000000001" customHeight="1" x14ac:dyDescent="0.25">
      <c r="A5" s="174">
        <v>1</v>
      </c>
      <c r="B5" s="175" t="s">
        <v>418</v>
      </c>
      <c r="C5" s="175"/>
    </row>
    <row r="6" spans="1:3" ht="20.100000000000001" customHeight="1" x14ac:dyDescent="0.25">
      <c r="A6" s="174">
        <v>2</v>
      </c>
      <c r="B6" s="176" t="s">
        <v>419</v>
      </c>
      <c r="C6" s="176">
        <f>data!C266</f>
        <v>127680522</v>
      </c>
    </row>
    <row r="7" spans="1:3" ht="20.100000000000001" customHeight="1" x14ac:dyDescent="0.25">
      <c r="A7" s="174">
        <v>3</v>
      </c>
      <c r="B7" s="176" t="s">
        <v>420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421</v>
      </c>
      <c r="C8" s="176">
        <f>data!C268</f>
        <v>325710308</v>
      </c>
    </row>
    <row r="9" spans="1:3" ht="20.100000000000001" customHeight="1" x14ac:dyDescent="0.25">
      <c r="A9" s="174">
        <v>5</v>
      </c>
      <c r="B9" s="176" t="s">
        <v>903</v>
      </c>
      <c r="C9" s="176">
        <f>data!C269</f>
        <v>168942569</v>
      </c>
    </row>
    <row r="10" spans="1:3" ht="20.100000000000001" customHeight="1" x14ac:dyDescent="0.25">
      <c r="A10" s="174">
        <v>6</v>
      </c>
      <c r="B10" s="176" t="s">
        <v>904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905</v>
      </c>
      <c r="C11" s="176">
        <f>data!C271</f>
        <v>3991812</v>
      </c>
    </row>
    <row r="12" spans="1:3" ht="20.100000000000001" customHeight="1" x14ac:dyDescent="0.25">
      <c r="A12" s="174">
        <v>8</v>
      </c>
      <c r="B12" s="176" t="s">
        <v>425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426</v>
      </c>
      <c r="C13" s="176">
        <f>data!C273</f>
        <v>7530619</v>
      </c>
    </row>
    <row r="14" spans="1:3" ht="20.100000000000001" customHeight="1" x14ac:dyDescent="0.25">
      <c r="A14" s="174">
        <v>10</v>
      </c>
      <c r="B14" s="176" t="s">
        <v>427</v>
      </c>
      <c r="C14" s="176">
        <f>data!C274</f>
        <v>372386</v>
      </c>
    </row>
    <row r="15" spans="1:3" ht="20.100000000000001" customHeight="1" x14ac:dyDescent="0.25">
      <c r="A15" s="174">
        <v>11</v>
      </c>
      <c r="B15" s="176" t="s">
        <v>906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907</v>
      </c>
      <c r="C16" s="176">
        <f>data!D276</f>
        <v>296343078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908</v>
      </c>
      <c r="C18" s="175"/>
    </row>
    <row r="19" spans="1:3" ht="20.100000000000001" customHeight="1" x14ac:dyDescent="0.25">
      <c r="A19" s="174">
        <v>15</v>
      </c>
      <c r="B19" s="176" t="s">
        <v>419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431</v>
      </c>
      <c r="C21" s="176">
        <f>data!C280</f>
        <v>14728835</v>
      </c>
    </row>
    <row r="22" spans="1:3" ht="20.100000000000001" customHeight="1" x14ac:dyDescent="0.25">
      <c r="A22" s="174">
        <v>18</v>
      </c>
      <c r="B22" s="176" t="s">
        <v>909</v>
      </c>
      <c r="C22" s="176">
        <f>data!D281</f>
        <v>14728835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910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3679314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6526596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214489014</v>
      </c>
    </row>
    <row r="28" spans="1:3" ht="20.100000000000001" customHeight="1" x14ac:dyDescent="0.25">
      <c r="A28" s="174">
        <v>24</v>
      </c>
      <c r="B28" s="176" t="s">
        <v>911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392</v>
      </c>
      <c r="C29" s="176">
        <f>data!C287</f>
        <v>44471249</v>
      </c>
    </row>
    <row r="30" spans="1:3" ht="20.100000000000001" customHeight="1" x14ac:dyDescent="0.25">
      <c r="A30" s="174">
        <v>26</v>
      </c>
      <c r="B30" s="176" t="s">
        <v>436</v>
      </c>
      <c r="C30" s="176">
        <f>data!C288</f>
        <v>164846108</v>
      </c>
    </row>
    <row r="31" spans="1:3" ht="20.100000000000001" customHeight="1" x14ac:dyDescent="0.25">
      <c r="A31" s="174">
        <v>27</v>
      </c>
      <c r="B31" s="176" t="s">
        <v>395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396</v>
      </c>
      <c r="C32" s="176">
        <f>data!C290</f>
        <v>23519003</v>
      </c>
    </row>
    <row r="33" spans="1:3" ht="20.100000000000001" customHeight="1" x14ac:dyDescent="0.25">
      <c r="A33" s="174">
        <v>29</v>
      </c>
      <c r="B33" s="176" t="s">
        <v>610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912</v>
      </c>
      <c r="C34" s="176">
        <f>data!C292</f>
        <v>322229643</v>
      </c>
    </row>
    <row r="35" spans="1:3" ht="20.100000000000001" customHeight="1" x14ac:dyDescent="0.25">
      <c r="A35" s="174">
        <v>31</v>
      </c>
      <c r="B35" s="176" t="s">
        <v>913</v>
      </c>
      <c r="C35" s="176">
        <f>data!D293</f>
        <v>135301641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914</v>
      </c>
      <c r="C37" s="175"/>
    </row>
    <row r="38" spans="1:3" ht="20.100000000000001" customHeight="1" x14ac:dyDescent="0.25">
      <c r="A38" s="174">
        <v>34</v>
      </c>
      <c r="B38" s="176" t="s">
        <v>915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916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431</v>
      </c>
      <c r="C41" s="176">
        <f>data!C298</f>
        <v>43739827</v>
      </c>
    </row>
    <row r="42" spans="1:3" ht="20.100000000000001" customHeight="1" x14ac:dyDescent="0.25">
      <c r="A42" s="174">
        <v>38</v>
      </c>
      <c r="B42" s="176" t="s">
        <v>917</v>
      </c>
      <c r="C42" s="176">
        <f>data!D299</f>
        <v>43739827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918</v>
      </c>
      <c r="C44" s="175"/>
    </row>
    <row r="45" spans="1:3" ht="20.100000000000001" customHeight="1" x14ac:dyDescent="0.25">
      <c r="A45" s="174">
        <v>41</v>
      </c>
      <c r="B45" s="176" t="s">
        <v>446</v>
      </c>
      <c r="C45" s="176">
        <f>data!C302</f>
        <v>3504287</v>
      </c>
    </row>
    <row r="46" spans="1:3" ht="20.100000000000001" customHeight="1" x14ac:dyDescent="0.25">
      <c r="A46" s="174">
        <v>42</v>
      </c>
      <c r="B46" s="176" t="s">
        <v>447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919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920</v>
      </c>
      <c r="C49" s="176">
        <f>data!D306</f>
        <v>3504287</v>
      </c>
    </row>
    <row r="50" spans="1:3" ht="20.100000000000001" customHeight="1" x14ac:dyDescent="0.25">
      <c r="A50" s="179">
        <v>46</v>
      </c>
      <c r="B50" s="180" t="s">
        <v>921</v>
      </c>
      <c r="C50" s="176">
        <f>data!D308</f>
        <v>493617668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922</v>
      </c>
      <c r="B53" s="169"/>
      <c r="C53" s="169"/>
    </row>
    <row r="54" spans="1:3" ht="20.100000000000001" customHeight="1" x14ac:dyDescent="0.25">
      <c r="A54" s="168"/>
      <c r="B54" s="169"/>
      <c r="C54" s="94" t="s">
        <v>923</v>
      </c>
    </row>
    <row r="55" spans="1:3" ht="20.100000000000001" customHeight="1" x14ac:dyDescent="0.25">
      <c r="A55" s="120" t="str">
        <f>"Hospital: "&amp;data!C98</f>
        <v>Hospital: Providence St. Peter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924</v>
      </c>
      <c r="C56" s="173"/>
    </row>
    <row r="57" spans="1:3" ht="20.100000000000001" customHeight="1" x14ac:dyDescent="0.25">
      <c r="A57" s="183">
        <v>1</v>
      </c>
      <c r="B57" s="168" t="s">
        <v>453</v>
      </c>
      <c r="C57" s="184"/>
    </row>
    <row r="58" spans="1:3" ht="20.100000000000001" customHeight="1" x14ac:dyDescent="0.25">
      <c r="A58" s="174">
        <v>2</v>
      </c>
      <c r="B58" s="176" t="s">
        <v>454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925</v>
      </c>
      <c r="C59" s="176">
        <f>data!C315</f>
        <v>44483831</v>
      </c>
    </row>
    <row r="60" spans="1:3" ht="20.100000000000001" customHeight="1" x14ac:dyDescent="0.25">
      <c r="A60" s="174">
        <v>4</v>
      </c>
      <c r="B60" s="176" t="s">
        <v>926</v>
      </c>
      <c r="C60" s="176">
        <f>data!C316</f>
        <v>13358492</v>
      </c>
    </row>
    <row r="61" spans="1:3" ht="20.100000000000001" customHeight="1" x14ac:dyDescent="0.25">
      <c r="A61" s="174">
        <v>5</v>
      </c>
      <c r="B61" s="176" t="s">
        <v>457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927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928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462</v>
      </c>
      <c r="C66" s="176">
        <f>data!C322</f>
        <v>24143410</v>
      </c>
    </row>
    <row r="67" spans="1:3" ht="20.100000000000001" customHeight="1" x14ac:dyDescent="0.25">
      <c r="A67" s="174">
        <v>11</v>
      </c>
      <c r="B67" s="176" t="s">
        <v>929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930</v>
      </c>
      <c r="C68" s="176">
        <f>data!D324</f>
        <v>81985733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931</v>
      </c>
      <c r="C70" s="175"/>
    </row>
    <row r="71" spans="1:3" ht="20.100000000000001" customHeight="1" x14ac:dyDescent="0.25">
      <c r="A71" s="174">
        <v>15</v>
      </c>
      <c r="B71" s="176" t="s">
        <v>466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932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468</v>
      </c>
      <c r="C73" s="176">
        <f>data!C328</f>
        <v>-126245</v>
      </c>
    </row>
    <row r="74" spans="1:3" ht="20.100000000000001" customHeight="1" x14ac:dyDescent="0.25">
      <c r="A74" s="174">
        <v>18</v>
      </c>
      <c r="B74" s="176" t="s">
        <v>933</v>
      </c>
      <c r="C74" s="176">
        <f>data!D329</f>
        <v>-126245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470</v>
      </c>
      <c r="C76" s="175"/>
    </row>
    <row r="77" spans="1:3" ht="20.100000000000001" customHeight="1" x14ac:dyDescent="0.25">
      <c r="A77" s="174">
        <v>21</v>
      </c>
      <c r="B77" s="176" t="s">
        <v>471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934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935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475</v>
      </c>
      <c r="C81" s="176">
        <f>data!C335</f>
        <v>9071325</v>
      </c>
    </row>
    <row r="82" spans="1:3" ht="20.100000000000001" customHeight="1" x14ac:dyDescent="0.25">
      <c r="A82" s="174">
        <v>26</v>
      </c>
      <c r="B82" s="176" t="s">
        <v>936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478</v>
      </c>
      <c r="C84" s="176">
        <f>data!C338</f>
        <v>4647050</v>
      </c>
    </row>
    <row r="85" spans="1:3" ht="20.100000000000001" customHeight="1" x14ac:dyDescent="0.25">
      <c r="A85" s="174">
        <v>29</v>
      </c>
      <c r="B85" s="176" t="s">
        <v>610</v>
      </c>
      <c r="C85" s="176">
        <f>data!D339</f>
        <v>13718375</v>
      </c>
    </row>
    <row r="86" spans="1:3" ht="20.100000000000001" customHeight="1" x14ac:dyDescent="0.25">
      <c r="A86" s="174">
        <v>30</v>
      </c>
      <c r="B86" s="176" t="s">
        <v>937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938</v>
      </c>
      <c r="C87" s="176">
        <f>data!D341</f>
        <v>13718375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939</v>
      </c>
      <c r="C89" s="176">
        <f>data!C343</f>
        <v>398039805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940</v>
      </c>
      <c r="C91" s="175"/>
    </row>
    <row r="92" spans="1:3" ht="20.100000000000001" customHeight="1" x14ac:dyDescent="0.25">
      <c r="A92" s="174">
        <v>36</v>
      </c>
      <c r="B92" s="176" t="s">
        <v>482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941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942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943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944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945</v>
      </c>
      <c r="C102" s="176">
        <f>data!C343+data!C345+data!C346+data!C347+data!C348-data!C349</f>
        <v>398039805</v>
      </c>
    </row>
    <row r="103" spans="1:3" ht="20.100000000000001" customHeight="1" x14ac:dyDescent="0.25">
      <c r="A103" s="174">
        <v>47</v>
      </c>
      <c r="B103" s="176" t="s">
        <v>946</v>
      </c>
      <c r="C103" s="176">
        <f>data!D352</f>
        <v>493617668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947</v>
      </c>
      <c r="B106" s="169"/>
      <c r="C106" s="169"/>
    </row>
    <row r="107" spans="1:3" ht="20.100000000000001" customHeight="1" x14ac:dyDescent="0.25">
      <c r="A107" s="170"/>
      <c r="C107" s="94" t="s">
        <v>948</v>
      </c>
    </row>
    <row r="108" spans="1:3" ht="20.100000000000001" customHeight="1" x14ac:dyDescent="0.25">
      <c r="A108" s="120" t="str">
        <f>"Hospital: "&amp;data!C98</f>
        <v>Hospital: Providence St. Peter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949</v>
      </c>
      <c r="C110" s="175"/>
    </row>
    <row r="111" spans="1:3" ht="20.100000000000001" customHeight="1" x14ac:dyDescent="0.25">
      <c r="A111" s="174">
        <v>2</v>
      </c>
      <c r="B111" s="176" t="s">
        <v>491</v>
      </c>
      <c r="C111" s="176">
        <f>data!C358</f>
        <v>1719101216</v>
      </c>
    </row>
    <row r="112" spans="1:3" ht="20.100000000000001" customHeight="1" x14ac:dyDescent="0.25">
      <c r="A112" s="174">
        <v>3</v>
      </c>
      <c r="B112" s="176" t="s">
        <v>492</v>
      </c>
      <c r="C112" s="176">
        <f>data!C359</f>
        <v>1078472895</v>
      </c>
    </row>
    <row r="113" spans="1:3" ht="20.100000000000001" customHeight="1" x14ac:dyDescent="0.25">
      <c r="A113" s="174">
        <v>4</v>
      </c>
      <c r="B113" s="176" t="s">
        <v>950</v>
      </c>
      <c r="C113" s="176">
        <f>data!D360</f>
        <v>2797574111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951</v>
      </c>
      <c r="C115" s="175"/>
    </row>
    <row r="116" spans="1:3" ht="20.100000000000001" customHeight="1" x14ac:dyDescent="0.25">
      <c r="A116" s="174">
        <v>7</v>
      </c>
      <c r="B116" s="188" t="s">
        <v>952</v>
      </c>
      <c r="C116" s="189">
        <f>data!C362</f>
        <v>29087589</v>
      </c>
    </row>
    <row r="117" spans="1:3" ht="20.100000000000001" customHeight="1" x14ac:dyDescent="0.25">
      <c r="A117" s="174">
        <v>8</v>
      </c>
      <c r="B117" s="176" t="s">
        <v>495</v>
      </c>
      <c r="C117" s="189">
        <f>data!C363</f>
        <v>2079472538.1800001</v>
      </c>
    </row>
    <row r="118" spans="1:3" ht="20.100000000000001" customHeight="1" x14ac:dyDescent="0.25">
      <c r="A118" s="174">
        <v>9</v>
      </c>
      <c r="B118" s="176" t="s">
        <v>953</v>
      </c>
      <c r="C118" s="189">
        <f>data!C364</f>
        <v>40317386</v>
      </c>
    </row>
    <row r="119" spans="1:3" ht="20.100000000000001" customHeight="1" x14ac:dyDescent="0.25">
      <c r="A119" s="174">
        <v>10</v>
      </c>
      <c r="B119" s="176" t="s">
        <v>954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898</v>
      </c>
      <c r="C120" s="189">
        <f>data!D366</f>
        <v>2148877513.1800003</v>
      </c>
    </row>
    <row r="121" spans="1:3" ht="20.100000000000001" customHeight="1" x14ac:dyDescent="0.25">
      <c r="A121" s="174">
        <v>12</v>
      </c>
      <c r="B121" s="176" t="s">
        <v>955</v>
      </c>
      <c r="C121" s="189">
        <f>data!D367</f>
        <v>648696597.81999969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499</v>
      </c>
      <c r="C123" s="175"/>
    </row>
    <row r="124" spans="1:3" ht="20.100000000000001" customHeight="1" x14ac:dyDescent="0.25">
      <c r="A124" s="174">
        <v>15</v>
      </c>
      <c r="B124" s="190" t="s">
        <v>500</v>
      </c>
      <c r="C124" s="191"/>
    </row>
    <row r="125" spans="1:3" ht="20.100000000000001" customHeight="1" x14ac:dyDescent="0.25">
      <c r="A125" s="195" t="s">
        <v>956</v>
      </c>
      <c r="B125" s="192" t="s">
        <v>501</v>
      </c>
      <c r="C125" s="191">
        <f>data!C370</f>
        <v>1129079</v>
      </c>
    </row>
    <row r="126" spans="1:3" ht="20.100000000000001" customHeight="1" x14ac:dyDescent="0.25">
      <c r="A126" s="195" t="s">
        <v>957</v>
      </c>
      <c r="B126" s="192" t="s">
        <v>502</v>
      </c>
      <c r="C126" s="191">
        <f>data!C371</f>
        <v>767241</v>
      </c>
    </row>
    <row r="127" spans="1:3" ht="20.100000000000001" customHeight="1" x14ac:dyDescent="0.25">
      <c r="A127" s="195" t="s">
        <v>958</v>
      </c>
      <c r="B127" s="192" t="s">
        <v>503</v>
      </c>
      <c r="C127" s="191">
        <f>data!C372</f>
        <v>309985</v>
      </c>
    </row>
    <row r="128" spans="1:3" ht="20.100000000000001" customHeight="1" x14ac:dyDescent="0.25">
      <c r="A128" s="195" t="s">
        <v>959</v>
      </c>
      <c r="B128" s="192" t="s">
        <v>504</v>
      </c>
      <c r="C128" s="191">
        <f>data!C373</f>
        <v>0</v>
      </c>
    </row>
    <row r="129" spans="1:3" ht="20.100000000000001" customHeight="1" x14ac:dyDescent="0.25">
      <c r="A129" s="195" t="s">
        <v>960</v>
      </c>
      <c r="B129" s="192" t="s">
        <v>505</v>
      </c>
      <c r="C129" s="191">
        <f>data!C374</f>
        <v>651117</v>
      </c>
    </row>
    <row r="130" spans="1:3" ht="20.100000000000001" customHeight="1" x14ac:dyDescent="0.25">
      <c r="A130" s="195" t="s">
        <v>961</v>
      </c>
      <c r="B130" s="192" t="s">
        <v>506</v>
      </c>
      <c r="C130" s="191">
        <f>data!C375</f>
        <v>22712</v>
      </c>
    </row>
    <row r="131" spans="1:3" ht="20.100000000000001" customHeight="1" x14ac:dyDescent="0.25">
      <c r="A131" s="195" t="s">
        <v>962</v>
      </c>
      <c r="B131" s="192" t="s">
        <v>507</v>
      </c>
      <c r="C131" s="191">
        <f>data!C376</f>
        <v>0</v>
      </c>
    </row>
    <row r="132" spans="1:3" ht="20.100000000000001" customHeight="1" x14ac:dyDescent="0.25">
      <c r="A132" s="195" t="s">
        <v>963</v>
      </c>
      <c r="B132" s="192" t="s">
        <v>508</v>
      </c>
      <c r="C132" s="191">
        <f>data!C377</f>
        <v>1115268</v>
      </c>
    </row>
    <row r="133" spans="1:3" ht="20.100000000000001" customHeight="1" x14ac:dyDescent="0.25">
      <c r="A133" s="195" t="s">
        <v>964</v>
      </c>
      <c r="B133" s="192" t="s">
        <v>509</v>
      </c>
      <c r="C133" s="191">
        <f>data!C378</f>
        <v>156867</v>
      </c>
    </row>
    <row r="134" spans="1:3" ht="20.100000000000001" customHeight="1" x14ac:dyDescent="0.25">
      <c r="A134" s="195" t="s">
        <v>965</v>
      </c>
      <c r="B134" s="192" t="s">
        <v>510</v>
      </c>
      <c r="C134" s="191">
        <f>data!C379</f>
        <v>1700171</v>
      </c>
    </row>
    <row r="135" spans="1:3" ht="20.100000000000001" customHeight="1" x14ac:dyDescent="0.25">
      <c r="A135" s="195" t="s">
        <v>966</v>
      </c>
      <c r="B135" s="192" t="s">
        <v>511</v>
      </c>
      <c r="C135" s="191">
        <f>data!C380</f>
        <v>2587801</v>
      </c>
    </row>
    <row r="136" spans="1:3" ht="20.100000000000001" customHeight="1" x14ac:dyDescent="0.25">
      <c r="A136" s="174">
        <v>16</v>
      </c>
      <c r="B136" s="176" t="s">
        <v>513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967</v>
      </c>
      <c r="C137" s="189">
        <f>data!D383</f>
        <v>8440241</v>
      </c>
    </row>
    <row r="138" spans="1:3" ht="20.100000000000001" customHeight="1" x14ac:dyDescent="0.25">
      <c r="A138" s="174">
        <v>18</v>
      </c>
      <c r="B138" s="176" t="s">
        <v>968</v>
      </c>
      <c r="C138" s="189">
        <f>data!D384</f>
        <v>657136838.81999969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969</v>
      </c>
      <c r="C140" s="175"/>
    </row>
    <row r="141" spans="1:3" ht="20.100000000000001" customHeight="1" x14ac:dyDescent="0.25">
      <c r="A141" s="174">
        <v>21</v>
      </c>
      <c r="B141" s="176" t="s">
        <v>517</v>
      </c>
      <c r="C141" s="189">
        <f>data!C389</f>
        <v>252310532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71261175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18505172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106288201</v>
      </c>
    </row>
    <row r="145" spans="1:3" ht="20.100000000000001" customHeight="1" x14ac:dyDescent="0.25">
      <c r="A145" s="174">
        <v>25</v>
      </c>
      <c r="B145" s="176" t="s">
        <v>970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971</v>
      </c>
      <c r="C146" s="189">
        <f>data!C394</f>
        <v>32589822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14795800</v>
      </c>
    </row>
    <row r="148" spans="1:3" ht="20.100000000000001" customHeight="1" x14ac:dyDescent="0.25">
      <c r="A148" s="174">
        <v>28</v>
      </c>
      <c r="B148" s="176" t="s">
        <v>972</v>
      </c>
      <c r="C148" s="189">
        <f>data!C396</f>
        <v>4202535</v>
      </c>
    </row>
    <row r="149" spans="1:3" ht="20.100000000000001" customHeight="1" x14ac:dyDescent="0.25">
      <c r="A149" s="174">
        <v>29</v>
      </c>
      <c r="B149" s="176" t="s">
        <v>522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973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524</v>
      </c>
      <c r="C151" s="189">
        <f>data!C399</f>
        <v>1450358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974</v>
      </c>
      <c r="B153" s="193" t="s">
        <v>269</v>
      </c>
      <c r="C153" s="189">
        <f>data!C401</f>
        <v>2561376</v>
      </c>
    </row>
    <row r="154" spans="1:3" ht="20.100000000000001" customHeight="1" x14ac:dyDescent="0.25">
      <c r="A154" s="195" t="s">
        <v>975</v>
      </c>
      <c r="B154" s="193" t="s">
        <v>270</v>
      </c>
      <c r="C154" s="189">
        <f>data!C402</f>
        <v>26784054</v>
      </c>
    </row>
    <row r="155" spans="1:3" ht="20.100000000000001" customHeight="1" x14ac:dyDescent="0.25">
      <c r="A155" s="195" t="s">
        <v>976</v>
      </c>
      <c r="B155" s="193" t="s">
        <v>977</v>
      </c>
      <c r="C155" s="189">
        <f>data!C403</f>
        <v>275185</v>
      </c>
    </row>
    <row r="156" spans="1:3" ht="20.100000000000001" customHeight="1" x14ac:dyDescent="0.25">
      <c r="A156" s="195" t="s">
        <v>978</v>
      </c>
      <c r="B156" s="193" t="s">
        <v>272</v>
      </c>
      <c r="C156" s="189">
        <f>data!C404</f>
        <v>5831053</v>
      </c>
    </row>
    <row r="157" spans="1:3" ht="20.100000000000001" customHeight="1" x14ac:dyDescent="0.25">
      <c r="A157" s="195" t="s">
        <v>979</v>
      </c>
      <c r="B157" s="193" t="s">
        <v>273</v>
      </c>
      <c r="C157" s="189">
        <f>data!C405</f>
        <v>2182121</v>
      </c>
    </row>
    <row r="158" spans="1:3" ht="20.100000000000001" customHeight="1" x14ac:dyDescent="0.25">
      <c r="A158" s="195" t="s">
        <v>980</v>
      </c>
      <c r="B158" s="193" t="s">
        <v>274</v>
      </c>
      <c r="C158" s="189">
        <f>data!C406</f>
        <v>1180083</v>
      </c>
    </row>
    <row r="159" spans="1:3" ht="20.100000000000001" customHeight="1" x14ac:dyDescent="0.25">
      <c r="A159" s="195" t="s">
        <v>981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982</v>
      </c>
      <c r="B160" s="193" t="s">
        <v>276</v>
      </c>
      <c r="C160" s="189">
        <f>data!C408</f>
        <v>9870825</v>
      </c>
    </row>
    <row r="161" spans="1:3" ht="20.100000000000001" customHeight="1" x14ac:dyDescent="0.25">
      <c r="A161" s="195" t="s">
        <v>983</v>
      </c>
      <c r="B161" s="193" t="s">
        <v>277</v>
      </c>
      <c r="C161" s="189">
        <f>data!C409</f>
        <v>146515529</v>
      </c>
    </row>
    <row r="162" spans="1:3" ht="20.100000000000001" customHeight="1" x14ac:dyDescent="0.25">
      <c r="A162" s="195" t="s">
        <v>984</v>
      </c>
      <c r="B162" s="193" t="s">
        <v>278</v>
      </c>
      <c r="C162" s="189">
        <f>data!C410</f>
        <v>782096</v>
      </c>
    </row>
    <row r="163" spans="1:3" ht="20.100000000000001" customHeight="1" x14ac:dyDescent="0.25">
      <c r="A163" s="195" t="s">
        <v>985</v>
      </c>
      <c r="B163" s="193" t="s">
        <v>279</v>
      </c>
      <c r="C163" s="189">
        <f>data!C411</f>
        <v>748731</v>
      </c>
    </row>
    <row r="164" spans="1:3" ht="20.100000000000001" customHeight="1" x14ac:dyDescent="0.25">
      <c r="A164" s="195" t="s">
        <v>986</v>
      </c>
      <c r="B164" s="193" t="s">
        <v>280</v>
      </c>
      <c r="C164" s="189">
        <f>data!C412</f>
        <v>33958544</v>
      </c>
    </row>
    <row r="165" spans="1:3" ht="20.100000000000001" customHeight="1" x14ac:dyDescent="0.25">
      <c r="A165" s="195" t="s">
        <v>987</v>
      </c>
      <c r="B165" s="193" t="s">
        <v>281</v>
      </c>
      <c r="C165" s="189">
        <f>data!C413</f>
        <v>3872254</v>
      </c>
    </row>
    <row r="166" spans="1:3" ht="20.100000000000001" customHeight="1" x14ac:dyDescent="0.25">
      <c r="A166" s="195" t="s">
        <v>988</v>
      </c>
      <c r="B166" s="193" t="s">
        <v>989</v>
      </c>
      <c r="C166" s="189">
        <f>data!C414</f>
        <v>1590351</v>
      </c>
    </row>
    <row r="167" spans="1:3" ht="20.100000000000001" customHeight="1" x14ac:dyDescent="0.25">
      <c r="A167" s="174">
        <v>34</v>
      </c>
      <c r="B167" s="176" t="s">
        <v>990</v>
      </c>
      <c r="C167" s="189">
        <f>data!D416</f>
        <v>737555797</v>
      </c>
    </row>
    <row r="168" spans="1:3" ht="20.100000000000001" customHeight="1" x14ac:dyDescent="0.25">
      <c r="A168" s="174">
        <v>35</v>
      </c>
      <c r="B168" s="176" t="s">
        <v>991</v>
      </c>
      <c r="C168" s="189">
        <f>data!D417</f>
        <v>-80418958.180000305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992</v>
      </c>
      <c r="C170" s="189">
        <f>data!D420</f>
        <v>639733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993</v>
      </c>
      <c r="C172" s="176">
        <f>data!D421</f>
        <v>-79779225.180000305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994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995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996</v>
      </c>
      <c r="C177" s="189">
        <f>data!D424</f>
        <v>-79779225.180000305</v>
      </c>
    </row>
    <row r="178" spans="1:3" ht="20.100000000000001" customHeight="1" x14ac:dyDescent="0.25">
      <c r="A178" s="179">
        <v>45</v>
      </c>
      <c r="B178" s="178" t="s">
        <v>997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998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999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Providence St. Peter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1000</v>
      </c>
      <c r="C6" s="243" t="s">
        <v>117</v>
      </c>
      <c r="D6" s="244" t="s">
        <v>1001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1002</v>
      </c>
      <c r="E7" s="244" t="s">
        <v>189</v>
      </c>
      <c r="F7" s="244" t="s">
        <v>1003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1004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11604</v>
      </c>
      <c r="D9" s="238">
        <f>data!D59</f>
        <v>0</v>
      </c>
      <c r="E9" s="238">
        <f>data!E59</f>
        <v>77593</v>
      </c>
      <c r="F9" s="238">
        <f>data!F59</f>
        <v>0</v>
      </c>
      <c r="G9" s="238">
        <f>data!G59</f>
        <v>0</v>
      </c>
      <c r="H9" s="238">
        <f>data!H59</f>
        <v>4555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130.19999999999999</v>
      </c>
      <c r="D10" s="245">
        <f>data!D60</f>
        <v>0</v>
      </c>
      <c r="E10" s="245">
        <f>data!E60</f>
        <v>588.24</v>
      </c>
      <c r="F10" s="245">
        <f>data!F60</f>
        <v>0</v>
      </c>
      <c r="G10" s="245">
        <f>data!G60</f>
        <v>2.2400000000000002</v>
      </c>
      <c r="H10" s="245">
        <f>data!H60</f>
        <v>27.2</v>
      </c>
      <c r="I10" s="245">
        <f>data!I60</f>
        <v>0.02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15668757</v>
      </c>
      <c r="D11" s="238">
        <f>data!D61</f>
        <v>0</v>
      </c>
      <c r="E11" s="238">
        <f>data!E61</f>
        <v>57545717</v>
      </c>
      <c r="F11" s="238">
        <f>data!F61</f>
        <v>0</v>
      </c>
      <c r="G11" s="238">
        <f>data!G61</f>
        <v>251109</v>
      </c>
      <c r="H11" s="238">
        <f>data!H61</f>
        <v>3159170</v>
      </c>
      <c r="I11" s="238">
        <f>data!I61</f>
        <v>4744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1595727</v>
      </c>
      <c r="D12" s="238">
        <f>data!D62</f>
        <v>0</v>
      </c>
      <c r="E12" s="238">
        <f>data!E62</f>
        <v>5513632</v>
      </c>
      <c r="F12" s="238">
        <f>data!F62</f>
        <v>0</v>
      </c>
      <c r="G12" s="238">
        <f>data!G62</f>
        <v>21480</v>
      </c>
      <c r="H12" s="238">
        <f>data!H62</f>
        <v>320556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530644</v>
      </c>
      <c r="D13" s="238">
        <f>data!D63</f>
        <v>0</v>
      </c>
      <c r="E13" s="238">
        <f>data!E63</f>
        <v>2190255.2400000002</v>
      </c>
      <c r="F13" s="238">
        <f>data!F63</f>
        <v>0</v>
      </c>
      <c r="G13" s="238">
        <f>data!G63</f>
        <v>0</v>
      </c>
      <c r="H13" s="238">
        <f>data!H63</f>
        <v>459634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1833322</v>
      </c>
      <c r="D14" s="238">
        <f>data!D64</f>
        <v>0</v>
      </c>
      <c r="E14" s="238">
        <f>data!E64</f>
        <v>3530823</v>
      </c>
      <c r="F14" s="238">
        <f>data!F64</f>
        <v>0</v>
      </c>
      <c r="G14" s="238">
        <f>data!G64</f>
        <v>589</v>
      </c>
      <c r="H14" s="238">
        <f>data!H64</f>
        <v>37431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519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520</v>
      </c>
      <c r="C16" s="238">
        <f>data!C66</f>
        <v>6389</v>
      </c>
      <c r="D16" s="238">
        <f>data!D66</f>
        <v>0</v>
      </c>
      <c r="E16" s="238">
        <f>data!E66</f>
        <v>1640049</v>
      </c>
      <c r="F16" s="238">
        <f>data!F66</f>
        <v>0</v>
      </c>
      <c r="G16" s="238">
        <f>data!G66</f>
        <v>854</v>
      </c>
      <c r="H16" s="238">
        <f>data!H66</f>
        <v>22882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82318</v>
      </c>
      <c r="D17" s="238">
        <f>data!D67</f>
        <v>0</v>
      </c>
      <c r="E17" s="238">
        <f>data!E67</f>
        <v>247786</v>
      </c>
      <c r="F17" s="238">
        <f>data!F67</f>
        <v>0</v>
      </c>
      <c r="G17" s="238">
        <f>data!G67</f>
        <v>0</v>
      </c>
      <c r="H17" s="238">
        <f>data!H67</f>
        <v>4475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1005</v>
      </c>
      <c r="C18" s="238">
        <f>data!C68</f>
        <v>0</v>
      </c>
      <c r="D18" s="238">
        <f>data!D68</f>
        <v>0</v>
      </c>
      <c r="E18" s="238">
        <f>data!E68</f>
        <v>66763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1006</v>
      </c>
      <c r="C19" s="238">
        <f>data!C69</f>
        <v>10457669</v>
      </c>
      <c r="D19" s="238">
        <f>data!D69</f>
        <v>0</v>
      </c>
      <c r="E19" s="238">
        <f>data!E69</f>
        <v>46570137</v>
      </c>
      <c r="F19" s="238">
        <f>data!F69</f>
        <v>0</v>
      </c>
      <c r="G19" s="238">
        <f>data!G69</f>
        <v>146268</v>
      </c>
      <c r="H19" s="238">
        <f>data!H69</f>
        <v>1963612</v>
      </c>
      <c r="I19" s="238">
        <f>data!I69</f>
        <v>2755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-788987</v>
      </c>
      <c r="F20" s="238">
        <f>-data!F84</f>
        <v>0</v>
      </c>
      <c r="G20" s="238">
        <f>-data!G84</f>
        <v>0</v>
      </c>
      <c r="H20" s="238">
        <f>-data!H84</f>
        <v>-81358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1007</v>
      </c>
      <c r="C21" s="238">
        <f>data!C85</f>
        <v>30174826</v>
      </c>
      <c r="D21" s="238">
        <f>data!D85</f>
        <v>0</v>
      </c>
      <c r="E21" s="238">
        <f>data!E85</f>
        <v>116516175.24000001</v>
      </c>
      <c r="F21" s="238">
        <f>data!F85</f>
        <v>0</v>
      </c>
      <c r="G21" s="238">
        <f>data!G85</f>
        <v>420300</v>
      </c>
      <c r="H21" s="238">
        <f>data!H85</f>
        <v>5886402</v>
      </c>
      <c r="I21" s="238">
        <f>data!I85</f>
        <v>7499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1008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1009</v>
      </c>
      <c r="C24" s="238">
        <f>data!C87</f>
        <v>109842039</v>
      </c>
      <c r="D24" s="238">
        <f>data!D87</f>
        <v>0</v>
      </c>
      <c r="E24" s="238">
        <f>data!E87</f>
        <v>355649050</v>
      </c>
      <c r="F24" s="238">
        <f>data!F87</f>
        <v>0</v>
      </c>
      <c r="G24" s="238">
        <f>data!G87</f>
        <v>0</v>
      </c>
      <c r="H24" s="238">
        <f>data!H87</f>
        <v>18287557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1010</v>
      </c>
      <c r="C25" s="238">
        <f>data!C88</f>
        <v>539760</v>
      </c>
      <c r="D25" s="238">
        <f>data!D88</f>
        <v>0</v>
      </c>
      <c r="E25" s="238">
        <f>data!E88</f>
        <v>22716466</v>
      </c>
      <c r="F25" s="238">
        <f>data!F88</f>
        <v>0</v>
      </c>
      <c r="G25" s="238">
        <f>data!G88</f>
        <v>0</v>
      </c>
      <c r="H25" s="238">
        <f>data!H88</f>
        <v>585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1011</v>
      </c>
      <c r="C26" s="238">
        <f>data!C89</f>
        <v>110381799</v>
      </c>
      <c r="D26" s="238">
        <f>data!D89</f>
        <v>0</v>
      </c>
      <c r="E26" s="238">
        <f>data!E89</f>
        <v>378365516</v>
      </c>
      <c r="F26" s="238">
        <f>data!F89</f>
        <v>0</v>
      </c>
      <c r="G26" s="238">
        <f>data!G89</f>
        <v>0</v>
      </c>
      <c r="H26" s="238">
        <f>data!H89</f>
        <v>18288142</v>
      </c>
      <c r="I26" s="238">
        <f>data!I89</f>
        <v>0</v>
      </c>
    </row>
    <row r="27" spans="1:9" ht="20.100000000000001" customHeight="1" x14ac:dyDescent="0.2">
      <c r="A27" s="230" t="s">
        <v>1012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1013</v>
      </c>
      <c r="C28" s="238">
        <f>data!C90</f>
        <v>31439</v>
      </c>
      <c r="D28" s="238">
        <f>data!D90</f>
        <v>0</v>
      </c>
      <c r="E28" s="238">
        <f>data!E90</f>
        <v>99431</v>
      </c>
      <c r="F28" s="238">
        <f>data!F90</f>
        <v>0</v>
      </c>
      <c r="G28" s="238">
        <f>data!G90</f>
        <v>0</v>
      </c>
      <c r="H28" s="238">
        <f>data!H90</f>
        <v>10028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1014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1015</v>
      </c>
      <c r="C30" s="238">
        <f>data!C92</f>
        <v>12413</v>
      </c>
      <c r="D30" s="238">
        <f>data!D92</f>
        <v>0</v>
      </c>
      <c r="E30" s="238">
        <f>data!E92</f>
        <v>39257</v>
      </c>
      <c r="F30" s="238">
        <f>data!F92</f>
        <v>0</v>
      </c>
      <c r="G30" s="238">
        <f>data!G92</f>
        <v>0</v>
      </c>
      <c r="H30" s="238">
        <f>data!H92</f>
        <v>3959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1016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88.88</v>
      </c>
      <c r="D32" s="245">
        <f>data!D94</f>
        <v>0</v>
      </c>
      <c r="E32" s="245">
        <f>data!E94</f>
        <v>358.92</v>
      </c>
      <c r="F32" s="245">
        <f>data!F94</f>
        <v>0</v>
      </c>
      <c r="G32" s="245">
        <f>data!G94</f>
        <v>0</v>
      </c>
      <c r="H32" s="245">
        <f>data!H94</f>
        <v>11.81</v>
      </c>
      <c r="I32" s="245">
        <f>data!I94</f>
        <v>0</v>
      </c>
    </row>
    <row r="33" spans="1:9" ht="20.100000000000001" customHeight="1" x14ac:dyDescent="0.2">
      <c r="A33" s="231" t="s">
        <v>998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1017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Providence St. Peter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1000</v>
      </c>
      <c r="C38" s="244"/>
      <c r="D38" s="244" t="s">
        <v>125</v>
      </c>
      <c r="E38" s="244" t="s">
        <v>126</v>
      </c>
      <c r="F38" s="244" t="s">
        <v>1018</v>
      </c>
      <c r="G38" s="244" t="s">
        <v>128</v>
      </c>
      <c r="H38" s="244" t="s">
        <v>1019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1004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4811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1822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16.350000000000001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68.209999999999994</v>
      </c>
      <c r="I42" s="245">
        <f>data!P60</f>
        <v>165.06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2370046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8455119</v>
      </c>
      <c r="I43" s="238">
        <f>data!P61</f>
        <v>16962915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250680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894057</v>
      </c>
      <c r="I44" s="238">
        <f>data!P62</f>
        <v>1745801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870110.69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1926432.27</v>
      </c>
      <c r="I45" s="238">
        <f>data!P63</f>
        <v>3595512.25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121821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1025014</v>
      </c>
      <c r="I46" s="238">
        <f>data!P64</f>
        <v>14345018</v>
      </c>
    </row>
    <row r="47" spans="1:9" ht="20.100000000000001" customHeight="1" x14ac:dyDescent="0.2">
      <c r="A47" s="230">
        <v>10</v>
      </c>
      <c r="B47" s="238" t="s">
        <v>519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520</v>
      </c>
      <c r="C48" s="238">
        <f>data!J66</f>
        <v>4944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248449</v>
      </c>
      <c r="I48" s="238">
        <f>data!P66</f>
        <v>2121165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10740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34931</v>
      </c>
      <c r="I49" s="238">
        <f>data!P67</f>
        <v>2921846</v>
      </c>
    </row>
    <row r="50" spans="1:11" ht="20.100000000000001" customHeight="1" x14ac:dyDescent="0.2">
      <c r="A50" s="230">
        <v>13</v>
      </c>
      <c r="B50" s="238" t="s">
        <v>1005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317224</v>
      </c>
    </row>
    <row r="51" spans="1:11" ht="20.100000000000001" customHeight="1" x14ac:dyDescent="0.2">
      <c r="A51" s="230">
        <v>14</v>
      </c>
      <c r="B51" s="238" t="s">
        <v>1006</v>
      </c>
      <c r="C51" s="238">
        <f>data!J69</f>
        <v>1423063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5101809</v>
      </c>
      <c r="I51" s="238">
        <f>data!P69</f>
        <v>10819278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1007</v>
      </c>
      <c r="C53" s="238">
        <f>data!J85</f>
        <v>5051404.6899999995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17685811.27</v>
      </c>
      <c r="I53" s="238">
        <f>data!P85</f>
        <v>52828759.25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1008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1009</v>
      </c>
      <c r="C56" s="238">
        <f>data!J87</f>
        <v>10924189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60166149</v>
      </c>
      <c r="I56" s="238">
        <f>data!P87</f>
        <v>211215374</v>
      </c>
    </row>
    <row r="57" spans="1:11" ht="20.100000000000001" customHeight="1" x14ac:dyDescent="0.2">
      <c r="A57" s="230">
        <v>20</v>
      </c>
      <c r="B57" s="246" t="s">
        <v>1010</v>
      </c>
      <c r="C57" s="238">
        <f>data!J88</f>
        <v>4979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6767428</v>
      </c>
      <c r="I57" s="238">
        <f>data!P88</f>
        <v>215385505</v>
      </c>
    </row>
    <row r="58" spans="1:11" ht="20.100000000000001" customHeight="1" x14ac:dyDescent="0.2">
      <c r="A58" s="230">
        <v>21</v>
      </c>
      <c r="B58" s="246" t="s">
        <v>1011</v>
      </c>
      <c r="C58" s="238">
        <f>data!J89</f>
        <v>10929168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66933577</v>
      </c>
      <c r="I58" s="238">
        <f>data!P89</f>
        <v>426600879</v>
      </c>
    </row>
    <row r="59" spans="1:11" ht="20.100000000000001" customHeight="1" x14ac:dyDescent="0.2">
      <c r="A59" s="230" t="s">
        <v>1012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1013</v>
      </c>
      <c r="C60" s="238">
        <f>data!J90</f>
        <v>3492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26238</v>
      </c>
      <c r="I60" s="238">
        <f>data!P90</f>
        <v>57097</v>
      </c>
      <c r="K60" s="249"/>
    </row>
    <row r="61" spans="1:11" ht="20.100000000000001" customHeight="1" x14ac:dyDescent="0.2">
      <c r="A61" s="230">
        <v>23</v>
      </c>
      <c r="B61" s="238" t="s">
        <v>1014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1015</v>
      </c>
      <c r="C62" s="238">
        <f>data!J92</f>
        <v>1379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10359</v>
      </c>
      <c r="I62" s="238">
        <f>data!P92</f>
        <v>22543</v>
      </c>
    </row>
    <row r="63" spans="1:11" ht="20.100000000000001" customHeight="1" x14ac:dyDescent="0.2">
      <c r="A63" s="230">
        <v>25</v>
      </c>
      <c r="B63" s="238" t="s">
        <v>1016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13.22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49.23</v>
      </c>
      <c r="I64" s="245">
        <f>data!P94</f>
        <v>53.41</v>
      </c>
    </row>
    <row r="65" spans="1:9" ht="20.100000000000001" customHeight="1" x14ac:dyDescent="0.2">
      <c r="A65" s="231" t="s">
        <v>998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1020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Providence St. Peter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1000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1021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1004</v>
      </c>
      <c r="C72" s="240" t="s">
        <v>1022</v>
      </c>
      <c r="D72" s="239" t="s">
        <v>1023</v>
      </c>
      <c r="E72" s="250"/>
      <c r="F72" s="250"/>
      <c r="G72" s="239" t="s">
        <v>1024</v>
      </c>
      <c r="H72" s="239" t="s">
        <v>1024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128.07</v>
      </c>
      <c r="D74" s="245">
        <f>data!R60</f>
        <v>8.41</v>
      </c>
      <c r="E74" s="245">
        <f>data!S60</f>
        <v>0</v>
      </c>
      <c r="F74" s="245">
        <f>data!T60</f>
        <v>23.81</v>
      </c>
      <c r="G74" s="245">
        <f>data!U60</f>
        <v>73.58</v>
      </c>
      <c r="H74" s="245">
        <f>data!V60</f>
        <v>70.010000000000005</v>
      </c>
      <c r="I74" s="245">
        <f>data!W60</f>
        <v>10.18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16442467</v>
      </c>
      <c r="D75" s="238">
        <f>data!R61</f>
        <v>721664</v>
      </c>
      <c r="E75" s="238">
        <f>data!S61</f>
        <v>0</v>
      </c>
      <c r="F75" s="238">
        <f>data!T61</f>
        <v>3485848</v>
      </c>
      <c r="G75" s="238">
        <f>data!U61</f>
        <v>6215830</v>
      </c>
      <c r="H75" s="238">
        <f>data!V61</f>
        <v>7861813</v>
      </c>
      <c r="I75" s="238">
        <f>data!W61</f>
        <v>1240056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1695460</v>
      </c>
      <c r="D76" s="238">
        <f>data!R62</f>
        <v>68812</v>
      </c>
      <c r="E76" s="238">
        <f>data!S62</f>
        <v>2751</v>
      </c>
      <c r="F76" s="238">
        <f>data!T62</f>
        <v>351936</v>
      </c>
      <c r="G76" s="238">
        <f>data!U62</f>
        <v>667122</v>
      </c>
      <c r="H76" s="238">
        <f>data!V62</f>
        <v>803509</v>
      </c>
      <c r="I76" s="238">
        <f>data!W62</f>
        <v>160046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4</v>
      </c>
      <c r="D77" s="238">
        <f>data!R63</f>
        <v>5735996.04</v>
      </c>
      <c r="E77" s="238">
        <f>data!S63</f>
        <v>0</v>
      </c>
      <c r="F77" s="238">
        <f>data!T63</f>
        <v>0</v>
      </c>
      <c r="G77" s="238">
        <f>data!U63</f>
        <v>213157.48</v>
      </c>
      <c r="H77" s="238">
        <f>data!V63</f>
        <v>345740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1206300</v>
      </c>
      <c r="D78" s="238">
        <f>data!R64</f>
        <v>49985</v>
      </c>
      <c r="E78" s="238">
        <f>data!S64</f>
        <v>25682849</v>
      </c>
      <c r="F78" s="238">
        <f>data!T64</f>
        <v>1108075</v>
      </c>
      <c r="G78" s="238">
        <f>data!U64</f>
        <v>5232791</v>
      </c>
      <c r="H78" s="238">
        <f>data!V64</f>
        <v>23439125</v>
      </c>
      <c r="I78" s="238">
        <f>data!W64</f>
        <v>88954</v>
      </c>
    </row>
    <row r="79" spans="1:9" ht="20.100000000000001" customHeight="1" x14ac:dyDescent="0.2">
      <c r="A79" s="230">
        <v>10</v>
      </c>
      <c r="B79" s="238" t="s">
        <v>519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520</v>
      </c>
      <c r="C80" s="238">
        <f>data!Q66</f>
        <v>14731</v>
      </c>
      <c r="D80" s="238">
        <f>data!R66</f>
        <v>1522</v>
      </c>
      <c r="E80" s="238">
        <f>data!S66</f>
        <v>304623</v>
      </c>
      <c r="F80" s="238">
        <f>data!T66</f>
        <v>5982</v>
      </c>
      <c r="G80" s="238">
        <f>data!U66</f>
        <v>3433101</v>
      </c>
      <c r="H80" s="238">
        <f>data!V66</f>
        <v>204364</v>
      </c>
      <c r="I80" s="238">
        <f>data!W66</f>
        <v>3966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9398</v>
      </c>
      <c r="D81" s="238">
        <f>data!R67</f>
        <v>89663</v>
      </c>
      <c r="E81" s="238">
        <f>data!S67</f>
        <v>73757</v>
      </c>
      <c r="F81" s="238">
        <f>data!T67</f>
        <v>5001</v>
      </c>
      <c r="G81" s="238">
        <f>data!U67</f>
        <v>101724</v>
      </c>
      <c r="H81" s="238">
        <f>data!V67</f>
        <v>954207</v>
      </c>
      <c r="I81" s="238">
        <f>data!W67</f>
        <v>34807</v>
      </c>
    </row>
    <row r="82" spans="1:9" ht="20.100000000000001" customHeight="1" x14ac:dyDescent="0.2">
      <c r="A82" s="230">
        <v>13</v>
      </c>
      <c r="B82" s="238" t="s">
        <v>1005</v>
      </c>
      <c r="C82" s="238">
        <f>data!Q68</f>
        <v>0</v>
      </c>
      <c r="D82" s="238">
        <f>data!R68</f>
        <v>38607</v>
      </c>
      <c r="E82" s="238">
        <f>data!S68</f>
        <v>43129</v>
      </c>
      <c r="F82" s="238">
        <f>data!T68</f>
        <v>0</v>
      </c>
      <c r="G82" s="238">
        <f>data!U68</f>
        <v>71766</v>
      </c>
      <c r="H82" s="238">
        <f>data!V68</f>
        <v>497249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1006</v>
      </c>
      <c r="C83" s="238">
        <f>data!Q69</f>
        <v>9707465</v>
      </c>
      <c r="D83" s="238">
        <f>data!R69</f>
        <v>419067</v>
      </c>
      <c r="E83" s="238">
        <f>data!S69</f>
        <v>471208</v>
      </c>
      <c r="F83" s="238">
        <f>data!T69</f>
        <v>2030848</v>
      </c>
      <c r="G83" s="238">
        <f>data!U69</f>
        <v>6295060</v>
      </c>
      <c r="H83" s="238">
        <f>data!V69</f>
        <v>5388910</v>
      </c>
      <c r="I83" s="238">
        <f>data!W69</f>
        <v>845399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-1115268</v>
      </c>
      <c r="H84" s="238">
        <f>-data!V84</f>
        <v>-4000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1007</v>
      </c>
      <c r="C85" s="238">
        <f>data!Q85</f>
        <v>29075825</v>
      </c>
      <c r="D85" s="238">
        <f>data!R85</f>
        <v>7125316.04</v>
      </c>
      <c r="E85" s="238">
        <f>data!S85</f>
        <v>26578317</v>
      </c>
      <c r="F85" s="238">
        <f>data!T85</f>
        <v>6987690</v>
      </c>
      <c r="G85" s="238">
        <f>data!U85</f>
        <v>21115283.48</v>
      </c>
      <c r="H85" s="238">
        <f>data!V85</f>
        <v>39490917</v>
      </c>
      <c r="I85" s="238">
        <f>data!W85</f>
        <v>2373228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1008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1009</v>
      </c>
      <c r="C88" s="238">
        <f>data!Q87</f>
        <v>22302960</v>
      </c>
      <c r="D88" s="238">
        <f>data!R87</f>
        <v>9035</v>
      </c>
      <c r="E88" s="238">
        <f>data!S87</f>
        <v>80412470</v>
      </c>
      <c r="F88" s="238">
        <f>data!T87</f>
        <v>37433844</v>
      </c>
      <c r="G88" s="238">
        <f>data!U87</f>
        <v>123581124</v>
      </c>
      <c r="H88" s="238">
        <f>data!V87</f>
        <v>135996397</v>
      </c>
      <c r="I88" s="238">
        <f>data!W87</f>
        <v>7680413</v>
      </c>
    </row>
    <row r="89" spans="1:9" ht="20.100000000000001" customHeight="1" x14ac:dyDescent="0.2">
      <c r="A89" s="230">
        <v>20</v>
      </c>
      <c r="B89" s="246" t="s">
        <v>1010</v>
      </c>
      <c r="C89" s="238">
        <f>data!Q88</f>
        <v>27000921</v>
      </c>
      <c r="D89" s="238">
        <f>data!R88</f>
        <v>5467</v>
      </c>
      <c r="E89" s="238">
        <f>data!S88</f>
        <v>77141655</v>
      </c>
      <c r="F89" s="238">
        <f>data!T88</f>
        <v>9881933</v>
      </c>
      <c r="G89" s="238">
        <f>data!U88</f>
        <v>59397038</v>
      </c>
      <c r="H89" s="238">
        <f>data!V88</f>
        <v>190544739</v>
      </c>
      <c r="I89" s="238">
        <f>data!W88</f>
        <v>8048953</v>
      </c>
    </row>
    <row r="90" spans="1:9" ht="20.100000000000001" customHeight="1" x14ac:dyDescent="0.2">
      <c r="A90" s="230">
        <v>21</v>
      </c>
      <c r="B90" s="246" t="s">
        <v>1011</v>
      </c>
      <c r="C90" s="238">
        <f>data!Q89</f>
        <v>49303881</v>
      </c>
      <c r="D90" s="238">
        <f>data!R89</f>
        <v>14502</v>
      </c>
      <c r="E90" s="238">
        <f>data!S89</f>
        <v>157554125</v>
      </c>
      <c r="F90" s="238">
        <f>data!T89</f>
        <v>47315777</v>
      </c>
      <c r="G90" s="238">
        <f>data!U89</f>
        <v>182978162</v>
      </c>
      <c r="H90" s="238">
        <f>data!V89</f>
        <v>326541136</v>
      </c>
      <c r="I90" s="238">
        <f>data!W89</f>
        <v>15729366</v>
      </c>
    </row>
    <row r="91" spans="1:9" ht="20.100000000000001" customHeight="1" x14ac:dyDescent="0.2">
      <c r="A91" s="230" t="s">
        <v>1012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1013</v>
      </c>
      <c r="C92" s="238">
        <f>data!Q90</f>
        <v>18453</v>
      </c>
      <c r="D92" s="238">
        <f>data!R90</f>
        <v>839</v>
      </c>
      <c r="E92" s="238">
        <f>data!S90</f>
        <v>10442</v>
      </c>
      <c r="F92" s="238">
        <f>data!T90</f>
        <v>1074</v>
      </c>
      <c r="G92" s="238">
        <f>data!U90</f>
        <v>10834</v>
      </c>
      <c r="H92" s="238">
        <f>data!V90</f>
        <v>8385</v>
      </c>
      <c r="I92" s="238">
        <f>data!W90</f>
        <v>1373</v>
      </c>
    </row>
    <row r="93" spans="1:9" ht="20.100000000000001" customHeight="1" x14ac:dyDescent="0.2">
      <c r="A93" s="230">
        <v>23</v>
      </c>
      <c r="B93" s="238" t="s">
        <v>1014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1015</v>
      </c>
      <c r="C94" s="238">
        <f>data!Q92</f>
        <v>7286</v>
      </c>
      <c r="D94" s="238">
        <f>data!R92</f>
        <v>331</v>
      </c>
      <c r="E94" s="238">
        <f>data!S92</f>
        <v>4123</v>
      </c>
      <c r="F94" s="238">
        <f>data!T92</f>
        <v>424</v>
      </c>
      <c r="G94" s="238">
        <f>data!U92</f>
        <v>4277</v>
      </c>
      <c r="H94" s="238">
        <f>data!V92</f>
        <v>3311</v>
      </c>
      <c r="I94" s="238">
        <f>data!W92</f>
        <v>542</v>
      </c>
    </row>
    <row r="95" spans="1:9" ht="20.100000000000001" customHeight="1" x14ac:dyDescent="0.2">
      <c r="A95" s="230">
        <v>25</v>
      </c>
      <c r="B95" s="238" t="s">
        <v>1016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92.09</v>
      </c>
      <c r="D96" s="245">
        <f>data!R94</f>
        <v>7.27</v>
      </c>
      <c r="E96" s="245">
        <f>data!S94</f>
        <v>0</v>
      </c>
      <c r="F96" s="245">
        <f>data!T94</f>
        <v>19.84</v>
      </c>
      <c r="G96" s="245">
        <f>data!U94</f>
        <v>0</v>
      </c>
      <c r="H96" s="245">
        <f>data!V94</f>
        <v>12.66</v>
      </c>
      <c r="I96" s="245">
        <f>data!W94</f>
        <v>0</v>
      </c>
    </row>
    <row r="97" spans="1:9" ht="20.100000000000001" customHeight="1" x14ac:dyDescent="0.2">
      <c r="A97" s="231" t="s">
        <v>998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1025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Providence St. Peter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1000</v>
      </c>
      <c r="C102" s="244" t="s">
        <v>1026</v>
      </c>
      <c r="D102" s="244" t="s">
        <v>1027</v>
      </c>
      <c r="E102" s="244" t="s">
        <v>1027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1004</v>
      </c>
      <c r="C104" s="239" t="s">
        <v>250</v>
      </c>
      <c r="D104" s="240" t="s">
        <v>1028</v>
      </c>
      <c r="E104" s="240" t="s">
        <v>1028</v>
      </c>
      <c r="F104" s="240" t="s">
        <v>1028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14.71</v>
      </c>
      <c r="D106" s="245">
        <f>data!Y60</f>
        <v>73.930000000000007</v>
      </c>
      <c r="E106" s="245">
        <f>data!Z60</f>
        <v>0.96</v>
      </c>
      <c r="F106" s="245">
        <f>data!AA60</f>
        <v>5.89</v>
      </c>
      <c r="G106" s="245">
        <f>data!AB60</f>
        <v>56.84</v>
      </c>
      <c r="H106" s="245">
        <f>data!AC60</f>
        <v>62.9</v>
      </c>
      <c r="I106" s="245">
        <f>data!AD60</f>
        <v>4.43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1487075</v>
      </c>
      <c r="D107" s="238">
        <f>data!Y61</f>
        <v>8110292</v>
      </c>
      <c r="E107" s="238">
        <f>data!Z61</f>
        <v>60907</v>
      </c>
      <c r="F107" s="238">
        <f>data!AA61</f>
        <v>815447</v>
      </c>
      <c r="G107" s="238">
        <f>data!AB61</f>
        <v>7783830</v>
      </c>
      <c r="H107" s="238">
        <f>data!AC61</f>
        <v>6179614</v>
      </c>
      <c r="I107" s="238">
        <f>data!AD61</f>
        <v>580482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142407</v>
      </c>
      <c r="D108" s="238">
        <f>data!Y62</f>
        <v>838474</v>
      </c>
      <c r="E108" s="238">
        <f>data!Z62</f>
        <v>8227</v>
      </c>
      <c r="F108" s="238">
        <f>data!AA62</f>
        <v>74675</v>
      </c>
      <c r="G108" s="238">
        <f>data!AB62</f>
        <v>881568</v>
      </c>
      <c r="H108" s="238">
        <f>data!AC62</f>
        <v>614798</v>
      </c>
      <c r="I108" s="238">
        <f>data!AD62</f>
        <v>50558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33351</v>
      </c>
      <c r="D109" s="238">
        <f>data!Y63</f>
        <v>31480.3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12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556327</v>
      </c>
      <c r="D110" s="238">
        <f>data!Y64</f>
        <v>6895480</v>
      </c>
      <c r="E110" s="238">
        <f>data!Z64</f>
        <v>1056</v>
      </c>
      <c r="F110" s="238">
        <f>data!AA64</f>
        <v>702116</v>
      </c>
      <c r="G110" s="238">
        <f>data!AB64</f>
        <v>11454036</v>
      </c>
      <c r="H110" s="238">
        <f>data!AC64</f>
        <v>3065403</v>
      </c>
      <c r="I110" s="238">
        <f>data!AD64</f>
        <v>11726</v>
      </c>
    </row>
    <row r="111" spans="1:9" ht="20.100000000000001" customHeight="1" x14ac:dyDescent="0.2">
      <c r="A111" s="230">
        <v>10</v>
      </c>
      <c r="B111" s="238" t="s">
        <v>519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520</v>
      </c>
      <c r="C112" s="238">
        <f>data!X66</f>
        <v>27259</v>
      </c>
      <c r="D112" s="238">
        <f>data!Y66</f>
        <v>308438</v>
      </c>
      <c r="E112" s="238">
        <f>data!Z66</f>
        <v>143995</v>
      </c>
      <c r="F112" s="238">
        <f>data!AA66</f>
        <v>12871</v>
      </c>
      <c r="G112" s="238">
        <f>data!AB66</f>
        <v>431633</v>
      </c>
      <c r="H112" s="238">
        <f>data!AC66</f>
        <v>87867</v>
      </c>
      <c r="I112" s="238">
        <f>data!AD66</f>
        <v>83292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530588</v>
      </c>
      <c r="D113" s="238">
        <f>data!Y67</f>
        <v>419719</v>
      </c>
      <c r="E113" s="238">
        <f>data!Z67</f>
        <v>0</v>
      </c>
      <c r="F113" s="238">
        <f>data!AA67</f>
        <v>10766</v>
      </c>
      <c r="G113" s="238">
        <f>data!AB67</f>
        <v>49586</v>
      </c>
      <c r="H113" s="238">
        <f>data!AC67</f>
        <v>-68846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1005</v>
      </c>
      <c r="C114" s="238">
        <f>data!X68</f>
        <v>0</v>
      </c>
      <c r="D114" s="238">
        <f>data!Y68</f>
        <v>576060</v>
      </c>
      <c r="E114" s="238">
        <f>data!Z68</f>
        <v>0</v>
      </c>
      <c r="F114" s="238">
        <f>data!AA68</f>
        <v>0</v>
      </c>
      <c r="G114" s="238">
        <f>data!AB68</f>
        <v>783876</v>
      </c>
      <c r="H114" s="238">
        <f>data!AC68</f>
        <v>207496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1006</v>
      </c>
      <c r="C115" s="238">
        <f>data!X69</f>
        <v>1132413</v>
      </c>
      <c r="D115" s="238">
        <f>data!Y69</f>
        <v>5812783</v>
      </c>
      <c r="E115" s="238">
        <f>data!Z69</f>
        <v>50838</v>
      </c>
      <c r="F115" s="238">
        <f>data!AA69</f>
        <v>531887</v>
      </c>
      <c r="G115" s="238">
        <f>data!AB69</f>
        <v>4996335</v>
      </c>
      <c r="H115" s="238">
        <f>data!AC69</f>
        <v>4226430</v>
      </c>
      <c r="I115" s="238">
        <f>data!AD69</f>
        <v>372802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-651117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1007</v>
      </c>
      <c r="C117" s="238">
        <f>data!X85</f>
        <v>3909420</v>
      </c>
      <c r="D117" s="238">
        <f>data!Y85</f>
        <v>22992726.300000001</v>
      </c>
      <c r="E117" s="238">
        <f>data!Z85</f>
        <v>265023</v>
      </c>
      <c r="F117" s="238">
        <f>data!AA85</f>
        <v>2147762</v>
      </c>
      <c r="G117" s="238">
        <f>data!AB85</f>
        <v>25729747</v>
      </c>
      <c r="H117" s="238">
        <f>data!AC85</f>
        <v>14312774</v>
      </c>
      <c r="I117" s="238">
        <f>data!AD85</f>
        <v>1098860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1008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1009</v>
      </c>
      <c r="C120" s="238">
        <f>data!X87</f>
        <v>45898853</v>
      </c>
      <c r="D120" s="238">
        <f>data!Y87</f>
        <v>54798133</v>
      </c>
      <c r="E120" s="238">
        <f>data!Z87</f>
        <v>2135</v>
      </c>
      <c r="F120" s="238">
        <f>data!AA87</f>
        <v>3351758</v>
      </c>
      <c r="G120" s="238">
        <f>data!AB87</f>
        <v>128236591</v>
      </c>
      <c r="H120" s="238">
        <f>data!AC87</f>
        <v>112711050</v>
      </c>
      <c r="I120" s="238">
        <f>data!AD87</f>
        <v>2263102</v>
      </c>
    </row>
    <row r="121" spans="1:9" ht="20.100000000000001" customHeight="1" x14ac:dyDescent="0.2">
      <c r="A121" s="230">
        <v>20</v>
      </c>
      <c r="B121" s="246" t="s">
        <v>1010</v>
      </c>
      <c r="C121" s="238">
        <f>data!X88</f>
        <v>63219236</v>
      </c>
      <c r="D121" s="238">
        <f>data!Y88</f>
        <v>96935680</v>
      </c>
      <c r="E121" s="238">
        <f>data!Z88</f>
        <v>6729</v>
      </c>
      <c r="F121" s="238">
        <f>data!AA88</f>
        <v>16049283</v>
      </c>
      <c r="G121" s="238">
        <f>data!AB88</f>
        <v>36689163</v>
      </c>
      <c r="H121" s="238">
        <f>data!AC88</f>
        <v>11945927</v>
      </c>
      <c r="I121" s="238">
        <f>data!AD88</f>
        <v>105225</v>
      </c>
    </row>
    <row r="122" spans="1:9" ht="20.100000000000001" customHeight="1" x14ac:dyDescent="0.2">
      <c r="A122" s="230">
        <v>21</v>
      </c>
      <c r="B122" s="246" t="s">
        <v>1011</v>
      </c>
      <c r="C122" s="238">
        <f>data!X89</f>
        <v>109118089</v>
      </c>
      <c r="D122" s="238">
        <f>data!Y89</f>
        <v>151733813</v>
      </c>
      <c r="E122" s="238">
        <f>data!Z89</f>
        <v>8864</v>
      </c>
      <c r="F122" s="238">
        <f>data!AA89</f>
        <v>19401041</v>
      </c>
      <c r="G122" s="238">
        <f>data!AB89</f>
        <v>164925754</v>
      </c>
      <c r="H122" s="238">
        <f>data!AC89</f>
        <v>124656977</v>
      </c>
      <c r="I122" s="238">
        <f>data!AD89</f>
        <v>2368327</v>
      </c>
    </row>
    <row r="123" spans="1:9" ht="20.100000000000001" customHeight="1" x14ac:dyDescent="0.2">
      <c r="A123" s="230" t="s">
        <v>1012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1013</v>
      </c>
      <c r="C124" s="238">
        <f>data!X90</f>
        <v>1330</v>
      </c>
      <c r="D124" s="238">
        <f>data!Y90</f>
        <v>12465</v>
      </c>
      <c r="E124" s="238">
        <f>data!Z90</f>
        <v>861</v>
      </c>
      <c r="F124" s="238">
        <f>data!AA90</f>
        <v>4422</v>
      </c>
      <c r="G124" s="238">
        <f>data!AB90</f>
        <v>6267</v>
      </c>
      <c r="H124" s="238">
        <f>data!AC90</f>
        <v>1331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1014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1015</v>
      </c>
      <c r="C126" s="238">
        <f>data!X92</f>
        <v>525</v>
      </c>
      <c r="D126" s="238">
        <f>data!Y92</f>
        <v>4921</v>
      </c>
      <c r="E126" s="238">
        <f>data!Z92</f>
        <v>340</v>
      </c>
      <c r="F126" s="238">
        <f>data!AA92</f>
        <v>1746</v>
      </c>
      <c r="G126" s="238">
        <f>data!AB92</f>
        <v>2474</v>
      </c>
      <c r="H126" s="238">
        <f>data!AC92</f>
        <v>526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1016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9.33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2.09</v>
      </c>
    </row>
    <row r="129" spans="1:14" ht="20.100000000000001" customHeight="1" x14ac:dyDescent="0.2">
      <c r="A129" s="231" t="s">
        <v>998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1029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Providence St. Peter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1000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1030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1004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1031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79.790000000000006</v>
      </c>
      <c r="D138" s="245">
        <f>data!AF60</f>
        <v>0</v>
      </c>
      <c r="E138" s="245">
        <f>data!AG60</f>
        <v>127.14</v>
      </c>
      <c r="F138" s="245">
        <f>data!AH60</f>
        <v>0</v>
      </c>
      <c r="G138" s="245">
        <f>data!AI60</f>
        <v>0</v>
      </c>
      <c r="H138" s="245">
        <f>data!AJ60</f>
        <v>22.72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9049828</v>
      </c>
      <c r="D139" s="238">
        <f>data!AF61</f>
        <v>0</v>
      </c>
      <c r="E139" s="238">
        <f>data!AG61</f>
        <v>12449810</v>
      </c>
      <c r="F139" s="238">
        <f>data!AH61</f>
        <v>0</v>
      </c>
      <c r="G139" s="238">
        <f>data!AI61</f>
        <v>0</v>
      </c>
      <c r="H139" s="238">
        <f>data!AJ61</f>
        <v>2738762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947324</v>
      </c>
      <c r="D140" s="238">
        <f>data!AF62</f>
        <v>0</v>
      </c>
      <c r="E140" s="238">
        <f>data!AG62</f>
        <v>1593268</v>
      </c>
      <c r="F140" s="238">
        <f>data!AH62</f>
        <v>0</v>
      </c>
      <c r="G140" s="238">
        <f>data!AI62</f>
        <v>0</v>
      </c>
      <c r="H140" s="238">
        <f>data!AJ62</f>
        <v>309661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373524.5</v>
      </c>
      <c r="F141" s="238">
        <f>data!AH63</f>
        <v>0</v>
      </c>
      <c r="G141" s="238">
        <f>data!AI63</f>
        <v>0</v>
      </c>
      <c r="H141" s="238">
        <f>data!AJ63</f>
        <v>204500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52270</v>
      </c>
      <c r="D142" s="238">
        <f>data!AF64</f>
        <v>0</v>
      </c>
      <c r="E142" s="238">
        <f>data!AG64</f>
        <v>1674872</v>
      </c>
      <c r="F142" s="238">
        <f>data!AH64</f>
        <v>0</v>
      </c>
      <c r="G142" s="238">
        <f>data!AI64</f>
        <v>0</v>
      </c>
      <c r="H142" s="238">
        <f>data!AJ64</f>
        <v>259742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519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520</v>
      </c>
      <c r="C144" s="238">
        <f>data!AE66</f>
        <v>77467</v>
      </c>
      <c r="D144" s="238">
        <f>data!AF66</f>
        <v>0</v>
      </c>
      <c r="E144" s="238">
        <f>data!AG66</f>
        <v>204166</v>
      </c>
      <c r="F144" s="238">
        <f>data!AH66</f>
        <v>0</v>
      </c>
      <c r="G144" s="238">
        <f>data!AI66</f>
        <v>0</v>
      </c>
      <c r="H144" s="238">
        <f>data!AJ66</f>
        <v>139835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21345</v>
      </c>
      <c r="D145" s="238">
        <f>data!AF67</f>
        <v>0</v>
      </c>
      <c r="E145" s="238">
        <f>data!AG67</f>
        <v>65476</v>
      </c>
      <c r="F145" s="238">
        <f>data!AH67</f>
        <v>0</v>
      </c>
      <c r="G145" s="238">
        <f>data!AI67</f>
        <v>0</v>
      </c>
      <c r="H145" s="238">
        <f>data!AJ67</f>
        <v>455755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1005</v>
      </c>
      <c r="C146" s="238">
        <f>data!AE68</f>
        <v>272117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-32128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1006</v>
      </c>
      <c r="C147" s="238">
        <f>data!AE69</f>
        <v>5356171</v>
      </c>
      <c r="D147" s="238">
        <f>data!AF69</f>
        <v>0</v>
      </c>
      <c r="E147" s="238">
        <f>data!AG69</f>
        <v>10380191</v>
      </c>
      <c r="F147" s="238">
        <f>data!AH69</f>
        <v>0</v>
      </c>
      <c r="G147" s="238">
        <f>data!AI69</f>
        <v>0</v>
      </c>
      <c r="H147" s="238">
        <f>data!AJ69</f>
        <v>5972035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-4913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1007</v>
      </c>
      <c r="C149" s="238">
        <f>data!AE85</f>
        <v>15776522</v>
      </c>
      <c r="D149" s="238">
        <f>data!AF85</f>
        <v>0</v>
      </c>
      <c r="E149" s="238">
        <f>data!AG85</f>
        <v>26741307.5</v>
      </c>
      <c r="F149" s="238">
        <f>data!AH85</f>
        <v>0</v>
      </c>
      <c r="G149" s="238">
        <f>data!AI85</f>
        <v>0</v>
      </c>
      <c r="H149" s="238">
        <f>data!AJ85</f>
        <v>10043249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1008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1009</v>
      </c>
      <c r="C152" s="238">
        <f>data!AE87</f>
        <v>24403936</v>
      </c>
      <c r="D152" s="238">
        <f>data!AF87</f>
        <v>0</v>
      </c>
      <c r="E152" s="238">
        <f>data!AG87</f>
        <v>107698265</v>
      </c>
      <c r="F152" s="238">
        <f>data!AH87</f>
        <v>0</v>
      </c>
      <c r="G152" s="238">
        <f>data!AI87</f>
        <v>0</v>
      </c>
      <c r="H152" s="238">
        <f>data!AJ87</f>
        <v>1266918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1010</v>
      </c>
      <c r="C153" s="238">
        <f>data!AE88</f>
        <v>23751445</v>
      </c>
      <c r="D153" s="238">
        <f>data!AF88</f>
        <v>0</v>
      </c>
      <c r="E153" s="238">
        <f>data!AG88</f>
        <v>185385111</v>
      </c>
      <c r="F153" s="238">
        <f>data!AH88</f>
        <v>0</v>
      </c>
      <c r="G153" s="238">
        <f>data!AI88</f>
        <v>0</v>
      </c>
      <c r="H153" s="238">
        <f>data!AJ88</f>
        <v>6188347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1011</v>
      </c>
      <c r="C154" s="238">
        <f>data!AE89</f>
        <v>48155381</v>
      </c>
      <c r="D154" s="238">
        <f>data!AF89</f>
        <v>0</v>
      </c>
      <c r="E154" s="238">
        <f>data!AG89</f>
        <v>293083376</v>
      </c>
      <c r="F154" s="238">
        <f>data!AH89</f>
        <v>0</v>
      </c>
      <c r="G154" s="238">
        <f>data!AI89</f>
        <v>0</v>
      </c>
      <c r="H154" s="238">
        <f>data!AJ89</f>
        <v>7455265</v>
      </c>
      <c r="I154" s="238">
        <f>data!AK89</f>
        <v>0</v>
      </c>
    </row>
    <row r="155" spans="1:9" ht="20.100000000000001" customHeight="1" x14ac:dyDescent="0.2">
      <c r="A155" s="230" t="s">
        <v>1012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1013</v>
      </c>
      <c r="C156" s="238">
        <f>data!AE90</f>
        <v>1589</v>
      </c>
      <c r="D156" s="238">
        <f>data!AF90</f>
        <v>0</v>
      </c>
      <c r="E156" s="238">
        <f>data!AG90</f>
        <v>21668</v>
      </c>
      <c r="F156" s="238">
        <f>data!AH90</f>
        <v>0</v>
      </c>
      <c r="G156" s="238">
        <f>data!AI90</f>
        <v>0</v>
      </c>
      <c r="H156" s="238">
        <f>data!AJ90</f>
        <v>3915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1014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1015</v>
      </c>
      <c r="C158" s="238">
        <f>data!AE92</f>
        <v>627</v>
      </c>
      <c r="D158" s="238">
        <f>data!AF92</f>
        <v>0</v>
      </c>
      <c r="E158" s="238">
        <f>data!AG92</f>
        <v>8555</v>
      </c>
      <c r="F158" s="238">
        <f>data!AH92</f>
        <v>0</v>
      </c>
      <c r="G158" s="238">
        <f>data!AI92</f>
        <v>0</v>
      </c>
      <c r="H158" s="238">
        <f>data!AJ92</f>
        <v>1546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1016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57.07</v>
      </c>
      <c r="F160" s="245">
        <f>data!AH94</f>
        <v>0</v>
      </c>
      <c r="G160" s="245">
        <f>data!AI94</f>
        <v>0</v>
      </c>
      <c r="H160" s="245">
        <f>data!AJ94</f>
        <v>5.18</v>
      </c>
      <c r="I160" s="245">
        <f>data!AK94</f>
        <v>0</v>
      </c>
    </row>
    <row r="161" spans="1:9" ht="20.100000000000001" customHeight="1" x14ac:dyDescent="0.2">
      <c r="A161" s="231" t="s">
        <v>998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1032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Providence St. Peter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1000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1033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1034</v>
      </c>
      <c r="F167" s="244" t="s">
        <v>208</v>
      </c>
      <c r="G167" s="244" t="s">
        <v>147</v>
      </c>
      <c r="H167" s="243" t="s">
        <v>1035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1004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110.94</v>
      </c>
      <c r="G170" s="245">
        <f>data!AP60</f>
        <v>0</v>
      </c>
      <c r="H170" s="245">
        <f>data!AQ60</f>
        <v>0</v>
      </c>
      <c r="I170" s="245">
        <f>data!AR60</f>
        <v>3.35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7899607</v>
      </c>
      <c r="G171" s="238">
        <f>data!AP61</f>
        <v>0</v>
      </c>
      <c r="H171" s="238">
        <f>data!AQ61</f>
        <v>0</v>
      </c>
      <c r="I171" s="238">
        <f>data!AR61</f>
        <v>472368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672281</v>
      </c>
      <c r="G172" s="238">
        <f>data!AP62</f>
        <v>0</v>
      </c>
      <c r="H172" s="238">
        <f>data!AQ62</f>
        <v>0</v>
      </c>
      <c r="I172" s="238">
        <f>data!AR62</f>
        <v>95884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12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568482</v>
      </c>
      <c r="G174" s="238">
        <f>data!AP64</f>
        <v>0</v>
      </c>
      <c r="H174" s="238">
        <f>data!AQ64</f>
        <v>0</v>
      </c>
      <c r="I174" s="238">
        <f>data!AR64</f>
        <v>33209</v>
      </c>
    </row>
    <row r="175" spans="1:9" ht="20.100000000000001" customHeight="1" x14ac:dyDescent="0.2">
      <c r="A175" s="230">
        <v>10</v>
      </c>
      <c r="B175" s="238" t="s">
        <v>519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520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14088</v>
      </c>
      <c r="G176" s="238">
        <f>data!AP66</f>
        <v>0</v>
      </c>
      <c r="H176" s="238">
        <f>data!AQ66</f>
        <v>0</v>
      </c>
      <c r="I176" s="238">
        <f>data!AR66</f>
        <v>641875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43822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1005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32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1006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11626701</v>
      </c>
      <c r="G179" s="238">
        <f>data!AP69</f>
        <v>0</v>
      </c>
      <c r="H179" s="238">
        <f>data!AQ69</f>
        <v>0</v>
      </c>
      <c r="I179" s="238">
        <f>data!AR69</f>
        <v>283806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1007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20825025</v>
      </c>
      <c r="G181" s="238">
        <f>data!AP85</f>
        <v>0</v>
      </c>
      <c r="H181" s="238">
        <f>data!AQ85</f>
        <v>0</v>
      </c>
      <c r="I181" s="238">
        <f>data!AR85</f>
        <v>1527142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1008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1009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62336855</v>
      </c>
      <c r="G184" s="238">
        <f>data!AP87</f>
        <v>0</v>
      </c>
      <c r="H184" s="238">
        <f>data!AQ87</f>
        <v>0</v>
      </c>
      <c r="I184" s="238">
        <f>data!AR87</f>
        <v>2631848</v>
      </c>
    </row>
    <row r="185" spans="1:9" ht="20.100000000000001" customHeight="1" x14ac:dyDescent="0.2">
      <c r="A185" s="230">
        <v>20</v>
      </c>
      <c r="B185" s="246" t="s">
        <v>1010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10812950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1011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73149805</v>
      </c>
      <c r="G186" s="238">
        <f>data!AP89</f>
        <v>0</v>
      </c>
      <c r="H186" s="238">
        <f>data!AQ89</f>
        <v>0</v>
      </c>
      <c r="I186" s="238">
        <f>data!AR89</f>
        <v>2631848</v>
      </c>
    </row>
    <row r="187" spans="1:9" ht="20.100000000000001" customHeight="1" x14ac:dyDescent="0.2">
      <c r="A187" s="230" t="s">
        <v>1012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1013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26114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1014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1015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10310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1016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32.82</v>
      </c>
      <c r="G192" s="245">
        <f>data!AP94</f>
        <v>0</v>
      </c>
      <c r="H192" s="245">
        <f>data!AQ94</f>
        <v>0</v>
      </c>
      <c r="I192" s="245">
        <f>data!AR94</f>
        <v>2.52</v>
      </c>
    </row>
    <row r="193" spans="1:9" ht="20.100000000000001" customHeight="1" x14ac:dyDescent="0.2">
      <c r="A193" s="231" t="s">
        <v>998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1036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Providence St. Peter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1000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1037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1038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1004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15.87</v>
      </c>
      <c r="F202" s="245">
        <f>data!AV60</f>
        <v>0</v>
      </c>
      <c r="G202" s="245">
        <f>data!AW60</f>
        <v>0.02</v>
      </c>
      <c r="H202" s="245">
        <f>data!AX60</f>
        <v>0</v>
      </c>
      <c r="I202" s="245">
        <f>data!AY60</f>
        <v>89.82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1276162</v>
      </c>
      <c r="F203" s="238">
        <f>data!AV61</f>
        <v>0</v>
      </c>
      <c r="G203" s="238">
        <f>data!AW61</f>
        <v>2796</v>
      </c>
      <c r="H203" s="238">
        <f>data!AX61</f>
        <v>0</v>
      </c>
      <c r="I203" s="238">
        <f>data!AY61</f>
        <v>5454724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156022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554979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33696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6328</v>
      </c>
      <c r="F206" s="238">
        <f>data!AV64</f>
        <v>0</v>
      </c>
      <c r="G206" s="238">
        <f>data!AW64</f>
        <v>7938</v>
      </c>
      <c r="H206" s="238">
        <f>data!AX64</f>
        <v>3680</v>
      </c>
      <c r="I206" s="238">
        <f>data!AY64</f>
        <v>675579</v>
      </c>
    </row>
    <row r="207" spans="1:9" ht="20.100000000000001" customHeight="1" x14ac:dyDescent="0.2">
      <c r="A207" s="230">
        <v>10</v>
      </c>
      <c r="B207" s="238" t="s">
        <v>519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520</v>
      </c>
      <c r="C208" s="238">
        <f>data!AS66</f>
        <v>0</v>
      </c>
      <c r="D208" s="238">
        <f>data!AT66</f>
        <v>0</v>
      </c>
      <c r="E208" s="238">
        <f>data!AU66</f>
        <v>14031</v>
      </c>
      <c r="F208" s="238">
        <f>data!AV66</f>
        <v>0</v>
      </c>
      <c r="G208" s="238">
        <f>data!AW66</f>
        <v>0</v>
      </c>
      <c r="H208" s="238">
        <f>data!AX66</f>
        <v>63496</v>
      </c>
      <c r="I208" s="238">
        <f>data!AY66</f>
        <v>3029610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31464</v>
      </c>
    </row>
    <row r="210" spans="1:9" ht="20.100000000000001" customHeight="1" x14ac:dyDescent="0.2">
      <c r="A210" s="230">
        <v>13</v>
      </c>
      <c r="B210" s="238" t="s">
        <v>1005</v>
      </c>
      <c r="C210" s="238">
        <f>data!AS68</f>
        <v>0</v>
      </c>
      <c r="D210" s="238">
        <f>data!AT68</f>
        <v>0</v>
      </c>
      <c r="E210" s="238">
        <f>data!AU68</f>
        <v>361918</v>
      </c>
      <c r="F210" s="238">
        <f>data!AV68</f>
        <v>0</v>
      </c>
      <c r="G210" s="238">
        <f>data!AW68</f>
        <v>0</v>
      </c>
      <c r="H210" s="238">
        <f>data!AX68</f>
        <v>463362</v>
      </c>
      <c r="I210" s="238">
        <f>data!AY68</f>
        <v>615</v>
      </c>
    </row>
    <row r="211" spans="1:9" ht="20.100000000000001" customHeight="1" x14ac:dyDescent="0.2">
      <c r="A211" s="230">
        <v>14</v>
      </c>
      <c r="B211" s="238" t="s">
        <v>1006</v>
      </c>
      <c r="C211" s="238">
        <f>data!AS69</f>
        <v>0</v>
      </c>
      <c r="D211" s="238">
        <f>data!AT69</f>
        <v>0</v>
      </c>
      <c r="E211" s="238">
        <f>data!AU69</f>
        <v>753835</v>
      </c>
      <c r="F211" s="238">
        <f>data!AV69</f>
        <v>0</v>
      </c>
      <c r="G211" s="238">
        <f>data!AW69</f>
        <v>1624</v>
      </c>
      <c r="H211" s="238">
        <f>data!AX69</f>
        <v>185660</v>
      </c>
      <c r="I211" s="238">
        <f>data!AY69</f>
        <v>3193196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-35499</v>
      </c>
      <c r="F212" s="238">
        <f>-data!AV84</f>
        <v>0</v>
      </c>
      <c r="G212" s="238">
        <f>-data!AW84</f>
        <v>0</v>
      </c>
      <c r="H212" s="238">
        <f>-data!AX84</f>
        <v>-56800</v>
      </c>
      <c r="I212" s="238">
        <f>-data!AY84</f>
        <v>-1700171</v>
      </c>
    </row>
    <row r="213" spans="1:9" ht="20.100000000000001" customHeight="1" x14ac:dyDescent="0.2">
      <c r="A213" s="230">
        <v>16</v>
      </c>
      <c r="B213" s="246" t="s">
        <v>1007</v>
      </c>
      <c r="C213" s="238">
        <f>data!AS85</f>
        <v>0</v>
      </c>
      <c r="D213" s="238">
        <f>data!AT85</f>
        <v>0</v>
      </c>
      <c r="E213" s="238">
        <f>data!AU85</f>
        <v>2566493</v>
      </c>
      <c r="F213" s="238">
        <f>data!AV85</f>
        <v>0</v>
      </c>
      <c r="G213" s="238">
        <f>data!AW85</f>
        <v>12358</v>
      </c>
      <c r="H213" s="238">
        <f>data!AX85</f>
        <v>659398</v>
      </c>
      <c r="I213" s="238">
        <f>data!AY85</f>
        <v>11239996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1008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1009</v>
      </c>
      <c r="C216" s="238">
        <f>data!AS87</f>
        <v>0</v>
      </c>
      <c r="D216" s="238">
        <f>data!AT87</f>
        <v>0</v>
      </c>
      <c r="E216" s="238">
        <f>data!AU87</f>
        <v>1170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1010</v>
      </c>
      <c r="C217" s="238">
        <f>data!AS88</f>
        <v>0</v>
      </c>
      <c r="D217" s="238">
        <f>data!AT88</f>
        <v>0</v>
      </c>
      <c r="E217" s="238">
        <f>data!AU88</f>
        <v>9948370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1011</v>
      </c>
      <c r="C218" s="238">
        <f>data!AS89</f>
        <v>0</v>
      </c>
      <c r="D218" s="238">
        <f>data!AT89</f>
        <v>0</v>
      </c>
      <c r="E218" s="238">
        <f>data!AU89</f>
        <v>9949540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1012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1013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133</v>
      </c>
      <c r="I220" s="238">
        <f>data!AY90</f>
        <v>7798</v>
      </c>
    </row>
    <row r="221" spans="1:9" ht="20.100000000000001" customHeight="1" x14ac:dyDescent="0.2">
      <c r="A221" s="230">
        <v>23</v>
      </c>
      <c r="B221" s="238" t="s">
        <v>1014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1015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1016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998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1039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Providence St. Peter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1000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1040</v>
      </c>
      <c r="F231" s="244" t="s">
        <v>1041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1004</v>
      </c>
      <c r="C232" s="240" t="s">
        <v>1042</v>
      </c>
      <c r="D232" s="240" t="s">
        <v>1043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500068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4.93</v>
      </c>
      <c r="E234" s="245">
        <f>data!BB60</f>
        <v>0</v>
      </c>
      <c r="F234" s="245">
        <f>data!BC60</f>
        <v>40.31</v>
      </c>
      <c r="G234" s="245">
        <f>data!BD60</f>
        <v>0</v>
      </c>
      <c r="H234" s="245">
        <f>data!BE60</f>
        <v>141.16999999999999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245590</v>
      </c>
      <c r="E235" s="238">
        <f>data!BB61</f>
        <v>0</v>
      </c>
      <c r="F235" s="238">
        <f>data!BC61</f>
        <v>2248860</v>
      </c>
      <c r="G235" s="238">
        <f>data!BD61</f>
        <v>0</v>
      </c>
      <c r="H235" s="238">
        <f>data!BE61</f>
        <v>9475159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22114</v>
      </c>
      <c r="E236" s="238">
        <f>data!BB62</f>
        <v>0</v>
      </c>
      <c r="F236" s="238">
        <f>data!BC62</f>
        <v>223753</v>
      </c>
      <c r="G236" s="238">
        <f>data!BD62</f>
        <v>0</v>
      </c>
      <c r="H236" s="238">
        <f>data!BE62</f>
        <v>969482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80527.759999999995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233097</v>
      </c>
      <c r="E238" s="238">
        <f>data!BB64</f>
        <v>0</v>
      </c>
      <c r="F238" s="238">
        <f>data!BC64</f>
        <v>58659</v>
      </c>
      <c r="G238" s="238">
        <f>data!BD64</f>
        <v>1046</v>
      </c>
      <c r="H238" s="238">
        <f>data!BE64</f>
        <v>1826250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519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520</v>
      </c>
      <c r="C240" s="238">
        <f>data!AZ66</f>
        <v>29</v>
      </c>
      <c r="D240" s="238">
        <f>data!BA66</f>
        <v>11584</v>
      </c>
      <c r="E240" s="238">
        <f>data!BB66</f>
        <v>0</v>
      </c>
      <c r="F240" s="238">
        <f>data!BC66</f>
        <v>4373</v>
      </c>
      <c r="G240" s="238">
        <f>data!BD66</f>
        <v>167681</v>
      </c>
      <c r="H240" s="238">
        <f>data!BE66</f>
        <v>723664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1280</v>
      </c>
      <c r="D241" s="238">
        <f>data!BA67</f>
        <v>0</v>
      </c>
      <c r="E241" s="238">
        <f>data!BB67</f>
        <v>0</v>
      </c>
      <c r="F241" s="238">
        <f>data!BC67</f>
        <v>205877</v>
      </c>
      <c r="G241" s="238">
        <f>data!BD67</f>
        <v>0</v>
      </c>
      <c r="H241" s="238">
        <f>data!BE67</f>
        <v>1242119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1005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45624</v>
      </c>
      <c r="G242" s="238">
        <f>data!BD68</f>
        <v>100958</v>
      </c>
      <c r="H242" s="238">
        <f>data!BE68</f>
        <v>90663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1006</v>
      </c>
      <c r="C243" s="238">
        <f>data!AZ69</f>
        <v>0</v>
      </c>
      <c r="D243" s="238">
        <f>data!BA69</f>
        <v>143472</v>
      </c>
      <c r="E243" s="238">
        <f>data!BB69</f>
        <v>0</v>
      </c>
      <c r="F243" s="238">
        <f>data!BC69</f>
        <v>1315995</v>
      </c>
      <c r="G243" s="238">
        <f>data!BD69</f>
        <v>0</v>
      </c>
      <c r="H243" s="238">
        <f>data!BE69</f>
        <v>13902607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-13268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-22712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1007</v>
      </c>
      <c r="C245" s="238">
        <f>data!AZ85</f>
        <v>1309</v>
      </c>
      <c r="D245" s="238">
        <f>data!BA85</f>
        <v>642589</v>
      </c>
      <c r="E245" s="238">
        <f>data!BB85</f>
        <v>0</v>
      </c>
      <c r="F245" s="238">
        <f>data!BC85</f>
        <v>4103141</v>
      </c>
      <c r="G245" s="238">
        <f>data!BD85</f>
        <v>269685</v>
      </c>
      <c r="H245" s="238">
        <f>data!BE85</f>
        <v>28287759.759999998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1008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1009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1010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1011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1012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1013</v>
      </c>
      <c r="C252" s="254">
        <f>data!AZ90</f>
        <v>5201</v>
      </c>
      <c r="D252" s="254">
        <f>data!BA90</f>
        <v>4750</v>
      </c>
      <c r="E252" s="254">
        <f>data!BB90</f>
        <v>0</v>
      </c>
      <c r="F252" s="254">
        <f>data!BC90</f>
        <v>2591</v>
      </c>
      <c r="G252" s="254">
        <f>data!BD90</f>
        <v>577</v>
      </c>
      <c r="H252" s="254">
        <f>data!BE90</f>
        <v>83688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1014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1015</v>
      </c>
      <c r="C254" s="253" t="str">
        <f>IF(data!AZ92&gt;0,data!AZ92,"")</f>
        <v>x</v>
      </c>
      <c r="D254" s="254">
        <f>data!BA92</f>
        <v>1875</v>
      </c>
      <c r="E254" s="254">
        <f>data!BB92</f>
        <v>0</v>
      </c>
      <c r="F254" s="254">
        <f>data!BC92</f>
        <v>1023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1016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998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1044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Providence St. Peter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1000</v>
      </c>
      <c r="C262" s="244" t="s">
        <v>1045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1046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1047</v>
      </c>
    </row>
    <row r="264" spans="1:9" ht="20.100000000000001" customHeight="1" x14ac:dyDescent="0.2">
      <c r="A264" s="230">
        <v>3</v>
      </c>
      <c r="B264" s="238" t="s">
        <v>1004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9.91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4.75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501114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317690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52485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32273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6920</v>
      </c>
      <c r="D270" s="238">
        <f>data!BH64</f>
        <v>0</v>
      </c>
      <c r="E270" s="238">
        <f>data!BI64</f>
        <v>355</v>
      </c>
      <c r="F270" s="238">
        <f>data!BJ64</f>
        <v>0</v>
      </c>
      <c r="G270" s="238">
        <f>data!BK64</f>
        <v>0</v>
      </c>
      <c r="H270" s="238">
        <f>data!BL64</f>
        <v>0</v>
      </c>
      <c r="I270" s="238">
        <f>data!BM64</f>
        <v>3534</v>
      </c>
    </row>
    <row r="271" spans="1:9" ht="20.100000000000001" customHeight="1" x14ac:dyDescent="0.2">
      <c r="A271" s="230">
        <v>10</v>
      </c>
      <c r="B271" s="238" t="s">
        <v>519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520</v>
      </c>
      <c r="C272" s="238">
        <f>data!BG66</f>
        <v>2027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13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1005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24510</v>
      </c>
    </row>
    <row r="275" spans="1:9" ht="20.100000000000001" customHeight="1" x14ac:dyDescent="0.2">
      <c r="A275" s="230">
        <v>14</v>
      </c>
      <c r="B275" s="238" t="s">
        <v>1006</v>
      </c>
      <c r="C275" s="238">
        <f>data!BG69</f>
        <v>292071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184781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1007</v>
      </c>
      <c r="C277" s="238">
        <f>data!BG85</f>
        <v>854617</v>
      </c>
      <c r="D277" s="238">
        <f>data!BH85</f>
        <v>0</v>
      </c>
      <c r="E277" s="238">
        <f>data!BI85</f>
        <v>355</v>
      </c>
      <c r="F277" s="238">
        <f>data!BJ85</f>
        <v>0</v>
      </c>
      <c r="G277" s="238">
        <f>data!BK85</f>
        <v>0</v>
      </c>
      <c r="H277" s="238">
        <f>data!BL85</f>
        <v>0</v>
      </c>
      <c r="I277" s="238">
        <f>data!BM85</f>
        <v>562801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1008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1009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1010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1011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1012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1013</v>
      </c>
      <c r="C284" s="254">
        <f>data!BG90</f>
        <v>418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983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1014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1015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388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1016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998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1048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Providence St. Peter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1000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1049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1004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-15.23</v>
      </c>
      <c r="D298" s="245">
        <f>data!BO60</f>
        <v>5.29</v>
      </c>
      <c r="E298" s="245">
        <f>data!BP60</f>
        <v>0</v>
      </c>
      <c r="F298" s="245">
        <f>data!BQ60</f>
        <v>0.09</v>
      </c>
      <c r="G298" s="245">
        <f>data!BR60</f>
        <v>1.75</v>
      </c>
      <c r="H298" s="245">
        <f>data!BS60</f>
        <v>8.5</v>
      </c>
      <c r="I298" s="245">
        <f>data!BT60</f>
        <v>12.3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3041778</v>
      </c>
      <c r="D299" s="238">
        <f>data!BO61</f>
        <v>558099</v>
      </c>
      <c r="E299" s="238">
        <f>data!BP61</f>
        <v>0</v>
      </c>
      <c r="F299" s="238">
        <f>data!BQ61</f>
        <v>17563</v>
      </c>
      <c r="G299" s="238">
        <f>data!BR61</f>
        <v>106419</v>
      </c>
      <c r="H299" s="238">
        <f>data!BS61</f>
        <v>790844</v>
      </c>
      <c r="I299" s="238">
        <f>data!BT61</f>
        <v>863300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547205</v>
      </c>
      <c r="D300" s="238">
        <f>data!BO62</f>
        <v>45116700</v>
      </c>
      <c r="E300" s="238">
        <f>data!BP62</f>
        <v>1831</v>
      </c>
      <c r="F300" s="238">
        <f>data!BQ62</f>
        <v>74210</v>
      </c>
      <c r="G300" s="238">
        <f>data!BR62</f>
        <v>12694</v>
      </c>
      <c r="H300" s="238">
        <f>data!BS62</f>
        <v>97205</v>
      </c>
      <c r="I300" s="238">
        <f>data!BT62</f>
        <v>93091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929594.03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-48651</v>
      </c>
      <c r="D302" s="238">
        <f>data!BO64</f>
        <v>109</v>
      </c>
      <c r="E302" s="238">
        <f>data!BP64</f>
        <v>279</v>
      </c>
      <c r="F302" s="238">
        <f>data!BQ64</f>
        <v>18371</v>
      </c>
      <c r="G302" s="238">
        <f>data!BR64</f>
        <v>180</v>
      </c>
      <c r="H302" s="238">
        <f>data!BS64</f>
        <v>163987</v>
      </c>
      <c r="I302" s="238">
        <f>data!BT64</f>
        <v>1279</v>
      </c>
    </row>
    <row r="303" spans="1:9" ht="20.100000000000001" customHeight="1" x14ac:dyDescent="0.2">
      <c r="A303" s="230">
        <v>10</v>
      </c>
      <c r="B303" s="238" t="s">
        <v>519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520</v>
      </c>
      <c r="C304" s="238">
        <f>data!BN66</f>
        <v>1224535</v>
      </c>
      <c r="D304" s="238">
        <f>data!BO66</f>
        <v>17953</v>
      </c>
      <c r="E304" s="238">
        <f>data!BP66</f>
        <v>52154</v>
      </c>
      <c r="F304" s="238">
        <f>data!BQ66</f>
        <v>0</v>
      </c>
      <c r="G304" s="238">
        <f>data!BR66</f>
        <v>19</v>
      </c>
      <c r="H304" s="238">
        <f>data!BS66</f>
        <v>125452</v>
      </c>
      <c r="I304" s="238">
        <f>data!BT66</f>
        <v>9997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7175985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1005</v>
      </c>
      <c r="C306" s="238">
        <f>data!BN68</f>
        <v>66801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1952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1006</v>
      </c>
      <c r="C307" s="238">
        <f>data!BN69</f>
        <v>6974754</v>
      </c>
      <c r="D307" s="238">
        <f>data!BO69</f>
        <v>728352</v>
      </c>
      <c r="E307" s="238">
        <f>data!BP69</f>
        <v>20096</v>
      </c>
      <c r="F307" s="238">
        <f>data!BQ69</f>
        <v>37308</v>
      </c>
      <c r="G307" s="238">
        <f>data!BR69</f>
        <v>73958</v>
      </c>
      <c r="H307" s="238">
        <f>data!BS69</f>
        <v>552973</v>
      </c>
      <c r="I307" s="238">
        <f>data!BT69</f>
        <v>515743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-419691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-243701</v>
      </c>
      <c r="I308" s="238">
        <f>-data!BT84</f>
        <v>-897</v>
      </c>
    </row>
    <row r="309" spans="1:9" ht="20.100000000000001" customHeight="1" x14ac:dyDescent="0.2">
      <c r="A309" s="230">
        <v>16</v>
      </c>
      <c r="B309" s="246" t="s">
        <v>1007</v>
      </c>
      <c r="C309" s="238">
        <f>data!BN85</f>
        <v>19492310.030000001</v>
      </c>
      <c r="D309" s="238">
        <f>data!BO85</f>
        <v>46421213</v>
      </c>
      <c r="E309" s="238">
        <f>data!BP85</f>
        <v>74360</v>
      </c>
      <c r="F309" s="238">
        <f>data!BQ85</f>
        <v>147452</v>
      </c>
      <c r="G309" s="238">
        <f>data!BR85</f>
        <v>193270</v>
      </c>
      <c r="H309" s="238">
        <f>data!BS85</f>
        <v>1488712</v>
      </c>
      <c r="I309" s="238">
        <f>data!BT85</f>
        <v>1482513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1008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1009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1010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1011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1012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1013</v>
      </c>
      <c r="C316" s="254">
        <f>data!BN90</f>
        <v>6931</v>
      </c>
      <c r="D316" s="254">
        <f>data!BO90</f>
        <v>6230</v>
      </c>
      <c r="E316" s="254">
        <f>data!BP90</f>
        <v>0</v>
      </c>
      <c r="F316" s="254">
        <f>data!BQ90</f>
        <v>0</v>
      </c>
      <c r="G316" s="254">
        <f>data!BR90</f>
        <v>249</v>
      </c>
      <c r="H316" s="254">
        <f>data!BS90</f>
        <v>2430</v>
      </c>
      <c r="I316" s="254">
        <f>data!BT90</f>
        <v>2390</v>
      </c>
    </row>
    <row r="317" spans="1:9" ht="20.100000000000001" customHeight="1" x14ac:dyDescent="0.2">
      <c r="A317" s="230">
        <v>23</v>
      </c>
      <c r="B317" s="238" t="s">
        <v>1014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1015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959</v>
      </c>
      <c r="I318" s="254">
        <f>data!BT92</f>
        <v>944</v>
      </c>
    </row>
    <row r="319" spans="1:9" ht="20.100000000000001" customHeight="1" x14ac:dyDescent="0.2">
      <c r="A319" s="230">
        <v>25</v>
      </c>
      <c r="B319" s="238" t="s">
        <v>1016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998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1050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Providence St. Peter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1000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1049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1004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0.01</v>
      </c>
      <c r="E330" s="245">
        <f>data!BW60</f>
        <v>0</v>
      </c>
      <c r="F330" s="245">
        <f>data!BX60</f>
        <v>0</v>
      </c>
      <c r="G330" s="245">
        <f>data!BY60</f>
        <v>97.84</v>
      </c>
      <c r="H330" s="245">
        <f>data!BZ60</f>
        <v>105.19</v>
      </c>
      <c r="I330" s="245">
        <f>data!CA60</f>
        <v>65.34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12463108</v>
      </c>
      <c r="H331" s="257">
        <f>data!BZ61</f>
        <v>8437480</v>
      </c>
      <c r="I331" s="257">
        <f>data!CA61</f>
        <v>5887174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1779690</v>
      </c>
      <c r="H332" s="257">
        <f>data!BZ62</f>
        <v>429503</v>
      </c>
      <c r="I332" s="257">
        <f>data!CA62</f>
        <v>417691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774311</v>
      </c>
      <c r="F333" s="257">
        <f>data!BX63</f>
        <v>0</v>
      </c>
      <c r="G333" s="257">
        <f>data!BY63</f>
        <v>143120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156736</v>
      </c>
      <c r="H334" s="257">
        <f>data!BZ64</f>
        <v>17371</v>
      </c>
      <c r="I334" s="257">
        <f>data!CA64</f>
        <v>16521</v>
      </c>
    </row>
    <row r="335" spans="1:9" ht="20.100000000000001" customHeight="1" x14ac:dyDescent="0.2">
      <c r="A335" s="230">
        <v>10</v>
      </c>
      <c r="B335" s="238" t="s">
        <v>519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520</v>
      </c>
      <c r="C336" s="257">
        <f>data!BU66</f>
        <v>0</v>
      </c>
      <c r="D336" s="257">
        <f>data!BV66</f>
        <v>0</v>
      </c>
      <c r="E336" s="257">
        <f>data!BW66</f>
        <v>8012759</v>
      </c>
      <c r="F336" s="257">
        <f>data!BX66</f>
        <v>0</v>
      </c>
      <c r="G336" s="257">
        <f>data!BY66</f>
        <v>1241692</v>
      </c>
      <c r="H336" s="257">
        <f>data!BZ66</f>
        <v>1058</v>
      </c>
      <c r="I336" s="257">
        <f>data!CA66</f>
        <v>7623952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11894</v>
      </c>
      <c r="H337" s="257">
        <f>data!BZ67</f>
        <v>0</v>
      </c>
      <c r="I337" s="257">
        <f>data!CA67</f>
        <v>14412</v>
      </c>
    </row>
    <row r="338" spans="1:9" ht="20.100000000000001" customHeight="1" x14ac:dyDescent="0.2">
      <c r="A338" s="230">
        <v>13</v>
      </c>
      <c r="B338" s="238" t="s">
        <v>1005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78991</v>
      </c>
    </row>
    <row r="339" spans="1:9" ht="20.100000000000001" customHeight="1" x14ac:dyDescent="0.2">
      <c r="A339" s="230">
        <v>14</v>
      </c>
      <c r="B339" s="238" t="s">
        <v>1006</v>
      </c>
      <c r="C339" s="257">
        <f>data!BU69</f>
        <v>0</v>
      </c>
      <c r="D339" s="257">
        <f>data!BV69</f>
        <v>887</v>
      </c>
      <c r="E339" s="257">
        <f>data!BW69</f>
        <v>0</v>
      </c>
      <c r="F339" s="257">
        <f>data!BX69</f>
        <v>0</v>
      </c>
      <c r="G339" s="257">
        <f>data!BY69</f>
        <v>8728506</v>
      </c>
      <c r="H339" s="257">
        <f>data!BZ69</f>
        <v>6390898</v>
      </c>
      <c r="I339" s="257">
        <f>data!CA69</f>
        <v>3466391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-66816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1007</v>
      </c>
      <c r="C341" s="238">
        <f>data!BU85</f>
        <v>0</v>
      </c>
      <c r="D341" s="238">
        <f>data!BV85</f>
        <v>887</v>
      </c>
      <c r="E341" s="238">
        <f>data!BW85</f>
        <v>8787070</v>
      </c>
      <c r="F341" s="238">
        <f>data!BX85</f>
        <v>0</v>
      </c>
      <c r="G341" s="238">
        <f>data!BY85</f>
        <v>24457930</v>
      </c>
      <c r="H341" s="238">
        <f>data!BZ85</f>
        <v>15276310</v>
      </c>
      <c r="I341" s="238">
        <f>data!CA85</f>
        <v>17505132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1008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1009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1010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1011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1012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1013</v>
      </c>
      <c r="C348" s="254">
        <f>data!BU90</f>
        <v>0</v>
      </c>
      <c r="D348" s="254">
        <f>data!BV90</f>
        <v>4121</v>
      </c>
      <c r="E348" s="254">
        <f>data!BW90</f>
        <v>136</v>
      </c>
      <c r="F348" s="254">
        <f>data!BX90</f>
        <v>0</v>
      </c>
      <c r="G348" s="254">
        <f>data!BY90</f>
        <v>8501</v>
      </c>
      <c r="H348" s="254">
        <f>data!BZ90</f>
        <v>466</v>
      </c>
      <c r="I348" s="254">
        <f>data!CA90</f>
        <v>2103</v>
      </c>
    </row>
    <row r="349" spans="1:9" ht="20.100000000000001" customHeight="1" x14ac:dyDescent="0.2">
      <c r="A349" s="230">
        <v>23</v>
      </c>
      <c r="B349" s="238" t="s">
        <v>1014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1015</v>
      </c>
      <c r="C350" s="254">
        <f>data!BU92</f>
        <v>0</v>
      </c>
      <c r="D350" s="254">
        <f>data!BV92</f>
        <v>1627</v>
      </c>
      <c r="E350" s="254">
        <f>data!BW92</f>
        <v>54</v>
      </c>
      <c r="F350" s="254">
        <f>data!BX92</f>
        <v>0</v>
      </c>
      <c r="G350" s="254">
        <f>data!BY92</f>
        <v>3356</v>
      </c>
      <c r="H350" s="254">
        <f>data!BZ92</f>
        <v>184</v>
      </c>
      <c r="I350" s="254">
        <f>data!CA92</f>
        <v>830</v>
      </c>
    </row>
    <row r="351" spans="1:9" ht="20.100000000000001" customHeight="1" x14ac:dyDescent="0.2">
      <c r="A351" s="230">
        <v>25</v>
      </c>
      <c r="B351" s="238" t="s">
        <v>1016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998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1051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Providence St. Peter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1000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1052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1004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13.98</v>
      </c>
      <c r="D362" s="245">
        <f>data!CC60</f>
        <v>9.4600000000000009</v>
      </c>
      <c r="E362" s="260"/>
      <c r="F362" s="248"/>
      <c r="G362" s="248"/>
      <c r="H362" s="248"/>
      <c r="I362" s="261">
        <f>data!CE60</f>
        <v>2486.4800000000009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1742820</v>
      </c>
      <c r="D363" s="257">
        <f>data!CC61</f>
        <v>866572</v>
      </c>
      <c r="E363" s="262"/>
      <c r="F363" s="262"/>
      <c r="G363" s="262"/>
      <c r="H363" s="262"/>
      <c r="I363" s="257">
        <f>data!CE61</f>
        <v>252310529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216088</v>
      </c>
      <c r="D364" s="257">
        <f>data!CC62</f>
        <v>143465</v>
      </c>
      <c r="E364" s="262"/>
      <c r="F364" s="262"/>
      <c r="G364" s="262"/>
      <c r="H364" s="262"/>
      <c r="I364" s="257">
        <f>data!CE62</f>
        <v>71261175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200</v>
      </c>
      <c r="D365" s="257">
        <f>data!CC63</f>
        <v>33357.71</v>
      </c>
      <c r="E365" s="262"/>
      <c r="F365" s="262"/>
      <c r="G365" s="262"/>
      <c r="H365" s="262"/>
      <c r="I365" s="257">
        <f>data!CE63</f>
        <v>18505172.27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90573</v>
      </c>
      <c r="D366" s="257">
        <f>data!CC64</f>
        <v>71242</v>
      </c>
      <c r="E366" s="262"/>
      <c r="F366" s="262"/>
      <c r="G366" s="262"/>
      <c r="H366" s="262"/>
      <c r="I366" s="257">
        <f>data!CE64</f>
        <v>106288199</v>
      </c>
    </row>
    <row r="367" spans="1:9" ht="20.100000000000001" customHeight="1" x14ac:dyDescent="0.2">
      <c r="A367" s="230">
        <v>10</v>
      </c>
      <c r="B367" s="238" t="s">
        <v>519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520</v>
      </c>
      <c r="C368" s="257">
        <f>data!CB66</f>
        <v>35826</v>
      </c>
      <c r="D368" s="257">
        <f>data!CC66</f>
        <v>42111</v>
      </c>
      <c r="E368" s="262"/>
      <c r="F368" s="262"/>
      <c r="G368" s="262"/>
      <c r="H368" s="262"/>
      <c r="I368" s="257">
        <f>data!CE66</f>
        <v>32589823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6325</v>
      </c>
      <c r="D369" s="257">
        <f>data!CC67</f>
        <v>7578</v>
      </c>
      <c r="E369" s="262"/>
      <c r="F369" s="262"/>
      <c r="G369" s="262"/>
      <c r="H369" s="262"/>
      <c r="I369" s="257">
        <f>data!CE67</f>
        <v>14795798</v>
      </c>
    </row>
    <row r="370" spans="1:9" ht="20.100000000000001" customHeight="1" x14ac:dyDescent="0.2">
      <c r="A370" s="230">
        <v>13</v>
      </c>
      <c r="B370" s="238" t="s">
        <v>1005</v>
      </c>
      <c r="C370" s="257">
        <f>data!CB68</f>
        <v>123586</v>
      </c>
      <c r="D370" s="257">
        <f>data!CC68</f>
        <v>1365</v>
      </c>
      <c r="E370" s="262"/>
      <c r="F370" s="262"/>
      <c r="G370" s="262"/>
      <c r="H370" s="262"/>
      <c r="I370" s="257">
        <f>data!CE68</f>
        <v>4202536</v>
      </c>
    </row>
    <row r="371" spans="1:9" ht="20.100000000000001" customHeight="1" x14ac:dyDescent="0.2">
      <c r="A371" s="230">
        <v>14</v>
      </c>
      <c r="B371" s="238" t="s">
        <v>1006</v>
      </c>
      <c r="C371" s="257">
        <f>data!CB69</f>
        <v>1061270</v>
      </c>
      <c r="D371" s="257">
        <f>data!CC69</f>
        <v>35242888</v>
      </c>
      <c r="E371" s="257">
        <f>data!CD69</f>
        <v>0</v>
      </c>
      <c r="F371" s="262"/>
      <c r="G371" s="262"/>
      <c r="H371" s="262"/>
      <c r="I371" s="257">
        <f>data!CE69</f>
        <v>236152205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-613398</v>
      </c>
      <c r="D372" s="238">
        <f>-data!CC84</f>
        <v>-258473</v>
      </c>
      <c r="E372" s="238">
        <f>-data!CD84</f>
        <v>0</v>
      </c>
      <c r="F372" s="248"/>
      <c r="G372" s="248"/>
      <c r="H372" s="248"/>
      <c r="I372" s="238">
        <f>-data!CE84</f>
        <v>-6077069</v>
      </c>
    </row>
    <row r="373" spans="1:9" ht="20.100000000000001" customHeight="1" x14ac:dyDescent="0.2">
      <c r="A373" s="230">
        <v>16</v>
      </c>
      <c r="B373" s="246" t="s">
        <v>1007</v>
      </c>
      <c r="C373" s="257">
        <f>data!CB85</f>
        <v>2663290</v>
      </c>
      <c r="D373" s="257">
        <f>data!CC85</f>
        <v>36150105.710000001</v>
      </c>
      <c r="E373" s="257">
        <f>data!CD85</f>
        <v>0</v>
      </c>
      <c r="F373" s="262"/>
      <c r="G373" s="262"/>
      <c r="H373" s="262"/>
      <c r="I373" s="238">
        <f>data!CE85</f>
        <v>730028368.2700001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1008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1009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1719101215</v>
      </c>
    </row>
    <row r="377" spans="1:9" ht="20.100000000000001" customHeight="1" x14ac:dyDescent="0.2">
      <c r="A377" s="230">
        <v>20</v>
      </c>
      <c r="B377" s="246" t="s">
        <v>1010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1078472895</v>
      </c>
    </row>
    <row r="378" spans="1:9" ht="20.100000000000001" customHeight="1" x14ac:dyDescent="0.2">
      <c r="A378" s="230">
        <v>21</v>
      </c>
      <c r="B378" s="246" t="s">
        <v>1011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2797574110</v>
      </c>
    </row>
    <row r="379" spans="1:9" ht="20.100000000000001" customHeight="1" x14ac:dyDescent="0.2">
      <c r="A379" s="230" t="s">
        <v>1012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1013</v>
      </c>
      <c r="C380" s="254">
        <f>data!CB90</f>
        <v>0</v>
      </c>
      <c r="D380" s="254">
        <f>data!CC90</f>
        <v>1285</v>
      </c>
      <c r="E380" s="248"/>
      <c r="F380" s="248"/>
      <c r="G380" s="248"/>
      <c r="H380" s="248"/>
      <c r="I380" s="238">
        <f>data!CE90</f>
        <v>500068</v>
      </c>
    </row>
    <row r="381" spans="1:9" ht="20.100000000000001" customHeight="1" x14ac:dyDescent="0.2">
      <c r="A381" s="230">
        <v>23</v>
      </c>
      <c r="B381" s="238" t="s">
        <v>1014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1015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153014</v>
      </c>
    </row>
    <row r="383" spans="1:9" ht="20.100000000000001" customHeight="1" x14ac:dyDescent="0.2">
      <c r="A383" s="230">
        <v>25</v>
      </c>
      <c r="B383" s="238" t="s">
        <v>1016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816.34000000000015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98" zoomScaleNormal="100" workbookViewId="0">
      <selection activeCell="C104" sqref="C104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1053</v>
      </c>
    </row>
    <row r="6" spans="1:3" x14ac:dyDescent="0.25">
      <c r="A6" s="11" t="s">
        <v>1054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1055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1056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24015768</v>
      </c>
      <c r="C47" s="273">
        <v>1626725</v>
      </c>
      <c r="D47" s="273">
        <v>0</v>
      </c>
      <c r="E47" s="273">
        <v>4894801</v>
      </c>
      <c r="F47" s="273">
        <v>0</v>
      </c>
      <c r="G47" s="273">
        <v>4797</v>
      </c>
      <c r="H47" s="273">
        <v>370552</v>
      </c>
      <c r="I47" s="273">
        <v>0</v>
      </c>
      <c r="J47" s="273">
        <v>293225</v>
      </c>
      <c r="K47" s="273">
        <v>0</v>
      </c>
      <c r="L47" s="273">
        <v>0</v>
      </c>
      <c r="M47" s="273">
        <v>0</v>
      </c>
      <c r="N47" s="273">
        <v>0</v>
      </c>
      <c r="O47" s="273">
        <v>858647</v>
      </c>
      <c r="P47" s="273">
        <v>1699889</v>
      </c>
      <c r="Q47" s="273">
        <v>1845086</v>
      </c>
      <c r="R47" s="273">
        <v>59508</v>
      </c>
      <c r="S47" s="273">
        <v>2200</v>
      </c>
      <c r="T47" s="273">
        <v>368324</v>
      </c>
      <c r="U47" s="273">
        <v>684687</v>
      </c>
      <c r="V47" s="273">
        <v>764903</v>
      </c>
      <c r="W47" s="273">
        <v>112619</v>
      </c>
      <c r="X47" s="273">
        <v>128549</v>
      </c>
      <c r="Y47" s="273">
        <v>825582</v>
      </c>
      <c r="Z47" s="273">
        <v>9233</v>
      </c>
      <c r="AA47" s="273">
        <v>74512</v>
      </c>
      <c r="AB47" s="273">
        <v>832349</v>
      </c>
      <c r="AC47" s="273">
        <v>537340</v>
      </c>
      <c r="AD47" s="273">
        <v>0</v>
      </c>
      <c r="AE47" s="273">
        <v>837846</v>
      </c>
      <c r="AF47" s="273">
        <v>0</v>
      </c>
      <c r="AG47" s="273">
        <v>1320968</v>
      </c>
      <c r="AH47" s="273">
        <v>0</v>
      </c>
      <c r="AI47" s="273">
        <v>0</v>
      </c>
      <c r="AJ47" s="273">
        <v>276537</v>
      </c>
      <c r="AK47" s="273">
        <v>0</v>
      </c>
      <c r="AL47" s="273">
        <v>0</v>
      </c>
      <c r="AM47" s="273">
        <v>0</v>
      </c>
      <c r="AN47" s="273">
        <v>0</v>
      </c>
      <c r="AO47" s="273">
        <v>406369</v>
      </c>
      <c r="AP47" s="273">
        <v>0</v>
      </c>
      <c r="AQ47" s="273">
        <v>0</v>
      </c>
      <c r="AR47" s="273">
        <v>12673</v>
      </c>
      <c r="AS47" s="273">
        <v>0</v>
      </c>
      <c r="AT47" s="273">
        <v>0</v>
      </c>
      <c r="AU47" s="273">
        <v>133815</v>
      </c>
      <c r="AV47" s="273">
        <v>0</v>
      </c>
      <c r="AW47" s="273">
        <v>46</v>
      </c>
      <c r="AX47" s="273">
        <v>0</v>
      </c>
      <c r="AY47" s="273">
        <v>528085</v>
      </c>
      <c r="AZ47" s="273">
        <v>1032</v>
      </c>
      <c r="BA47" s="273">
        <v>26623</v>
      </c>
      <c r="BB47" s="273">
        <v>0</v>
      </c>
      <c r="BC47" s="273">
        <v>211973</v>
      </c>
      <c r="BD47" s="273">
        <v>0</v>
      </c>
      <c r="BE47" s="273">
        <v>901784</v>
      </c>
      <c r="BF47" s="273">
        <v>0</v>
      </c>
      <c r="BG47" s="273">
        <v>50382</v>
      </c>
      <c r="BH47" s="273">
        <v>0</v>
      </c>
      <c r="BI47" s="273">
        <v>36</v>
      </c>
      <c r="BJ47" s="273">
        <v>0</v>
      </c>
      <c r="BK47" s="273">
        <v>0</v>
      </c>
      <c r="BL47" s="273">
        <v>3233</v>
      </c>
      <c r="BM47" s="273">
        <v>26497</v>
      </c>
      <c r="BN47" s="273">
        <v>473999</v>
      </c>
      <c r="BO47" s="273">
        <v>173972</v>
      </c>
      <c r="BP47" s="273">
        <v>428</v>
      </c>
      <c r="BQ47" s="273">
        <v>15122</v>
      </c>
      <c r="BR47" s="273">
        <v>12681</v>
      </c>
      <c r="BS47" s="273">
        <v>96360</v>
      </c>
      <c r="BT47" s="273">
        <v>92604</v>
      </c>
      <c r="BU47" s="273">
        <v>0</v>
      </c>
      <c r="BV47" s="273">
        <v>868</v>
      </c>
      <c r="BW47" s="273">
        <v>0</v>
      </c>
      <c r="BX47" s="273">
        <v>0</v>
      </c>
      <c r="BY47" s="273">
        <v>1137495</v>
      </c>
      <c r="BZ47" s="273">
        <v>469359</v>
      </c>
      <c r="CA47" s="273">
        <v>508241</v>
      </c>
      <c r="CB47" s="273">
        <v>176650</v>
      </c>
      <c r="CC47" s="273">
        <v>126563</v>
      </c>
      <c r="CD47" s="16"/>
      <c r="CE47" s="25">
        <v>24015769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4" x14ac:dyDescent="0.25">
      <c r="A49" s="16" t="s">
        <v>232</v>
      </c>
      <c r="B49" s="25">
        <v>24015768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25">
      <c r="A51" s="21" t="s">
        <v>233</v>
      </c>
      <c r="B51" s="273">
        <v>17539193</v>
      </c>
      <c r="C51" s="273">
        <v>128573</v>
      </c>
      <c r="D51" s="273">
        <v>0</v>
      </c>
      <c r="E51" s="273">
        <v>141924</v>
      </c>
      <c r="F51" s="273">
        <v>0</v>
      </c>
      <c r="G51" s="273">
        <v>0</v>
      </c>
      <c r="H51" s="273">
        <v>6144</v>
      </c>
      <c r="I51" s="273">
        <v>0</v>
      </c>
      <c r="J51" s="273">
        <v>13386</v>
      </c>
      <c r="K51" s="273">
        <v>0</v>
      </c>
      <c r="L51" s="273">
        <v>0</v>
      </c>
      <c r="M51" s="273">
        <v>0</v>
      </c>
      <c r="N51" s="273">
        <v>0</v>
      </c>
      <c r="O51" s="273">
        <v>60094</v>
      </c>
      <c r="P51" s="273">
        <v>3338335</v>
      </c>
      <c r="Q51" s="273">
        <v>9398</v>
      </c>
      <c r="R51" s="273">
        <v>108149</v>
      </c>
      <c r="S51" s="273">
        <v>36</v>
      </c>
      <c r="T51" s="273">
        <v>15940</v>
      </c>
      <c r="U51" s="273">
        <v>58918</v>
      </c>
      <c r="V51" s="273">
        <v>662694</v>
      </c>
      <c r="W51" s="273">
        <v>10694</v>
      </c>
      <c r="X51" s="273">
        <v>705797</v>
      </c>
      <c r="Y51" s="273">
        <v>741362</v>
      </c>
      <c r="Z51" s="273">
        <v>7142</v>
      </c>
      <c r="AA51" s="273">
        <v>7615</v>
      </c>
      <c r="AB51" s="273">
        <v>59513</v>
      </c>
      <c r="AC51" s="273">
        <v>325135</v>
      </c>
      <c r="AD51" s="273">
        <v>0</v>
      </c>
      <c r="AE51" s="273">
        <v>27269</v>
      </c>
      <c r="AF51" s="273">
        <v>0</v>
      </c>
      <c r="AG51" s="273">
        <v>133667</v>
      </c>
      <c r="AH51" s="273">
        <v>0</v>
      </c>
      <c r="AI51" s="273">
        <v>0</v>
      </c>
      <c r="AJ51" s="273">
        <v>508936</v>
      </c>
      <c r="AK51" s="273">
        <v>0</v>
      </c>
      <c r="AL51" s="273">
        <v>0</v>
      </c>
      <c r="AM51" s="273">
        <v>0</v>
      </c>
      <c r="AN51" s="273">
        <v>0</v>
      </c>
      <c r="AO51" s="273">
        <v>41299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32144</v>
      </c>
      <c r="AZ51" s="273">
        <v>1152</v>
      </c>
      <c r="BA51" s="273">
        <v>0</v>
      </c>
      <c r="BB51" s="273">
        <v>0</v>
      </c>
      <c r="BC51" s="273">
        <v>701610</v>
      </c>
      <c r="BD51" s="273">
        <v>0</v>
      </c>
      <c r="BE51" s="273">
        <v>1300637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8351127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11894</v>
      </c>
      <c r="BZ51" s="273">
        <v>0</v>
      </c>
      <c r="CA51" s="273">
        <v>14412</v>
      </c>
      <c r="CB51" s="273">
        <v>6325</v>
      </c>
      <c r="CC51" s="273">
        <v>7874</v>
      </c>
      <c r="CD51" s="16"/>
      <c r="CE51" s="25">
        <v>17539195</v>
      </c>
    </row>
    <row r="52" spans="1:84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4" x14ac:dyDescent="0.25">
      <c r="A53" s="16" t="s">
        <v>232</v>
      </c>
      <c r="B53" s="25">
        <v>17539193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4" x14ac:dyDescent="0.25">
      <c r="A59" s="31" t="s">
        <v>260</v>
      </c>
      <c r="B59" s="25"/>
      <c r="C59" s="273">
        <v>11682</v>
      </c>
      <c r="D59" s="273">
        <v>0</v>
      </c>
      <c r="E59" s="273">
        <v>77418</v>
      </c>
      <c r="F59" s="273">
        <v>0</v>
      </c>
      <c r="G59" s="273">
        <v>0</v>
      </c>
      <c r="H59" s="273">
        <v>4693</v>
      </c>
      <c r="I59" s="273">
        <v>0</v>
      </c>
      <c r="J59" s="273">
        <v>4439</v>
      </c>
      <c r="K59" s="273">
        <v>0</v>
      </c>
      <c r="L59" s="273">
        <v>0</v>
      </c>
      <c r="M59" s="273">
        <v>0</v>
      </c>
      <c r="N59" s="273">
        <v>0</v>
      </c>
      <c r="O59" s="273">
        <v>1771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500068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  <c r="CF59" s="11" t="s">
        <v>1057</v>
      </c>
    </row>
    <row r="60" spans="1:84" s="201" customFormat="1" ht="15.75" customHeight="1" x14ac:dyDescent="0.25">
      <c r="A60" s="207" t="s">
        <v>261</v>
      </c>
      <c r="B60" s="208"/>
      <c r="C60" s="277">
        <v>124.4</v>
      </c>
      <c r="D60" s="277">
        <v>0</v>
      </c>
      <c r="E60" s="277">
        <v>555.98</v>
      </c>
      <c r="F60" s="277">
        <v>0</v>
      </c>
      <c r="G60" s="277">
        <v>0.4</v>
      </c>
      <c r="H60" s="277">
        <v>30.46</v>
      </c>
      <c r="I60" s="277">
        <v>0.01</v>
      </c>
      <c r="J60" s="277">
        <v>18.100000000000001</v>
      </c>
      <c r="K60" s="277">
        <v>0</v>
      </c>
      <c r="L60" s="277">
        <v>0</v>
      </c>
      <c r="M60" s="277">
        <v>0</v>
      </c>
      <c r="N60" s="277">
        <v>0</v>
      </c>
      <c r="O60" s="277">
        <v>69.36</v>
      </c>
      <c r="P60" s="332">
        <v>166.54</v>
      </c>
      <c r="Q60" s="332">
        <v>134.77000000000001</v>
      </c>
      <c r="R60" s="332">
        <v>7.83</v>
      </c>
      <c r="S60" s="278">
        <v>0</v>
      </c>
      <c r="T60" s="278">
        <v>24.06</v>
      </c>
      <c r="U60" s="333">
        <v>78.19</v>
      </c>
      <c r="V60" s="332">
        <v>65.989999999999995</v>
      </c>
      <c r="W60" s="332">
        <v>10.02</v>
      </c>
      <c r="X60" s="332">
        <v>13.19</v>
      </c>
      <c r="Y60" s="332">
        <v>70.77</v>
      </c>
      <c r="Z60" s="332">
        <v>1.1599999999999999</v>
      </c>
      <c r="AA60" s="332">
        <v>6.11</v>
      </c>
      <c r="AB60" s="278">
        <v>59.6</v>
      </c>
      <c r="AC60" s="332">
        <v>54.16</v>
      </c>
      <c r="AD60" s="332">
        <v>0</v>
      </c>
      <c r="AE60" s="332">
        <v>75.989999999999995</v>
      </c>
      <c r="AF60" s="332">
        <v>0</v>
      </c>
      <c r="AG60" s="332">
        <v>128.27000000000001</v>
      </c>
      <c r="AH60" s="332">
        <v>0</v>
      </c>
      <c r="AI60" s="332">
        <v>0</v>
      </c>
      <c r="AJ60" s="332">
        <v>20.8</v>
      </c>
      <c r="AK60" s="332">
        <v>0</v>
      </c>
      <c r="AL60" s="332">
        <v>0</v>
      </c>
      <c r="AM60" s="332">
        <v>0</v>
      </c>
      <c r="AN60" s="332">
        <v>0</v>
      </c>
      <c r="AO60" s="332">
        <v>60.2</v>
      </c>
      <c r="AP60" s="332">
        <v>0</v>
      </c>
      <c r="AQ60" s="332">
        <v>0</v>
      </c>
      <c r="AR60" s="332">
        <v>0.96</v>
      </c>
      <c r="AS60" s="332">
        <v>0</v>
      </c>
      <c r="AT60" s="332">
        <v>0</v>
      </c>
      <c r="AU60" s="332">
        <v>15.14</v>
      </c>
      <c r="AV60" s="278">
        <v>0</v>
      </c>
      <c r="AW60" s="278">
        <v>0</v>
      </c>
      <c r="AX60" s="278">
        <v>0</v>
      </c>
      <c r="AY60" s="332">
        <v>90.18</v>
      </c>
      <c r="AZ60" s="332">
        <v>0</v>
      </c>
      <c r="BA60" s="278">
        <v>5.47</v>
      </c>
      <c r="BB60" s="278">
        <v>0</v>
      </c>
      <c r="BC60" s="278">
        <v>40.75</v>
      </c>
      <c r="BD60" s="278">
        <v>0</v>
      </c>
      <c r="BE60" s="332">
        <v>136.25</v>
      </c>
      <c r="BF60" s="278">
        <v>0</v>
      </c>
      <c r="BG60" s="278">
        <v>10.029999999999999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3.84</v>
      </c>
      <c r="BN60" s="278">
        <v>44.28</v>
      </c>
      <c r="BO60" s="278">
        <v>4.2</v>
      </c>
      <c r="BP60" s="278">
        <v>0</v>
      </c>
      <c r="BQ60" s="278">
        <v>1</v>
      </c>
      <c r="BR60" s="278">
        <v>1.96</v>
      </c>
      <c r="BS60" s="278">
        <v>7.9</v>
      </c>
      <c r="BT60" s="278">
        <v>10.89</v>
      </c>
      <c r="BU60" s="278">
        <v>0</v>
      </c>
      <c r="BV60" s="278">
        <v>0.02</v>
      </c>
      <c r="BW60" s="278">
        <v>0</v>
      </c>
      <c r="BX60" s="278">
        <v>0</v>
      </c>
      <c r="BY60" s="278">
        <v>92.64</v>
      </c>
      <c r="BZ60" s="278">
        <v>21.47</v>
      </c>
      <c r="CA60" s="278">
        <v>69.36</v>
      </c>
      <c r="CB60" s="278">
        <v>12.77</v>
      </c>
      <c r="CC60" s="278">
        <v>5.15</v>
      </c>
      <c r="CD60" s="209" t="s">
        <v>247</v>
      </c>
      <c r="CE60" s="227">
        <v>2350.6200000000003</v>
      </c>
      <c r="CF60" s="201">
        <v>2385.4354855769202</v>
      </c>
    </row>
    <row r="61" spans="1:84" x14ac:dyDescent="0.25">
      <c r="A61" s="31" t="s">
        <v>262</v>
      </c>
      <c r="B61" s="16"/>
      <c r="C61" s="273">
        <v>14481696</v>
      </c>
      <c r="D61" s="273">
        <v>0</v>
      </c>
      <c r="E61" s="273">
        <v>51285005</v>
      </c>
      <c r="F61" s="273">
        <v>0</v>
      </c>
      <c r="G61" s="273">
        <v>70071</v>
      </c>
      <c r="H61" s="273">
        <v>3412346</v>
      </c>
      <c r="I61" s="273">
        <v>2028</v>
      </c>
      <c r="J61" s="273">
        <v>2557007</v>
      </c>
      <c r="K61" s="273">
        <v>0</v>
      </c>
      <c r="L61" s="273">
        <v>0</v>
      </c>
      <c r="M61" s="273">
        <v>0</v>
      </c>
      <c r="N61" s="273">
        <v>0</v>
      </c>
      <c r="O61" s="273">
        <v>8002762</v>
      </c>
      <c r="P61" s="329">
        <v>16604362</v>
      </c>
      <c r="Q61" s="329">
        <v>16540605</v>
      </c>
      <c r="R61" s="329">
        <v>605508</v>
      </c>
      <c r="S61" s="280">
        <v>0</v>
      </c>
      <c r="T61" s="280">
        <v>3421656</v>
      </c>
      <c r="U61" s="331">
        <v>6190832</v>
      </c>
      <c r="V61" s="329">
        <v>7227984</v>
      </c>
      <c r="W61" s="329">
        <v>1178311</v>
      </c>
      <c r="X61" s="329">
        <v>1333803</v>
      </c>
      <c r="Y61" s="329">
        <v>7722897</v>
      </c>
      <c r="Z61" s="329">
        <v>92307</v>
      </c>
      <c r="AA61" s="329">
        <v>803197</v>
      </c>
      <c r="AB61" s="281">
        <v>7590523</v>
      </c>
      <c r="AC61" s="329">
        <v>5097143</v>
      </c>
      <c r="AD61" s="329">
        <v>0</v>
      </c>
      <c r="AE61" s="329">
        <v>8207640</v>
      </c>
      <c r="AF61" s="329">
        <v>0</v>
      </c>
      <c r="AG61" s="329">
        <v>11529089</v>
      </c>
      <c r="AH61" s="329">
        <v>0</v>
      </c>
      <c r="AI61" s="329">
        <v>0</v>
      </c>
      <c r="AJ61" s="329">
        <v>2500813</v>
      </c>
      <c r="AK61" s="329">
        <v>0</v>
      </c>
      <c r="AL61" s="329">
        <v>0</v>
      </c>
      <c r="AM61" s="329">
        <v>0</v>
      </c>
      <c r="AN61" s="329">
        <v>0</v>
      </c>
      <c r="AO61" s="329">
        <v>4502068</v>
      </c>
      <c r="AP61" s="329">
        <v>0</v>
      </c>
      <c r="AQ61" s="329">
        <v>0</v>
      </c>
      <c r="AR61" s="329">
        <v>-144408</v>
      </c>
      <c r="AS61" s="329">
        <v>0</v>
      </c>
      <c r="AT61" s="329">
        <v>0</v>
      </c>
      <c r="AU61" s="329">
        <v>1158960</v>
      </c>
      <c r="AV61" s="280">
        <v>0</v>
      </c>
      <c r="AW61" s="280">
        <v>0</v>
      </c>
      <c r="AX61" s="280">
        <v>0</v>
      </c>
      <c r="AY61" s="329">
        <v>5241112</v>
      </c>
      <c r="AZ61" s="329">
        <v>0</v>
      </c>
      <c r="BA61" s="280">
        <v>256380</v>
      </c>
      <c r="BB61" s="280">
        <v>0</v>
      </c>
      <c r="BC61" s="280">
        <v>2146583</v>
      </c>
      <c r="BD61" s="280">
        <v>0</v>
      </c>
      <c r="BE61" s="329">
        <v>8880070</v>
      </c>
      <c r="BF61" s="280">
        <v>0</v>
      </c>
      <c r="BG61" s="280">
        <v>493811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259865</v>
      </c>
      <c r="BN61" s="280">
        <v>3786155</v>
      </c>
      <c r="BO61" s="280">
        <v>428635</v>
      </c>
      <c r="BP61" s="280">
        <v>0</v>
      </c>
      <c r="BQ61" s="280">
        <v>151730</v>
      </c>
      <c r="BR61" s="280">
        <v>120712</v>
      </c>
      <c r="BS61" s="280">
        <v>759016</v>
      </c>
      <c r="BT61" s="280">
        <v>704368</v>
      </c>
      <c r="BU61" s="280">
        <v>0</v>
      </c>
      <c r="BV61" s="280">
        <v>0</v>
      </c>
      <c r="BW61" s="280">
        <v>0</v>
      </c>
      <c r="BX61" s="280">
        <v>0</v>
      </c>
      <c r="BY61" s="280">
        <v>11371691</v>
      </c>
      <c r="BZ61" s="280">
        <v>2954020</v>
      </c>
      <c r="CA61" s="280">
        <v>6436677</v>
      </c>
      <c r="CB61" s="280">
        <v>1290493</v>
      </c>
      <c r="CC61" s="280">
        <v>443912</v>
      </c>
      <c r="CD61" s="24" t="s">
        <v>247</v>
      </c>
      <c r="CE61" s="25">
        <v>227699435</v>
      </c>
      <c r="CF61" s="11">
        <v>243168838</v>
      </c>
    </row>
    <row r="62" spans="1:84" x14ac:dyDescent="0.25">
      <c r="A62" s="31" t="s">
        <v>10</v>
      </c>
      <c r="B62" s="16"/>
      <c r="C62" s="25">
        <v>1626725</v>
      </c>
      <c r="D62" s="25">
        <v>0</v>
      </c>
      <c r="E62" s="25">
        <v>4894801</v>
      </c>
      <c r="F62" s="25">
        <v>0</v>
      </c>
      <c r="G62" s="25">
        <v>4797</v>
      </c>
      <c r="H62" s="25">
        <v>370552</v>
      </c>
      <c r="I62" s="25">
        <v>0</v>
      </c>
      <c r="J62" s="25">
        <v>293225</v>
      </c>
      <c r="K62" s="25">
        <v>0</v>
      </c>
      <c r="L62" s="25">
        <v>0</v>
      </c>
      <c r="M62" s="25">
        <v>0</v>
      </c>
      <c r="N62" s="25">
        <v>0</v>
      </c>
      <c r="O62" s="25">
        <v>858647</v>
      </c>
      <c r="P62" s="25">
        <v>1699889</v>
      </c>
      <c r="Q62" s="25">
        <v>1845086</v>
      </c>
      <c r="R62" s="25">
        <v>59508</v>
      </c>
      <c r="S62" s="25">
        <v>2200</v>
      </c>
      <c r="T62" s="25">
        <v>368324</v>
      </c>
      <c r="U62" s="25">
        <v>684687</v>
      </c>
      <c r="V62" s="25">
        <v>764903</v>
      </c>
      <c r="W62" s="25">
        <v>112619</v>
      </c>
      <c r="X62" s="25">
        <v>128549</v>
      </c>
      <c r="Y62" s="25">
        <v>825582</v>
      </c>
      <c r="Z62" s="25">
        <v>9233</v>
      </c>
      <c r="AA62" s="25">
        <v>74512</v>
      </c>
      <c r="AB62" s="25">
        <v>832349</v>
      </c>
      <c r="AC62" s="25">
        <v>537340</v>
      </c>
      <c r="AD62" s="25">
        <v>0</v>
      </c>
      <c r="AE62" s="25">
        <v>837846</v>
      </c>
      <c r="AF62" s="25">
        <v>0</v>
      </c>
      <c r="AG62" s="25">
        <v>1320968</v>
      </c>
      <c r="AH62" s="25">
        <v>0</v>
      </c>
      <c r="AI62" s="25">
        <v>0</v>
      </c>
      <c r="AJ62" s="25">
        <v>276537</v>
      </c>
      <c r="AK62" s="25">
        <v>0</v>
      </c>
      <c r="AL62" s="25">
        <v>0</v>
      </c>
      <c r="AM62" s="25">
        <v>0</v>
      </c>
      <c r="AN62" s="25">
        <v>0</v>
      </c>
      <c r="AO62" s="25">
        <v>406369</v>
      </c>
      <c r="AP62" s="25">
        <v>0</v>
      </c>
      <c r="AQ62" s="25">
        <v>0</v>
      </c>
      <c r="AR62" s="25">
        <v>12673</v>
      </c>
      <c r="AS62" s="25">
        <v>0</v>
      </c>
      <c r="AT62" s="25">
        <v>0</v>
      </c>
      <c r="AU62" s="25">
        <v>133815</v>
      </c>
      <c r="AV62" s="25">
        <v>0</v>
      </c>
      <c r="AW62" s="25">
        <v>46</v>
      </c>
      <c r="AX62" s="25">
        <v>0</v>
      </c>
      <c r="AY62" s="25">
        <v>528085</v>
      </c>
      <c r="AZ62" s="25">
        <v>1032</v>
      </c>
      <c r="BA62" s="25">
        <v>26623</v>
      </c>
      <c r="BB62" s="25">
        <v>0</v>
      </c>
      <c r="BC62" s="25">
        <v>211973</v>
      </c>
      <c r="BD62" s="25">
        <v>0</v>
      </c>
      <c r="BE62" s="25">
        <v>901784</v>
      </c>
      <c r="BF62" s="25">
        <v>0</v>
      </c>
      <c r="BG62" s="25">
        <v>50382</v>
      </c>
      <c r="BH62" s="25">
        <v>0</v>
      </c>
      <c r="BI62" s="25">
        <v>36</v>
      </c>
      <c r="BJ62" s="25">
        <v>0</v>
      </c>
      <c r="BK62" s="25">
        <v>0</v>
      </c>
      <c r="BL62" s="25">
        <v>3233</v>
      </c>
      <c r="BM62" s="25">
        <v>26497</v>
      </c>
      <c r="BN62" s="25">
        <v>473999</v>
      </c>
      <c r="BO62" s="25">
        <v>173972</v>
      </c>
      <c r="BP62" s="25">
        <v>428</v>
      </c>
      <c r="BQ62" s="25">
        <v>15122</v>
      </c>
      <c r="BR62" s="25">
        <v>12681</v>
      </c>
      <c r="BS62" s="25">
        <v>96360</v>
      </c>
      <c r="BT62" s="25">
        <v>92604</v>
      </c>
      <c r="BU62" s="25">
        <v>0</v>
      </c>
      <c r="BV62" s="25">
        <v>868</v>
      </c>
      <c r="BW62" s="25">
        <v>0</v>
      </c>
      <c r="BX62" s="25">
        <v>0</v>
      </c>
      <c r="BY62" s="25">
        <v>1137495</v>
      </c>
      <c r="BZ62" s="25">
        <v>469359</v>
      </c>
      <c r="CA62" s="25">
        <v>508241</v>
      </c>
      <c r="CB62" s="25">
        <v>176650</v>
      </c>
      <c r="CC62" s="25">
        <v>126563</v>
      </c>
      <c r="CD62" s="24" t="s">
        <v>247</v>
      </c>
      <c r="CE62" s="25">
        <v>24015769</v>
      </c>
      <c r="CF62" s="11">
        <v>21312089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803119.47</v>
      </c>
      <c r="F63" s="273">
        <v>0</v>
      </c>
      <c r="G63" s="273">
        <v>0</v>
      </c>
      <c r="H63" s="273">
        <v>0</v>
      </c>
      <c r="I63" s="273">
        <v>0</v>
      </c>
      <c r="J63" s="273">
        <v>607496.57999999996</v>
      </c>
      <c r="K63" s="273">
        <v>0</v>
      </c>
      <c r="L63" s="273">
        <v>0</v>
      </c>
      <c r="M63" s="273">
        <v>0</v>
      </c>
      <c r="N63" s="273">
        <v>0</v>
      </c>
      <c r="O63" s="273">
        <v>1565455.52</v>
      </c>
      <c r="P63" s="329">
        <v>2353101.63</v>
      </c>
      <c r="Q63" s="329">
        <v>0</v>
      </c>
      <c r="R63" s="329">
        <v>3302276.99</v>
      </c>
      <c r="S63" s="280">
        <v>0</v>
      </c>
      <c r="T63" s="280">
        <v>0</v>
      </c>
      <c r="U63" s="331">
        <v>150042.9</v>
      </c>
      <c r="V63" s="329">
        <v>4</v>
      </c>
      <c r="W63" s="329">
        <v>0</v>
      </c>
      <c r="X63" s="329">
        <v>2448</v>
      </c>
      <c r="Y63" s="329">
        <v>47039.23000000001</v>
      </c>
      <c r="Z63" s="329">
        <v>0</v>
      </c>
      <c r="AA63" s="329">
        <v>2985</v>
      </c>
      <c r="AB63" s="281">
        <v>0</v>
      </c>
      <c r="AC63" s="329">
        <v>0</v>
      </c>
      <c r="AD63" s="329">
        <v>0</v>
      </c>
      <c r="AE63" s="329">
        <v>0</v>
      </c>
      <c r="AF63" s="329">
        <v>0</v>
      </c>
      <c r="AG63" s="329">
        <v>199197.66999999998</v>
      </c>
      <c r="AH63" s="329">
        <v>0</v>
      </c>
      <c r="AI63" s="329">
        <v>0</v>
      </c>
      <c r="AJ63" s="329">
        <v>157400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5908.97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607148.76</v>
      </c>
      <c r="BO63" s="280">
        <v>0</v>
      </c>
      <c r="BP63" s="280">
        <v>0</v>
      </c>
      <c r="BQ63" s="280">
        <v>0</v>
      </c>
      <c r="BR63" s="280">
        <v>0</v>
      </c>
      <c r="BS63" s="280">
        <v>7173.6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97638</v>
      </c>
      <c r="BZ63" s="280">
        <v>0</v>
      </c>
      <c r="CA63" s="280">
        <v>0</v>
      </c>
      <c r="CB63" s="280">
        <v>10100</v>
      </c>
      <c r="CC63" s="280">
        <v>190</v>
      </c>
      <c r="CD63" s="24" t="s">
        <v>247</v>
      </c>
      <c r="CE63" s="25">
        <v>9918726.3200000003</v>
      </c>
      <c r="CF63" s="11">
        <v>8523504</v>
      </c>
    </row>
    <row r="64" spans="1:84" x14ac:dyDescent="0.25">
      <c r="A64" s="31" t="s">
        <v>264</v>
      </c>
      <c r="B64" s="16"/>
      <c r="C64" s="273">
        <v>1630995</v>
      </c>
      <c r="D64" s="273">
        <v>0</v>
      </c>
      <c r="E64" s="273">
        <v>3102622</v>
      </c>
      <c r="F64" s="273">
        <v>0</v>
      </c>
      <c r="G64" s="273">
        <v>173</v>
      </c>
      <c r="H64" s="273">
        <v>34731</v>
      </c>
      <c r="I64" s="273">
        <v>0</v>
      </c>
      <c r="J64" s="273">
        <v>142683</v>
      </c>
      <c r="K64" s="273">
        <v>0</v>
      </c>
      <c r="L64" s="273">
        <v>0</v>
      </c>
      <c r="M64" s="273">
        <v>0</v>
      </c>
      <c r="N64" s="273">
        <v>0</v>
      </c>
      <c r="O64" s="273">
        <v>664329</v>
      </c>
      <c r="P64" s="329">
        <v>13870204</v>
      </c>
      <c r="Q64" s="329">
        <v>1246331</v>
      </c>
      <c r="R64" s="329">
        <v>52038</v>
      </c>
      <c r="S64" s="280">
        <v>25082181</v>
      </c>
      <c r="T64" s="280">
        <v>1279830</v>
      </c>
      <c r="U64" s="331">
        <v>5413646</v>
      </c>
      <c r="V64" s="329">
        <v>19354370</v>
      </c>
      <c r="W64" s="329">
        <v>99435</v>
      </c>
      <c r="X64" s="329">
        <v>546515</v>
      </c>
      <c r="Y64" s="329">
        <v>5803339</v>
      </c>
      <c r="Z64" s="329">
        <v>447</v>
      </c>
      <c r="AA64" s="329">
        <v>834636</v>
      </c>
      <c r="AB64" s="281">
        <v>11851915</v>
      </c>
      <c r="AC64" s="329">
        <v>2660477</v>
      </c>
      <c r="AD64" s="329">
        <v>0</v>
      </c>
      <c r="AE64" s="329">
        <v>46808</v>
      </c>
      <c r="AF64" s="329">
        <v>0</v>
      </c>
      <c r="AG64" s="329">
        <v>1695982</v>
      </c>
      <c r="AH64" s="329">
        <v>0</v>
      </c>
      <c r="AI64" s="329">
        <v>0</v>
      </c>
      <c r="AJ64" s="329">
        <v>932090</v>
      </c>
      <c r="AK64" s="329">
        <v>0</v>
      </c>
      <c r="AL64" s="329">
        <v>0</v>
      </c>
      <c r="AM64" s="329">
        <v>0</v>
      </c>
      <c r="AN64" s="329">
        <v>0</v>
      </c>
      <c r="AO64" s="329">
        <v>527298</v>
      </c>
      <c r="AP64" s="329">
        <v>0</v>
      </c>
      <c r="AQ64" s="329">
        <v>0</v>
      </c>
      <c r="AR64" s="329">
        <v>17221</v>
      </c>
      <c r="AS64" s="329">
        <v>0</v>
      </c>
      <c r="AT64" s="329">
        <v>0</v>
      </c>
      <c r="AU64" s="329">
        <v>7645</v>
      </c>
      <c r="AV64" s="280">
        <v>0</v>
      </c>
      <c r="AW64" s="280">
        <v>12438</v>
      </c>
      <c r="AX64" s="280">
        <v>961</v>
      </c>
      <c r="AY64" s="329">
        <v>712491</v>
      </c>
      <c r="AZ64" s="329">
        <v>4120</v>
      </c>
      <c r="BA64" s="280">
        <v>227487</v>
      </c>
      <c r="BB64" s="280">
        <v>0</v>
      </c>
      <c r="BC64" s="280">
        <v>194180</v>
      </c>
      <c r="BD64" s="280">
        <v>-32693</v>
      </c>
      <c r="BE64" s="329">
        <v>2488792</v>
      </c>
      <c r="BF64" s="280">
        <v>0</v>
      </c>
      <c r="BG64" s="280">
        <v>4429</v>
      </c>
      <c r="BH64" s="280">
        <v>0</v>
      </c>
      <c r="BI64" s="280">
        <v>173</v>
      </c>
      <c r="BJ64" s="280">
        <v>0</v>
      </c>
      <c r="BK64" s="280">
        <v>0</v>
      </c>
      <c r="BL64" s="280">
        <v>0</v>
      </c>
      <c r="BM64" s="280">
        <v>2223</v>
      </c>
      <c r="BN64" s="280">
        <v>1912821</v>
      </c>
      <c r="BO64" s="280">
        <v>764</v>
      </c>
      <c r="BP64" s="280">
        <v>299</v>
      </c>
      <c r="BQ64" s="280">
        <v>114</v>
      </c>
      <c r="BR64" s="280">
        <v>214</v>
      </c>
      <c r="BS64" s="280">
        <v>148429</v>
      </c>
      <c r="BT64" s="280">
        <v>1947</v>
      </c>
      <c r="BU64" s="280">
        <v>0</v>
      </c>
      <c r="BV64" s="280">
        <v>0</v>
      </c>
      <c r="BW64" s="280">
        <v>0</v>
      </c>
      <c r="BX64" s="280">
        <v>0</v>
      </c>
      <c r="BY64" s="280">
        <v>32864</v>
      </c>
      <c r="BZ64" s="280">
        <v>9060</v>
      </c>
      <c r="CA64" s="280">
        <v>17193</v>
      </c>
      <c r="CB64" s="280">
        <v>37478</v>
      </c>
      <c r="CC64" s="280">
        <v>-335572</v>
      </c>
      <c r="CD64" s="24" t="s">
        <v>247</v>
      </c>
      <c r="CE64" s="25">
        <v>102338153</v>
      </c>
      <c r="CF64" s="11">
        <v>94103033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  <c r="CF65" s="11">
        <v>3623784</v>
      </c>
    </row>
    <row r="66" spans="1:84" x14ac:dyDescent="0.25">
      <c r="A66" s="31" t="s">
        <v>266</v>
      </c>
      <c r="B66" s="16"/>
      <c r="C66" s="273">
        <v>209409</v>
      </c>
      <c r="D66" s="273">
        <v>0</v>
      </c>
      <c r="E66" s="273">
        <v>3702253</v>
      </c>
      <c r="F66" s="273">
        <v>0</v>
      </c>
      <c r="G66" s="273">
        <v>240</v>
      </c>
      <c r="H66" s="273">
        <v>262290</v>
      </c>
      <c r="I66" s="273">
        <v>0</v>
      </c>
      <c r="J66" s="273">
        <v>4377</v>
      </c>
      <c r="K66" s="273">
        <v>0</v>
      </c>
      <c r="L66" s="273">
        <v>0</v>
      </c>
      <c r="M66" s="273">
        <v>0</v>
      </c>
      <c r="N66" s="273">
        <v>0</v>
      </c>
      <c r="O66" s="273">
        <v>1700241</v>
      </c>
      <c r="P66" s="329">
        <v>2658899</v>
      </c>
      <c r="Q66" s="329">
        <v>12857</v>
      </c>
      <c r="R66" s="329">
        <v>955</v>
      </c>
      <c r="S66" s="280">
        <v>174434</v>
      </c>
      <c r="T66" s="280">
        <v>1115</v>
      </c>
      <c r="U66" s="331">
        <v>2801740</v>
      </c>
      <c r="V66" s="329">
        <v>301493</v>
      </c>
      <c r="W66" s="329">
        <v>4316</v>
      </c>
      <c r="X66" s="329">
        <v>29207</v>
      </c>
      <c r="Y66" s="329">
        <v>285608</v>
      </c>
      <c r="Z66" s="329">
        <v>280547</v>
      </c>
      <c r="AA66" s="329">
        <v>8546</v>
      </c>
      <c r="AB66" s="281">
        <v>383495</v>
      </c>
      <c r="AC66" s="329">
        <v>41069</v>
      </c>
      <c r="AD66" s="329">
        <v>0</v>
      </c>
      <c r="AE66" s="329">
        <v>74533</v>
      </c>
      <c r="AF66" s="329">
        <v>0</v>
      </c>
      <c r="AG66" s="329">
        <v>14112</v>
      </c>
      <c r="AH66" s="329">
        <v>0</v>
      </c>
      <c r="AI66" s="329">
        <v>0</v>
      </c>
      <c r="AJ66" s="329">
        <v>664361</v>
      </c>
      <c r="AK66" s="329">
        <v>42</v>
      </c>
      <c r="AL66" s="329">
        <v>0</v>
      </c>
      <c r="AM66" s="329">
        <v>0</v>
      </c>
      <c r="AN66" s="329">
        <v>0</v>
      </c>
      <c r="AO66" s="329">
        <v>2446</v>
      </c>
      <c r="AP66" s="329">
        <v>0</v>
      </c>
      <c r="AQ66" s="329">
        <v>0</v>
      </c>
      <c r="AR66" s="329">
        <v>849770</v>
      </c>
      <c r="AS66" s="329">
        <v>0</v>
      </c>
      <c r="AT66" s="329">
        <v>0</v>
      </c>
      <c r="AU66" s="329">
        <v>13472</v>
      </c>
      <c r="AV66" s="280">
        <v>0</v>
      </c>
      <c r="AW66" s="280">
        <v>2470</v>
      </c>
      <c r="AX66" s="280">
        <v>5936</v>
      </c>
      <c r="AY66" s="329">
        <v>2561049</v>
      </c>
      <c r="AZ66" s="329">
        <v>7</v>
      </c>
      <c r="BA66" s="280">
        <v>2278</v>
      </c>
      <c r="BB66" s="280">
        <v>0</v>
      </c>
      <c r="BC66" s="280">
        <v>5123</v>
      </c>
      <c r="BD66" s="280">
        <v>381932</v>
      </c>
      <c r="BE66" s="329">
        <v>431445</v>
      </c>
      <c r="BF66" s="280">
        <v>0</v>
      </c>
      <c r="BG66" s="280">
        <v>684</v>
      </c>
      <c r="BH66" s="280">
        <v>0</v>
      </c>
      <c r="BI66" s="280">
        <v>44</v>
      </c>
      <c r="BJ66" s="280">
        <v>0</v>
      </c>
      <c r="BK66" s="280">
        <v>0</v>
      </c>
      <c r="BL66" s="280">
        <v>0</v>
      </c>
      <c r="BM66" s="280">
        <v>65</v>
      </c>
      <c r="BN66" s="280">
        <v>876187</v>
      </c>
      <c r="BO66" s="280">
        <v>19656</v>
      </c>
      <c r="BP66" s="280">
        <v>47613</v>
      </c>
      <c r="BQ66" s="280">
        <v>18</v>
      </c>
      <c r="BR66" s="280">
        <v>0</v>
      </c>
      <c r="BS66" s="280">
        <v>143457</v>
      </c>
      <c r="BT66" s="280">
        <v>8796</v>
      </c>
      <c r="BU66" s="280">
        <v>0</v>
      </c>
      <c r="BV66" s="280">
        <v>0</v>
      </c>
      <c r="BW66" s="280">
        <v>9376307</v>
      </c>
      <c r="BX66" s="280">
        <v>0</v>
      </c>
      <c r="BY66" s="280">
        <v>1164481</v>
      </c>
      <c r="BZ66" s="280">
        <v>646</v>
      </c>
      <c r="CA66" s="280">
        <v>7404537</v>
      </c>
      <c r="CB66" s="280">
        <v>-32288</v>
      </c>
      <c r="CC66" s="280">
        <v>18148</v>
      </c>
      <c r="CD66" s="24" t="s">
        <v>247</v>
      </c>
      <c r="CE66" s="25">
        <v>36900418</v>
      </c>
      <c r="CF66" s="11">
        <v>44012291</v>
      </c>
    </row>
    <row r="67" spans="1:84" x14ac:dyDescent="0.25">
      <c r="A67" s="31" t="s">
        <v>15</v>
      </c>
      <c r="B67" s="16"/>
      <c r="C67" s="25">
        <v>128573</v>
      </c>
      <c r="D67" s="25">
        <v>0</v>
      </c>
      <c r="E67" s="25">
        <v>141924</v>
      </c>
      <c r="F67" s="25">
        <v>0</v>
      </c>
      <c r="G67" s="25">
        <v>0</v>
      </c>
      <c r="H67" s="25">
        <v>6144</v>
      </c>
      <c r="I67" s="25">
        <v>0</v>
      </c>
      <c r="J67" s="25">
        <v>13386</v>
      </c>
      <c r="K67" s="25">
        <v>0</v>
      </c>
      <c r="L67" s="25">
        <v>0</v>
      </c>
      <c r="M67" s="25">
        <v>0</v>
      </c>
      <c r="N67" s="25">
        <v>0</v>
      </c>
      <c r="O67" s="25">
        <v>60094</v>
      </c>
      <c r="P67" s="25">
        <v>3338335</v>
      </c>
      <c r="Q67" s="25">
        <v>9398</v>
      </c>
      <c r="R67" s="25">
        <v>108149</v>
      </c>
      <c r="S67" s="25">
        <v>36</v>
      </c>
      <c r="T67" s="25">
        <v>15940</v>
      </c>
      <c r="U67" s="25">
        <v>58918</v>
      </c>
      <c r="V67" s="25">
        <v>662694</v>
      </c>
      <c r="W67" s="25">
        <v>10694</v>
      </c>
      <c r="X67" s="25">
        <v>705797</v>
      </c>
      <c r="Y67" s="25">
        <v>741362</v>
      </c>
      <c r="Z67" s="25">
        <v>7142</v>
      </c>
      <c r="AA67" s="25">
        <v>7615</v>
      </c>
      <c r="AB67" s="25">
        <v>59513</v>
      </c>
      <c r="AC67" s="25">
        <v>325135</v>
      </c>
      <c r="AD67" s="25">
        <v>0</v>
      </c>
      <c r="AE67" s="25">
        <v>27269</v>
      </c>
      <c r="AF67" s="25">
        <v>0</v>
      </c>
      <c r="AG67" s="25">
        <v>133667</v>
      </c>
      <c r="AH67" s="25">
        <v>0</v>
      </c>
      <c r="AI67" s="25">
        <v>0</v>
      </c>
      <c r="AJ67" s="25">
        <v>508936</v>
      </c>
      <c r="AK67" s="25">
        <v>0</v>
      </c>
      <c r="AL67" s="25">
        <v>0</v>
      </c>
      <c r="AM67" s="25">
        <v>0</v>
      </c>
      <c r="AN67" s="25">
        <v>0</v>
      </c>
      <c r="AO67" s="25">
        <v>41299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32144</v>
      </c>
      <c r="AZ67" s="25">
        <v>1152</v>
      </c>
      <c r="BA67" s="25">
        <v>0</v>
      </c>
      <c r="BB67" s="25">
        <v>0</v>
      </c>
      <c r="BC67" s="25">
        <v>701610</v>
      </c>
      <c r="BD67" s="25">
        <v>0</v>
      </c>
      <c r="BE67" s="25">
        <v>1300637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8351127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11894</v>
      </c>
      <c r="BZ67" s="25">
        <v>0</v>
      </c>
      <c r="CA67" s="25">
        <v>14412</v>
      </c>
      <c r="CB67" s="25">
        <v>6325</v>
      </c>
      <c r="CC67" s="25">
        <v>7874</v>
      </c>
      <c r="CD67" s="24" t="s">
        <v>247</v>
      </c>
      <c r="CE67" s="25">
        <v>17539195</v>
      </c>
      <c r="CF67" s="11">
        <v>11209090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95323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1552</v>
      </c>
      <c r="P68" s="329">
        <v>483253</v>
      </c>
      <c r="Q68" s="329">
        <v>0</v>
      </c>
      <c r="R68" s="329">
        <v>154428</v>
      </c>
      <c r="S68" s="280">
        <v>75536</v>
      </c>
      <c r="T68" s="280">
        <v>0</v>
      </c>
      <c r="U68" s="331">
        <v>156590</v>
      </c>
      <c r="V68" s="329">
        <v>416385</v>
      </c>
      <c r="W68" s="329">
        <v>0</v>
      </c>
      <c r="X68" s="329">
        <v>0</v>
      </c>
      <c r="Y68" s="329">
        <v>663428</v>
      </c>
      <c r="Z68" s="329">
        <v>0</v>
      </c>
      <c r="AA68" s="329">
        <v>0</v>
      </c>
      <c r="AB68" s="281">
        <v>742133</v>
      </c>
      <c r="AC68" s="329">
        <v>109346</v>
      </c>
      <c r="AD68" s="329">
        <v>0</v>
      </c>
      <c r="AE68" s="329">
        <v>335925</v>
      </c>
      <c r="AF68" s="329">
        <v>0</v>
      </c>
      <c r="AG68" s="329">
        <v>243</v>
      </c>
      <c r="AH68" s="329">
        <v>0</v>
      </c>
      <c r="AI68" s="329">
        <v>0</v>
      </c>
      <c r="AJ68" s="329">
        <v>67849</v>
      </c>
      <c r="AK68" s="329">
        <v>0</v>
      </c>
      <c r="AL68" s="329">
        <v>0</v>
      </c>
      <c r="AM68" s="329">
        <v>0</v>
      </c>
      <c r="AN68" s="329">
        <v>0</v>
      </c>
      <c r="AO68" s="329">
        <v>22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350559</v>
      </c>
      <c r="AV68" s="280">
        <v>0</v>
      </c>
      <c r="AW68" s="280">
        <v>0</v>
      </c>
      <c r="AX68" s="280">
        <v>618924</v>
      </c>
      <c r="AY68" s="329">
        <v>0</v>
      </c>
      <c r="AZ68" s="329">
        <v>0</v>
      </c>
      <c r="BA68" s="280">
        <v>0</v>
      </c>
      <c r="BB68" s="280">
        <v>0</v>
      </c>
      <c r="BC68" s="280">
        <v>600368</v>
      </c>
      <c r="BD68" s="280">
        <v>112438</v>
      </c>
      <c r="BE68" s="329">
        <v>630502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-478564</v>
      </c>
      <c r="BO68" s="280">
        <v>0</v>
      </c>
      <c r="BP68" s="280">
        <v>0</v>
      </c>
      <c r="BQ68" s="280">
        <v>0</v>
      </c>
      <c r="BR68" s="280">
        <v>0</v>
      </c>
      <c r="BS68" s="280">
        <v>1739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5064</v>
      </c>
      <c r="CB68" s="280">
        <v>152564</v>
      </c>
      <c r="CC68" s="280">
        <v>0</v>
      </c>
      <c r="CD68" s="24" t="s">
        <v>247</v>
      </c>
      <c r="CE68" s="25">
        <v>5295607</v>
      </c>
      <c r="CF68" s="11">
        <v>5667231</v>
      </c>
    </row>
    <row r="69" spans="1:84" x14ac:dyDescent="0.25">
      <c r="A69" s="31" t="s">
        <v>268</v>
      </c>
      <c r="B69" s="16"/>
      <c r="C69" s="25">
        <v>13567628</v>
      </c>
      <c r="D69" s="25">
        <v>0</v>
      </c>
      <c r="E69" s="25">
        <v>58702728</v>
      </c>
      <c r="F69" s="25">
        <v>0</v>
      </c>
      <c r="G69" s="25">
        <v>55111</v>
      </c>
      <c r="H69" s="25">
        <v>2813542</v>
      </c>
      <c r="I69" s="25">
        <v>1595</v>
      </c>
      <c r="J69" s="25">
        <v>2051162</v>
      </c>
      <c r="K69" s="25">
        <v>0</v>
      </c>
      <c r="L69" s="25">
        <v>0</v>
      </c>
      <c r="M69" s="25">
        <v>0</v>
      </c>
      <c r="N69" s="25">
        <v>0</v>
      </c>
      <c r="O69" s="25">
        <v>7118645</v>
      </c>
      <c r="P69" s="25">
        <v>16090843</v>
      </c>
      <c r="Q69" s="25">
        <v>13193180</v>
      </c>
      <c r="R69" s="25">
        <v>485937</v>
      </c>
      <c r="S69" s="25">
        <v>64545</v>
      </c>
      <c r="T69" s="25">
        <v>2700322</v>
      </c>
      <c r="U69" s="25">
        <v>8076365</v>
      </c>
      <c r="V69" s="25">
        <v>6808991</v>
      </c>
      <c r="W69" s="25">
        <v>1060385</v>
      </c>
      <c r="X69" s="25">
        <v>1452606</v>
      </c>
      <c r="Y69" s="25">
        <v>7115439</v>
      </c>
      <c r="Z69" s="25">
        <v>65511</v>
      </c>
      <c r="AA69" s="25">
        <v>667091</v>
      </c>
      <c r="AB69" s="25">
        <v>6467283</v>
      </c>
      <c r="AC69" s="25">
        <v>4817352</v>
      </c>
      <c r="AD69" s="25">
        <v>0</v>
      </c>
      <c r="AE69" s="25">
        <v>6437953</v>
      </c>
      <c r="AF69" s="25">
        <v>0</v>
      </c>
      <c r="AG69" s="25">
        <v>12850828</v>
      </c>
      <c r="AH69" s="25">
        <v>0</v>
      </c>
      <c r="AI69" s="25">
        <v>0</v>
      </c>
      <c r="AJ69" s="25">
        <v>6847558</v>
      </c>
      <c r="AK69" s="25">
        <v>0</v>
      </c>
      <c r="AL69" s="25">
        <v>-93</v>
      </c>
      <c r="AM69" s="25">
        <v>0</v>
      </c>
      <c r="AN69" s="25">
        <v>0</v>
      </c>
      <c r="AO69" s="25">
        <v>7707617</v>
      </c>
      <c r="AP69" s="25">
        <v>0</v>
      </c>
      <c r="AQ69" s="25">
        <v>0</v>
      </c>
      <c r="AR69" s="25">
        <v>-111444</v>
      </c>
      <c r="AS69" s="25">
        <v>0</v>
      </c>
      <c r="AT69" s="25">
        <v>0</v>
      </c>
      <c r="AU69" s="25">
        <v>933371</v>
      </c>
      <c r="AV69" s="25">
        <v>0</v>
      </c>
      <c r="AW69" s="25">
        <v>0</v>
      </c>
      <c r="AX69" s="25">
        <v>164874</v>
      </c>
      <c r="AY69" s="25">
        <v>4135461</v>
      </c>
      <c r="AZ69" s="25">
        <v>-9</v>
      </c>
      <c r="BA69" s="25">
        <v>203185</v>
      </c>
      <c r="BB69" s="25">
        <v>0</v>
      </c>
      <c r="BC69" s="25">
        <v>1698956</v>
      </c>
      <c r="BD69" s="25">
        <v>75</v>
      </c>
      <c r="BE69" s="25">
        <v>15847895</v>
      </c>
      <c r="BF69" s="25">
        <v>0</v>
      </c>
      <c r="BG69" s="25">
        <v>379623</v>
      </c>
      <c r="BH69" s="25">
        <v>0</v>
      </c>
      <c r="BI69" s="25">
        <v>20325</v>
      </c>
      <c r="BJ69" s="25">
        <v>0</v>
      </c>
      <c r="BK69" s="25">
        <v>0</v>
      </c>
      <c r="BL69" s="25">
        <v>0</v>
      </c>
      <c r="BM69" s="25">
        <v>204489</v>
      </c>
      <c r="BN69" s="25">
        <v>12489024</v>
      </c>
      <c r="BO69" s="25">
        <v>701134</v>
      </c>
      <c r="BP69" s="25">
        <v>29529</v>
      </c>
      <c r="BQ69" s="25">
        <v>119595</v>
      </c>
      <c r="BR69" s="25">
        <v>108737</v>
      </c>
      <c r="BS69" s="25">
        <v>634505</v>
      </c>
      <c r="BT69" s="25">
        <v>569255</v>
      </c>
      <c r="BU69" s="25">
        <v>0</v>
      </c>
      <c r="BV69" s="25">
        <v>2608</v>
      </c>
      <c r="BW69" s="25">
        <v>0</v>
      </c>
      <c r="BX69" s="25">
        <v>0</v>
      </c>
      <c r="BY69" s="25">
        <v>10029704</v>
      </c>
      <c r="BZ69" s="25">
        <v>2196528</v>
      </c>
      <c r="CA69" s="25">
        <v>5197083</v>
      </c>
      <c r="CB69" s="25">
        <v>1017926</v>
      </c>
      <c r="CC69" s="25">
        <v>14019650</v>
      </c>
      <c r="CD69" s="25">
        <v>0</v>
      </c>
      <c r="CE69" s="25">
        <v>257812203</v>
      </c>
    </row>
    <row r="70" spans="1:84" x14ac:dyDescent="0.25">
      <c r="A70" s="26" t="s">
        <v>269</v>
      </c>
      <c r="B70" s="334"/>
      <c r="C70" s="282">
        <v>10376</v>
      </c>
      <c r="D70" s="282">
        <v>0</v>
      </c>
      <c r="E70" s="282">
        <v>15314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643</v>
      </c>
      <c r="P70" s="282">
        <v>0</v>
      </c>
      <c r="Q70" s="282">
        <v>5153</v>
      </c>
      <c r="R70" s="282">
        <v>0</v>
      </c>
      <c r="S70" s="282">
        <v>20137</v>
      </c>
      <c r="T70" s="282">
        <v>0</v>
      </c>
      <c r="U70" s="282">
        <v>2747679</v>
      </c>
      <c r="V70" s="282">
        <v>0</v>
      </c>
      <c r="W70" s="282">
        <v>0</v>
      </c>
      <c r="X70" s="282">
        <v>0</v>
      </c>
      <c r="Y70" s="282">
        <v>124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11429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5061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7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430</v>
      </c>
      <c r="CD70" s="282">
        <v>0</v>
      </c>
      <c r="CE70" s="25">
        <v>2816353</v>
      </c>
    </row>
    <row r="71" spans="1:84" x14ac:dyDescent="0.25">
      <c r="A71" s="26" t="s">
        <v>270</v>
      </c>
      <c r="B71" s="334"/>
      <c r="C71" s="282">
        <v>1862175</v>
      </c>
      <c r="D71" s="282">
        <v>0</v>
      </c>
      <c r="E71" s="282">
        <v>17384193</v>
      </c>
      <c r="F71" s="282">
        <v>0</v>
      </c>
      <c r="G71" s="282">
        <v>0</v>
      </c>
      <c r="H71" s="282">
        <v>65263</v>
      </c>
      <c r="I71" s="282">
        <v>0</v>
      </c>
      <c r="J71" s="282">
        <v>29478</v>
      </c>
      <c r="K71" s="282">
        <v>0</v>
      </c>
      <c r="L71" s="282">
        <v>0</v>
      </c>
      <c r="M71" s="282">
        <v>0</v>
      </c>
      <c r="N71" s="282">
        <v>0</v>
      </c>
      <c r="O71" s="282">
        <v>683714</v>
      </c>
      <c r="P71" s="282">
        <v>2725834</v>
      </c>
      <c r="Q71" s="282">
        <v>42719</v>
      </c>
      <c r="R71" s="282">
        <v>0</v>
      </c>
      <c r="S71" s="282">
        <v>0</v>
      </c>
      <c r="T71" s="282">
        <v>0</v>
      </c>
      <c r="U71" s="282">
        <v>344054</v>
      </c>
      <c r="V71" s="282">
        <v>997674</v>
      </c>
      <c r="W71" s="282">
        <v>0</v>
      </c>
      <c r="X71" s="282">
        <v>316350</v>
      </c>
      <c r="Y71" s="282">
        <v>915589</v>
      </c>
      <c r="Z71" s="282">
        <v>0</v>
      </c>
      <c r="AA71" s="282">
        <v>0</v>
      </c>
      <c r="AB71" s="282">
        <v>150764</v>
      </c>
      <c r="AC71" s="282">
        <v>721752</v>
      </c>
      <c r="AD71" s="282">
        <v>0</v>
      </c>
      <c r="AE71" s="282">
        <v>-127370</v>
      </c>
      <c r="AF71" s="282">
        <v>0</v>
      </c>
      <c r="AG71" s="282">
        <v>3336484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4063119</v>
      </c>
      <c r="AP71" s="282">
        <v>0</v>
      </c>
      <c r="AQ71" s="282">
        <v>0</v>
      </c>
      <c r="AR71" s="282">
        <v>1704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-54745</v>
      </c>
      <c r="BF71" s="282">
        <v>0</v>
      </c>
      <c r="BG71" s="282">
        <v>-9837</v>
      </c>
      <c r="BH71" s="282">
        <v>0</v>
      </c>
      <c r="BI71" s="282">
        <v>20325</v>
      </c>
      <c r="BJ71" s="282">
        <v>0</v>
      </c>
      <c r="BK71" s="282">
        <v>0</v>
      </c>
      <c r="BL71" s="282">
        <v>0</v>
      </c>
      <c r="BM71" s="282">
        <v>0</v>
      </c>
      <c r="BN71" s="282">
        <v>3038894</v>
      </c>
      <c r="BO71" s="282">
        <v>4594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2608</v>
      </c>
      <c r="BW71" s="282">
        <v>0</v>
      </c>
      <c r="BX71" s="282">
        <v>0</v>
      </c>
      <c r="BY71" s="282">
        <v>406103</v>
      </c>
      <c r="BZ71" s="282">
        <v>-144374</v>
      </c>
      <c r="CA71" s="282">
        <v>0</v>
      </c>
      <c r="CB71" s="282">
        <v>0</v>
      </c>
      <c r="CC71" s="282">
        <v>2978</v>
      </c>
      <c r="CD71" s="282">
        <v>0</v>
      </c>
      <c r="CE71" s="25">
        <v>36780042</v>
      </c>
    </row>
    <row r="72" spans="1:84" x14ac:dyDescent="0.25">
      <c r="A72" s="26" t="s">
        <v>271</v>
      </c>
      <c r="B72" s="334"/>
      <c r="C72" s="282">
        <v>0</v>
      </c>
      <c r="D72" s="282">
        <v>0</v>
      </c>
      <c r="E72" s="282">
        <v>8397</v>
      </c>
      <c r="F72" s="282">
        <v>0</v>
      </c>
      <c r="G72" s="282">
        <v>0</v>
      </c>
      <c r="H72" s="282">
        <v>1080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443</v>
      </c>
      <c r="R72" s="282">
        <v>0</v>
      </c>
      <c r="S72" s="282">
        <v>0</v>
      </c>
      <c r="T72" s="282">
        <v>0</v>
      </c>
      <c r="U72" s="282">
        <v>11215</v>
      </c>
      <c r="V72" s="282">
        <v>15</v>
      </c>
      <c r="W72" s="282">
        <v>410</v>
      </c>
      <c r="X72" s="282">
        <v>35000</v>
      </c>
      <c r="Y72" s="282">
        <v>8479</v>
      </c>
      <c r="Z72" s="282">
        <v>0</v>
      </c>
      <c r="AA72" s="282">
        <v>9561</v>
      </c>
      <c r="AB72" s="282">
        <v>790</v>
      </c>
      <c r="AC72" s="282">
        <v>3090</v>
      </c>
      <c r="AD72" s="282">
        <v>0</v>
      </c>
      <c r="AE72" s="282">
        <v>0</v>
      </c>
      <c r="AF72" s="282">
        <v>0</v>
      </c>
      <c r="AG72" s="282">
        <v>600</v>
      </c>
      <c r="AH72" s="282">
        <v>0</v>
      </c>
      <c r="AI72" s="282">
        <v>0</v>
      </c>
      <c r="AJ72" s="282">
        <v>644</v>
      </c>
      <c r="AK72" s="282">
        <v>0</v>
      </c>
      <c r="AL72" s="282">
        <v>0</v>
      </c>
      <c r="AM72" s="282">
        <v>0</v>
      </c>
      <c r="AN72" s="282">
        <v>0</v>
      </c>
      <c r="AO72" s="282">
        <v>52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3691</v>
      </c>
      <c r="AV72" s="282">
        <v>0</v>
      </c>
      <c r="AW72" s="282">
        <v>0</v>
      </c>
      <c r="AX72" s="282">
        <v>0</v>
      </c>
      <c r="AY72" s="282">
        <v>430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9273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14216</v>
      </c>
      <c r="BO72" s="282">
        <v>0</v>
      </c>
      <c r="BP72" s="282">
        <v>0</v>
      </c>
      <c r="BQ72" s="282">
        <v>0</v>
      </c>
      <c r="BR72" s="282">
        <v>0</v>
      </c>
      <c r="BS72" s="282">
        <v>125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3966</v>
      </c>
      <c r="BZ72" s="282">
        <v>0</v>
      </c>
      <c r="CA72" s="282">
        <v>0</v>
      </c>
      <c r="CB72" s="282">
        <v>947</v>
      </c>
      <c r="CC72" s="282">
        <v>0</v>
      </c>
      <c r="CD72" s="282">
        <v>0</v>
      </c>
      <c r="CE72" s="25">
        <v>112424</v>
      </c>
    </row>
    <row r="73" spans="1:84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12809</v>
      </c>
      <c r="CC73" s="282">
        <v>0</v>
      </c>
      <c r="CD73" s="282">
        <v>0</v>
      </c>
      <c r="CE73" s="25">
        <v>12809</v>
      </c>
    </row>
    <row r="74" spans="1:84" x14ac:dyDescent="0.25">
      <c r="A74" s="26" t="s">
        <v>273</v>
      </c>
      <c r="B74" s="334"/>
      <c r="C74" s="282">
        <v>126280</v>
      </c>
      <c r="D74" s="282">
        <v>0</v>
      </c>
      <c r="E74" s="282">
        <v>510953</v>
      </c>
      <c r="F74" s="282">
        <v>0</v>
      </c>
      <c r="G74" s="282">
        <v>0</v>
      </c>
      <c r="H74" s="282">
        <v>14883</v>
      </c>
      <c r="I74" s="282">
        <v>0</v>
      </c>
      <c r="J74" s="282">
        <v>6431</v>
      </c>
      <c r="K74" s="282">
        <v>0</v>
      </c>
      <c r="L74" s="282">
        <v>0</v>
      </c>
      <c r="M74" s="282">
        <v>0</v>
      </c>
      <c r="N74" s="282">
        <v>0</v>
      </c>
      <c r="O74" s="282">
        <v>126161</v>
      </c>
      <c r="P74" s="282">
        <v>202163</v>
      </c>
      <c r="Q74" s="282">
        <v>125926</v>
      </c>
      <c r="R74" s="282">
        <v>0</v>
      </c>
      <c r="S74" s="282">
        <v>4458</v>
      </c>
      <c r="T74" s="282">
        <v>0</v>
      </c>
      <c r="U74" s="282">
        <v>6312</v>
      </c>
      <c r="V74" s="282">
        <v>45784</v>
      </c>
      <c r="W74" s="282">
        <v>14346</v>
      </c>
      <c r="X74" s="282">
        <v>49944</v>
      </c>
      <c r="Y74" s="282">
        <v>80766</v>
      </c>
      <c r="Z74" s="282">
        <v>0</v>
      </c>
      <c r="AA74" s="282">
        <v>22764</v>
      </c>
      <c r="AB74" s="282">
        <v>4178</v>
      </c>
      <c r="AC74" s="282">
        <v>345</v>
      </c>
      <c r="AD74" s="282">
        <v>0</v>
      </c>
      <c r="AE74" s="282">
        <v>0</v>
      </c>
      <c r="AF74" s="282">
        <v>0</v>
      </c>
      <c r="AG74" s="282">
        <v>312017</v>
      </c>
      <c r="AH74" s="282">
        <v>0</v>
      </c>
      <c r="AI74" s="282">
        <v>0</v>
      </c>
      <c r="AJ74" s="282">
        <v>1815</v>
      </c>
      <c r="AK74" s="282">
        <v>0</v>
      </c>
      <c r="AL74" s="282">
        <v>0</v>
      </c>
      <c r="AM74" s="282">
        <v>0</v>
      </c>
      <c r="AN74" s="282">
        <v>0</v>
      </c>
      <c r="AO74" s="282">
        <v>91387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363</v>
      </c>
      <c r="AZ74" s="282">
        <v>0</v>
      </c>
      <c r="BA74" s="282">
        <v>1540</v>
      </c>
      <c r="BB74" s="282">
        <v>0</v>
      </c>
      <c r="BC74" s="282">
        <v>6</v>
      </c>
      <c r="BD74" s="282">
        <v>0</v>
      </c>
      <c r="BE74" s="282">
        <v>58099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714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24463</v>
      </c>
      <c r="CD74" s="282">
        <v>0</v>
      </c>
      <c r="CE74" s="25">
        <v>1832098</v>
      </c>
    </row>
    <row r="75" spans="1:84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1829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1566291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27927</v>
      </c>
      <c r="BZ75" s="282">
        <v>0</v>
      </c>
      <c r="CA75" s="282">
        <v>0</v>
      </c>
      <c r="CB75" s="282">
        <v>0</v>
      </c>
      <c r="CC75" s="282">
        <v>-52944</v>
      </c>
      <c r="CD75" s="282">
        <v>0</v>
      </c>
      <c r="CE75" s="25">
        <v>1543103</v>
      </c>
    </row>
    <row r="76" spans="1:84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4" x14ac:dyDescent="0.25">
      <c r="A77" s="26" t="s">
        <v>276</v>
      </c>
      <c r="B77" s="334"/>
      <c r="C77" s="282">
        <v>1672</v>
      </c>
      <c r="D77" s="282">
        <v>0</v>
      </c>
      <c r="E77" s="282">
        <v>2998</v>
      </c>
      <c r="F77" s="282">
        <v>0</v>
      </c>
      <c r="G77" s="282">
        <v>0</v>
      </c>
      <c r="H77" s="282">
        <v>5754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1898</v>
      </c>
      <c r="Q77" s="282">
        <v>121</v>
      </c>
      <c r="R77" s="282">
        <v>0</v>
      </c>
      <c r="S77" s="282">
        <v>40225</v>
      </c>
      <c r="T77" s="282">
        <v>0</v>
      </c>
      <c r="U77" s="282">
        <v>31165</v>
      </c>
      <c r="V77" s="282">
        <v>55760</v>
      </c>
      <c r="W77" s="282">
        <v>114897</v>
      </c>
      <c r="X77" s="282">
        <v>0</v>
      </c>
      <c r="Y77" s="282">
        <v>0</v>
      </c>
      <c r="Z77" s="282">
        <v>-7519</v>
      </c>
      <c r="AA77" s="282">
        <v>0</v>
      </c>
      <c r="AB77" s="282">
        <v>277808</v>
      </c>
      <c r="AC77" s="282">
        <v>65700</v>
      </c>
      <c r="AD77" s="282">
        <v>0</v>
      </c>
      <c r="AE77" s="282">
        <v>6071</v>
      </c>
      <c r="AF77" s="282">
        <v>0</v>
      </c>
      <c r="AG77" s="282">
        <v>70380</v>
      </c>
      <c r="AH77" s="282">
        <v>0</v>
      </c>
      <c r="AI77" s="282">
        <v>0</v>
      </c>
      <c r="AJ77" s="282">
        <v>4804468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-173</v>
      </c>
      <c r="AV77" s="282">
        <v>0</v>
      </c>
      <c r="AW77" s="282">
        <v>0</v>
      </c>
      <c r="AX77" s="282">
        <v>0</v>
      </c>
      <c r="AY77" s="282">
        <v>684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4772820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105271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39009</v>
      </c>
      <c r="BZ77" s="282">
        <v>0</v>
      </c>
      <c r="CA77" s="282">
        <v>0</v>
      </c>
      <c r="CB77" s="282">
        <v>8999</v>
      </c>
      <c r="CC77" s="282">
        <v>78</v>
      </c>
      <c r="CD77" s="282">
        <v>0</v>
      </c>
      <c r="CE77" s="25">
        <v>10398086</v>
      </c>
    </row>
    <row r="78" spans="1:84" x14ac:dyDescent="0.25">
      <c r="A78" s="26" t="s">
        <v>277</v>
      </c>
      <c r="B78" s="16"/>
      <c r="C78" s="282">
        <v>11389986</v>
      </c>
      <c r="D78" s="282">
        <v>0</v>
      </c>
      <c r="E78" s="282">
        <v>40336124</v>
      </c>
      <c r="F78" s="282">
        <v>0</v>
      </c>
      <c r="G78" s="282">
        <v>55111</v>
      </c>
      <c r="H78" s="282">
        <v>2683841</v>
      </c>
      <c r="I78" s="282">
        <v>1595</v>
      </c>
      <c r="J78" s="282">
        <v>2011109</v>
      </c>
      <c r="K78" s="282">
        <v>0</v>
      </c>
      <c r="L78" s="282">
        <v>0</v>
      </c>
      <c r="M78" s="282">
        <v>0</v>
      </c>
      <c r="N78" s="282">
        <v>0</v>
      </c>
      <c r="O78" s="282">
        <v>6294245</v>
      </c>
      <c r="P78" s="282">
        <v>13059482</v>
      </c>
      <c r="Q78" s="282">
        <v>13009337</v>
      </c>
      <c r="R78" s="282">
        <v>476238</v>
      </c>
      <c r="S78" s="282">
        <v>0</v>
      </c>
      <c r="T78" s="282">
        <v>2691164</v>
      </c>
      <c r="U78" s="282">
        <v>4869146</v>
      </c>
      <c r="V78" s="282">
        <v>5684875</v>
      </c>
      <c r="W78" s="282">
        <v>926752</v>
      </c>
      <c r="X78" s="282">
        <v>1049048</v>
      </c>
      <c r="Y78" s="282">
        <v>6074129</v>
      </c>
      <c r="Z78" s="282">
        <v>72600</v>
      </c>
      <c r="AA78" s="282">
        <v>631722</v>
      </c>
      <c r="AB78" s="282">
        <v>5970016</v>
      </c>
      <c r="AC78" s="282">
        <v>4008949</v>
      </c>
      <c r="AD78" s="282">
        <v>0</v>
      </c>
      <c r="AE78" s="282">
        <v>6455384</v>
      </c>
      <c r="AF78" s="282">
        <v>0</v>
      </c>
      <c r="AG78" s="282">
        <v>9067734</v>
      </c>
      <c r="AH78" s="282">
        <v>0</v>
      </c>
      <c r="AI78" s="282">
        <v>0</v>
      </c>
      <c r="AJ78" s="282">
        <v>1966912</v>
      </c>
      <c r="AK78" s="282">
        <v>0</v>
      </c>
      <c r="AL78" s="282">
        <v>0</v>
      </c>
      <c r="AM78" s="282">
        <v>0</v>
      </c>
      <c r="AN78" s="282">
        <v>0</v>
      </c>
      <c r="AO78" s="282">
        <v>3540918</v>
      </c>
      <c r="AP78" s="282">
        <v>0</v>
      </c>
      <c r="AQ78" s="282">
        <v>0</v>
      </c>
      <c r="AR78" s="282">
        <v>-113578</v>
      </c>
      <c r="AS78" s="282">
        <v>0</v>
      </c>
      <c r="AT78" s="282">
        <v>0</v>
      </c>
      <c r="AU78" s="282">
        <v>911533</v>
      </c>
      <c r="AV78" s="282">
        <v>0</v>
      </c>
      <c r="AW78" s="282">
        <v>0</v>
      </c>
      <c r="AX78" s="282">
        <v>0</v>
      </c>
      <c r="AY78" s="282">
        <v>4122182</v>
      </c>
      <c r="AZ78" s="282">
        <v>0</v>
      </c>
      <c r="BA78" s="282">
        <v>201645</v>
      </c>
      <c r="BB78" s="282">
        <v>0</v>
      </c>
      <c r="BC78" s="282">
        <v>1688307</v>
      </c>
      <c r="BD78" s="282">
        <v>0</v>
      </c>
      <c r="BE78" s="282">
        <v>6984256</v>
      </c>
      <c r="BF78" s="282">
        <v>0</v>
      </c>
      <c r="BG78" s="282">
        <v>388387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204386</v>
      </c>
      <c r="BN78" s="282">
        <v>2977845</v>
      </c>
      <c r="BO78" s="282">
        <v>337125</v>
      </c>
      <c r="BP78" s="282">
        <v>0</v>
      </c>
      <c r="BQ78" s="282">
        <v>119337</v>
      </c>
      <c r="BR78" s="282">
        <v>94941</v>
      </c>
      <c r="BS78" s="282">
        <v>596973</v>
      </c>
      <c r="BT78" s="282">
        <v>553992</v>
      </c>
      <c r="BU78" s="282">
        <v>0</v>
      </c>
      <c r="BV78" s="282">
        <v>0</v>
      </c>
      <c r="BW78" s="282">
        <v>0</v>
      </c>
      <c r="BX78" s="282">
        <v>0</v>
      </c>
      <c r="BY78" s="282">
        <v>8943939</v>
      </c>
      <c r="BZ78" s="282">
        <v>2323364</v>
      </c>
      <c r="CA78" s="282">
        <v>5062505</v>
      </c>
      <c r="CB78" s="282">
        <v>1014985</v>
      </c>
      <c r="CC78" s="282">
        <v>349141</v>
      </c>
      <c r="CD78" s="282">
        <v>0</v>
      </c>
      <c r="CE78" s="25">
        <v>179087682</v>
      </c>
    </row>
    <row r="79" spans="1:84" x14ac:dyDescent="0.25">
      <c r="A79" s="26" t="s">
        <v>278</v>
      </c>
      <c r="B79" s="16"/>
      <c r="C79" s="282">
        <v>163904</v>
      </c>
      <c r="D79" s="282">
        <v>0</v>
      </c>
      <c r="E79" s="282">
        <v>214769</v>
      </c>
      <c r="F79" s="282">
        <v>0</v>
      </c>
      <c r="G79" s="282">
        <v>0</v>
      </c>
      <c r="H79" s="282">
        <v>29496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1489</v>
      </c>
      <c r="P79" s="282">
        <v>14932</v>
      </c>
      <c r="Q79" s="282">
        <v>3428</v>
      </c>
      <c r="R79" s="282">
        <v>9080</v>
      </c>
      <c r="S79" s="282">
        <v>0</v>
      </c>
      <c r="T79" s="282">
        <v>0</v>
      </c>
      <c r="U79" s="282">
        <v>627</v>
      </c>
      <c r="V79" s="282">
        <v>6224</v>
      </c>
      <c r="W79" s="282">
        <v>0</v>
      </c>
      <c r="X79" s="282">
        <v>0</v>
      </c>
      <c r="Y79" s="282">
        <v>17768</v>
      </c>
      <c r="Z79" s="282">
        <v>0</v>
      </c>
      <c r="AA79" s="282">
        <v>0</v>
      </c>
      <c r="AB79" s="282">
        <v>14388</v>
      </c>
      <c r="AC79" s="282">
        <v>15685</v>
      </c>
      <c r="AD79" s="282">
        <v>0</v>
      </c>
      <c r="AE79" s="282">
        <v>4607</v>
      </c>
      <c r="AF79" s="282">
        <v>0</v>
      </c>
      <c r="AG79" s="282">
        <v>36235</v>
      </c>
      <c r="AH79" s="282">
        <v>0</v>
      </c>
      <c r="AI79" s="282">
        <v>0</v>
      </c>
      <c r="AJ79" s="282">
        <v>1000</v>
      </c>
      <c r="AK79" s="282">
        <v>0</v>
      </c>
      <c r="AL79" s="282">
        <v>0</v>
      </c>
      <c r="AM79" s="282">
        <v>0</v>
      </c>
      <c r="AN79" s="282">
        <v>0</v>
      </c>
      <c r="AO79" s="282">
        <v>2194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332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1073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175000</v>
      </c>
      <c r="BZ79" s="282">
        <v>15000</v>
      </c>
      <c r="CA79" s="282">
        <v>0</v>
      </c>
      <c r="CB79" s="282">
        <v>10931</v>
      </c>
      <c r="CC79" s="282">
        <v>1266</v>
      </c>
      <c r="CD79" s="282">
        <v>0</v>
      </c>
      <c r="CE79" s="25">
        <v>739428</v>
      </c>
    </row>
    <row r="80" spans="1:84" x14ac:dyDescent="0.25">
      <c r="A80" s="26" t="s">
        <v>279</v>
      </c>
      <c r="B80" s="16"/>
      <c r="C80" s="282">
        <v>1844</v>
      </c>
      <c r="D80" s="282">
        <v>0</v>
      </c>
      <c r="E80" s="282">
        <v>14124</v>
      </c>
      <c r="F80" s="282">
        <v>0</v>
      </c>
      <c r="G80" s="282">
        <v>0</v>
      </c>
      <c r="H80" s="282">
        <v>744</v>
      </c>
      <c r="I80" s="282">
        <v>0</v>
      </c>
      <c r="J80" s="282">
        <v>3148</v>
      </c>
      <c r="K80" s="282">
        <v>0</v>
      </c>
      <c r="L80" s="282">
        <v>0</v>
      </c>
      <c r="M80" s="282">
        <v>0</v>
      </c>
      <c r="N80" s="282">
        <v>0</v>
      </c>
      <c r="O80" s="282">
        <v>4200</v>
      </c>
      <c r="P80" s="282">
        <v>16918</v>
      </c>
      <c r="Q80" s="282">
        <v>4669</v>
      </c>
      <c r="R80" s="282">
        <v>0</v>
      </c>
      <c r="S80" s="282">
        <v>0</v>
      </c>
      <c r="T80" s="282">
        <v>5650</v>
      </c>
      <c r="U80" s="282">
        <v>145</v>
      </c>
      <c r="V80" s="282">
        <v>1368</v>
      </c>
      <c r="W80" s="282">
        <v>3700</v>
      </c>
      <c r="X80" s="282">
        <v>598</v>
      </c>
      <c r="Y80" s="282">
        <v>1558</v>
      </c>
      <c r="Z80" s="282">
        <v>0</v>
      </c>
      <c r="AA80" s="282">
        <v>2579</v>
      </c>
      <c r="AB80" s="282">
        <v>9592</v>
      </c>
      <c r="AC80" s="282">
        <v>3950</v>
      </c>
      <c r="AD80" s="282">
        <v>0</v>
      </c>
      <c r="AE80" s="282">
        <v>18500</v>
      </c>
      <c r="AF80" s="282">
        <v>0</v>
      </c>
      <c r="AG80" s="282">
        <v>1220</v>
      </c>
      <c r="AH80" s="282">
        <v>0</v>
      </c>
      <c r="AI80" s="282">
        <v>0</v>
      </c>
      <c r="AJ80" s="282">
        <v>41930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1119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35648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5883</v>
      </c>
      <c r="BO80" s="282">
        <v>358701</v>
      </c>
      <c r="BP80" s="282">
        <v>0</v>
      </c>
      <c r="BQ80" s="282">
        <v>0</v>
      </c>
      <c r="BR80" s="282">
        <v>0</v>
      </c>
      <c r="BS80" s="282">
        <v>24</v>
      </c>
      <c r="BT80" s="282">
        <v>393</v>
      </c>
      <c r="BU80" s="282">
        <v>0</v>
      </c>
      <c r="BV80" s="282">
        <v>0</v>
      </c>
      <c r="BW80" s="282">
        <v>0</v>
      </c>
      <c r="BX80" s="282">
        <v>0</v>
      </c>
      <c r="BY80" s="282">
        <v>8579</v>
      </c>
      <c r="BZ80" s="282">
        <v>0</v>
      </c>
      <c r="CA80" s="282">
        <v>97952</v>
      </c>
      <c r="CB80" s="282">
        <v>2927</v>
      </c>
      <c r="CC80" s="282">
        <v>0</v>
      </c>
      <c r="CD80" s="282">
        <v>0</v>
      </c>
      <c r="CE80" s="25">
        <v>647663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3625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14120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31529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10131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4509446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15578</v>
      </c>
      <c r="CC81" s="282">
        <v>13676845</v>
      </c>
      <c r="CD81" s="282">
        <v>0</v>
      </c>
      <c r="CE81" s="25">
        <v>18261274</v>
      </c>
    </row>
    <row r="82" spans="1:84" x14ac:dyDescent="0.25">
      <c r="A82" s="26" t="s">
        <v>281</v>
      </c>
      <c r="B82" s="16"/>
      <c r="C82" s="282">
        <v>530</v>
      </c>
      <c r="D82" s="282">
        <v>0</v>
      </c>
      <c r="E82" s="282">
        <v>5049</v>
      </c>
      <c r="F82" s="282">
        <v>0</v>
      </c>
      <c r="G82" s="282">
        <v>0</v>
      </c>
      <c r="H82" s="282">
        <v>9628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153</v>
      </c>
      <c r="P82" s="282">
        <v>52980</v>
      </c>
      <c r="Q82" s="282">
        <v>1493</v>
      </c>
      <c r="R82" s="282">
        <v>0</v>
      </c>
      <c r="S82" s="282">
        <v>0</v>
      </c>
      <c r="T82" s="282">
        <v>627</v>
      </c>
      <c r="U82" s="282">
        <v>920</v>
      </c>
      <c r="V82" s="282">
        <v>1086</v>
      </c>
      <c r="W82" s="282">
        <v>0</v>
      </c>
      <c r="X82" s="282">
        <v>0</v>
      </c>
      <c r="Y82" s="282">
        <v>12629</v>
      </c>
      <c r="Z82" s="282">
        <v>300</v>
      </c>
      <c r="AA82" s="282">
        <v>0</v>
      </c>
      <c r="AB82" s="282">
        <v>25</v>
      </c>
      <c r="AC82" s="282">
        <v>0</v>
      </c>
      <c r="AD82" s="282">
        <v>0</v>
      </c>
      <c r="AE82" s="282">
        <v>47069</v>
      </c>
      <c r="AF82" s="282">
        <v>0</v>
      </c>
      <c r="AG82" s="282">
        <v>1002</v>
      </c>
      <c r="AH82" s="282">
        <v>0</v>
      </c>
      <c r="AI82" s="282">
        <v>0</v>
      </c>
      <c r="AJ82" s="282">
        <v>2681</v>
      </c>
      <c r="AK82" s="282">
        <v>0</v>
      </c>
      <c r="AL82" s="282">
        <v>-93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4342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284</v>
      </c>
      <c r="BD82" s="282">
        <v>0</v>
      </c>
      <c r="BE82" s="282">
        <v>3925155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225</v>
      </c>
      <c r="BN82" s="282">
        <v>5266</v>
      </c>
      <c r="BO82" s="282">
        <v>0</v>
      </c>
      <c r="BP82" s="282">
        <v>0</v>
      </c>
      <c r="BQ82" s="282">
        <v>0</v>
      </c>
      <c r="BR82" s="282">
        <v>300</v>
      </c>
      <c r="BS82" s="282">
        <v>4049</v>
      </c>
      <c r="BT82" s="282">
        <v>644</v>
      </c>
      <c r="BU82" s="282">
        <v>0</v>
      </c>
      <c r="BV82" s="282">
        <v>0</v>
      </c>
      <c r="BW82" s="282">
        <v>0</v>
      </c>
      <c r="BX82" s="282">
        <v>0</v>
      </c>
      <c r="BY82" s="282">
        <v>3700</v>
      </c>
      <c r="BZ82" s="282">
        <v>1164</v>
      </c>
      <c r="CA82" s="282">
        <v>300</v>
      </c>
      <c r="CB82" s="282">
        <v>28191</v>
      </c>
      <c r="CC82" s="282">
        <v>300</v>
      </c>
      <c r="CD82" s="282">
        <v>0</v>
      </c>
      <c r="CE82" s="25">
        <v>4109999</v>
      </c>
    </row>
    <row r="83" spans="1:84" x14ac:dyDescent="0.25">
      <c r="A83" s="26" t="s">
        <v>282</v>
      </c>
      <c r="B83" s="16"/>
      <c r="C83" s="273">
        <v>10861</v>
      </c>
      <c r="D83" s="273">
        <v>0</v>
      </c>
      <c r="E83" s="329">
        <v>207182</v>
      </c>
      <c r="F83" s="329">
        <v>0</v>
      </c>
      <c r="G83" s="273">
        <v>0</v>
      </c>
      <c r="H83" s="273">
        <v>2853</v>
      </c>
      <c r="I83" s="329">
        <v>0</v>
      </c>
      <c r="J83" s="329">
        <v>996</v>
      </c>
      <c r="K83" s="329">
        <v>0</v>
      </c>
      <c r="L83" s="329">
        <v>0</v>
      </c>
      <c r="M83" s="273">
        <v>0</v>
      </c>
      <c r="N83" s="273">
        <v>0</v>
      </c>
      <c r="O83" s="273">
        <v>6211</v>
      </c>
      <c r="P83" s="329">
        <v>16636</v>
      </c>
      <c r="Q83" s="329">
        <v>-109</v>
      </c>
      <c r="R83" s="331">
        <v>619</v>
      </c>
      <c r="S83" s="329">
        <v>-275</v>
      </c>
      <c r="T83" s="273">
        <v>2881</v>
      </c>
      <c r="U83" s="329">
        <v>50982</v>
      </c>
      <c r="V83" s="329">
        <v>16205</v>
      </c>
      <c r="W83" s="273">
        <v>280</v>
      </c>
      <c r="X83" s="329">
        <v>1666</v>
      </c>
      <c r="Y83" s="329">
        <v>4397</v>
      </c>
      <c r="Z83" s="329">
        <v>130</v>
      </c>
      <c r="AA83" s="329">
        <v>465</v>
      </c>
      <c r="AB83" s="329">
        <v>39722</v>
      </c>
      <c r="AC83" s="329">
        <v>-2119</v>
      </c>
      <c r="AD83" s="329">
        <v>0</v>
      </c>
      <c r="AE83" s="329">
        <v>2163</v>
      </c>
      <c r="AF83" s="329">
        <v>0</v>
      </c>
      <c r="AG83" s="329">
        <v>13727</v>
      </c>
      <c r="AH83" s="329">
        <v>0</v>
      </c>
      <c r="AI83" s="329">
        <v>0</v>
      </c>
      <c r="AJ83" s="329">
        <v>28108</v>
      </c>
      <c r="AK83" s="329">
        <v>0</v>
      </c>
      <c r="AL83" s="329">
        <v>0</v>
      </c>
      <c r="AM83" s="329">
        <v>0</v>
      </c>
      <c r="AN83" s="329">
        <v>0</v>
      </c>
      <c r="AO83" s="273">
        <v>4886</v>
      </c>
      <c r="AP83" s="329">
        <v>0</v>
      </c>
      <c r="AQ83" s="273">
        <v>0</v>
      </c>
      <c r="AR83" s="273">
        <v>430</v>
      </c>
      <c r="AS83" s="273">
        <v>0</v>
      </c>
      <c r="AT83" s="273">
        <v>0</v>
      </c>
      <c r="AU83" s="329">
        <v>12859</v>
      </c>
      <c r="AV83" s="329">
        <v>0</v>
      </c>
      <c r="AW83" s="329">
        <v>0</v>
      </c>
      <c r="AX83" s="329">
        <v>164542</v>
      </c>
      <c r="AY83" s="329">
        <v>11802</v>
      </c>
      <c r="AZ83" s="329">
        <v>-9</v>
      </c>
      <c r="BA83" s="329">
        <v>0</v>
      </c>
      <c r="BB83" s="329">
        <v>0</v>
      </c>
      <c r="BC83" s="329">
        <v>228</v>
      </c>
      <c r="BD83" s="329">
        <v>75</v>
      </c>
      <c r="BE83" s="329">
        <v>117389</v>
      </c>
      <c r="BF83" s="329">
        <v>0</v>
      </c>
      <c r="BG83" s="329">
        <v>0</v>
      </c>
      <c r="BH83" s="331">
        <v>0</v>
      </c>
      <c r="BI83" s="329">
        <v>0</v>
      </c>
      <c r="BJ83" s="329">
        <v>0</v>
      </c>
      <c r="BK83" s="329">
        <v>0</v>
      </c>
      <c r="BL83" s="329">
        <v>0</v>
      </c>
      <c r="BM83" s="329">
        <v>-122</v>
      </c>
      <c r="BN83" s="329">
        <v>265905</v>
      </c>
      <c r="BO83" s="329">
        <v>0</v>
      </c>
      <c r="BP83" s="329">
        <v>29529</v>
      </c>
      <c r="BQ83" s="329">
        <v>258</v>
      </c>
      <c r="BR83" s="329">
        <v>13496</v>
      </c>
      <c r="BS83" s="329">
        <v>33334</v>
      </c>
      <c r="BT83" s="329">
        <v>14226</v>
      </c>
      <c r="BU83" s="329">
        <v>0</v>
      </c>
      <c r="BV83" s="329">
        <v>0</v>
      </c>
      <c r="BW83" s="329">
        <v>0</v>
      </c>
      <c r="BX83" s="329">
        <v>0</v>
      </c>
      <c r="BY83" s="329">
        <v>421481</v>
      </c>
      <c r="BZ83" s="329">
        <v>1374</v>
      </c>
      <c r="CA83" s="329">
        <v>36326</v>
      </c>
      <c r="CB83" s="329">
        <v>-77441</v>
      </c>
      <c r="CC83" s="329">
        <v>17093</v>
      </c>
      <c r="CD83" s="282">
        <v>0</v>
      </c>
      <c r="CE83" s="25">
        <v>1471242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675587</v>
      </c>
      <c r="F84" s="273">
        <v>0</v>
      </c>
      <c r="G84" s="273">
        <v>0</v>
      </c>
      <c r="H84" s="273">
        <v>21227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100</v>
      </c>
      <c r="Q84" s="273">
        <v>0</v>
      </c>
      <c r="R84" s="273">
        <v>0</v>
      </c>
      <c r="S84" s="273">
        <v>0</v>
      </c>
      <c r="T84" s="273">
        <v>0</v>
      </c>
      <c r="U84" s="273">
        <v>892709</v>
      </c>
      <c r="V84" s="273">
        <v>4500</v>
      </c>
      <c r="W84" s="273">
        <v>-67416</v>
      </c>
      <c r="X84" s="273">
        <v>0</v>
      </c>
      <c r="Y84" s="273">
        <v>0</v>
      </c>
      <c r="Z84" s="273">
        <v>0</v>
      </c>
      <c r="AA84" s="273">
        <v>0</v>
      </c>
      <c r="AB84" s="273">
        <v>65787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22189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49544</v>
      </c>
      <c r="AS84" s="273">
        <v>0</v>
      </c>
      <c r="AT84" s="273">
        <v>0</v>
      </c>
      <c r="AU84" s="273">
        <v>2127</v>
      </c>
      <c r="AV84" s="273">
        <v>0</v>
      </c>
      <c r="AW84" s="273">
        <v>0</v>
      </c>
      <c r="AX84" s="273">
        <v>57018</v>
      </c>
      <c r="AY84" s="273">
        <v>1462181</v>
      </c>
      <c r="AZ84" s="273">
        <v>0</v>
      </c>
      <c r="BA84" s="273">
        <v>13842</v>
      </c>
      <c r="BB84" s="273">
        <v>0</v>
      </c>
      <c r="BC84" s="273">
        <v>0</v>
      </c>
      <c r="BD84" s="273">
        <v>0</v>
      </c>
      <c r="BE84" s="273">
        <v>14889</v>
      </c>
      <c r="BF84" s="273">
        <v>0</v>
      </c>
      <c r="BG84" s="273">
        <v>0</v>
      </c>
      <c r="BH84" s="273">
        <v>0</v>
      </c>
      <c r="BI84" s="273">
        <v>0</v>
      </c>
      <c r="BJ84" s="273">
        <v>-25546</v>
      </c>
      <c r="BK84" s="273">
        <v>0</v>
      </c>
      <c r="BL84" s="273">
        <v>0</v>
      </c>
      <c r="BM84" s="273">
        <v>0</v>
      </c>
      <c r="BN84" s="273">
        <v>313597</v>
      </c>
      <c r="BO84" s="273">
        <v>0</v>
      </c>
      <c r="BP84" s="273">
        <v>0</v>
      </c>
      <c r="BQ84" s="273">
        <v>0</v>
      </c>
      <c r="BR84" s="273">
        <v>0</v>
      </c>
      <c r="BS84" s="273">
        <v>218363</v>
      </c>
      <c r="BT84" s="273">
        <v>1805</v>
      </c>
      <c r="BU84" s="273">
        <v>0</v>
      </c>
      <c r="BV84" s="273">
        <v>0</v>
      </c>
      <c r="BW84" s="273">
        <v>0</v>
      </c>
      <c r="BX84" s="273">
        <v>0</v>
      </c>
      <c r="BY84" s="273">
        <v>157960</v>
      </c>
      <c r="BZ84" s="273">
        <v>0</v>
      </c>
      <c r="CA84" s="273">
        <v>100</v>
      </c>
      <c r="CB84" s="273">
        <v>590272</v>
      </c>
      <c r="CC84" s="273">
        <v>228276</v>
      </c>
      <c r="CD84" s="282">
        <v>0</v>
      </c>
      <c r="CE84" s="25">
        <v>4699111</v>
      </c>
    </row>
    <row r="85" spans="1:84" x14ac:dyDescent="0.25">
      <c r="A85" s="31" t="s">
        <v>284</v>
      </c>
      <c r="B85" s="25"/>
      <c r="C85" s="25">
        <v>31645026</v>
      </c>
      <c r="D85" s="25">
        <v>0</v>
      </c>
      <c r="E85" s="25">
        <v>122052188.47</v>
      </c>
      <c r="F85" s="25">
        <v>0</v>
      </c>
      <c r="G85" s="25">
        <v>130392</v>
      </c>
      <c r="H85" s="25">
        <v>6878378</v>
      </c>
      <c r="I85" s="25">
        <v>3623</v>
      </c>
      <c r="J85" s="25">
        <v>5669336.5800000001</v>
      </c>
      <c r="K85" s="25">
        <v>0</v>
      </c>
      <c r="L85" s="25">
        <v>0</v>
      </c>
      <c r="M85" s="25">
        <v>0</v>
      </c>
      <c r="N85" s="25">
        <v>0</v>
      </c>
      <c r="O85" s="25">
        <v>19971725.52</v>
      </c>
      <c r="P85" s="25">
        <v>57098786.629999995</v>
      </c>
      <c r="Q85" s="25">
        <v>32847457</v>
      </c>
      <c r="R85" s="25">
        <v>4768799.99</v>
      </c>
      <c r="S85" s="25">
        <v>25398932</v>
      </c>
      <c r="T85" s="25">
        <v>7787187</v>
      </c>
      <c r="U85" s="25">
        <v>22640111.899999999</v>
      </c>
      <c r="V85" s="25">
        <v>35532324</v>
      </c>
      <c r="W85" s="25">
        <v>2533176</v>
      </c>
      <c r="X85" s="25">
        <v>4198925</v>
      </c>
      <c r="Y85" s="25">
        <v>23204694.23</v>
      </c>
      <c r="Z85" s="25">
        <v>455187</v>
      </c>
      <c r="AA85" s="25">
        <v>2398582</v>
      </c>
      <c r="AB85" s="25">
        <v>27861424</v>
      </c>
      <c r="AC85" s="25">
        <v>13587862</v>
      </c>
      <c r="AD85" s="25">
        <v>0</v>
      </c>
      <c r="AE85" s="25">
        <v>15967974</v>
      </c>
      <c r="AF85" s="25">
        <v>0</v>
      </c>
      <c r="AG85" s="25">
        <v>27744086.670000002</v>
      </c>
      <c r="AH85" s="25">
        <v>0</v>
      </c>
      <c r="AI85" s="25">
        <v>0</v>
      </c>
      <c r="AJ85" s="25">
        <v>11933355</v>
      </c>
      <c r="AK85" s="25">
        <v>42</v>
      </c>
      <c r="AL85" s="25">
        <v>-93</v>
      </c>
      <c r="AM85" s="25">
        <v>0</v>
      </c>
      <c r="AN85" s="25">
        <v>0</v>
      </c>
      <c r="AO85" s="25">
        <v>13187119</v>
      </c>
      <c r="AP85" s="25">
        <v>0</v>
      </c>
      <c r="AQ85" s="25">
        <v>0</v>
      </c>
      <c r="AR85" s="25">
        <v>574268</v>
      </c>
      <c r="AS85" s="25">
        <v>0</v>
      </c>
      <c r="AT85" s="25">
        <v>0</v>
      </c>
      <c r="AU85" s="25">
        <v>2595695</v>
      </c>
      <c r="AV85" s="25">
        <v>0</v>
      </c>
      <c r="AW85" s="25">
        <v>14954</v>
      </c>
      <c r="AX85" s="25">
        <v>733677</v>
      </c>
      <c r="AY85" s="25">
        <v>11748161</v>
      </c>
      <c r="AZ85" s="25">
        <v>6302</v>
      </c>
      <c r="BA85" s="25">
        <v>702111</v>
      </c>
      <c r="BB85" s="25">
        <v>0</v>
      </c>
      <c r="BC85" s="25">
        <v>5558793</v>
      </c>
      <c r="BD85" s="25">
        <v>461752</v>
      </c>
      <c r="BE85" s="25">
        <v>30472144.969999999</v>
      </c>
      <c r="BF85" s="25">
        <v>0</v>
      </c>
      <c r="BG85" s="25">
        <v>928929</v>
      </c>
      <c r="BH85" s="25">
        <v>0</v>
      </c>
      <c r="BI85" s="25">
        <v>20578</v>
      </c>
      <c r="BJ85" s="25">
        <v>25546</v>
      </c>
      <c r="BK85" s="25">
        <v>0</v>
      </c>
      <c r="BL85" s="25">
        <v>3233</v>
      </c>
      <c r="BM85" s="25">
        <v>493139</v>
      </c>
      <c r="BN85" s="25">
        <v>27704300.759999998</v>
      </c>
      <c r="BO85" s="25">
        <v>1324161</v>
      </c>
      <c r="BP85" s="25">
        <v>77869</v>
      </c>
      <c r="BQ85" s="25">
        <v>286579</v>
      </c>
      <c r="BR85" s="25">
        <v>242344</v>
      </c>
      <c r="BS85" s="25">
        <v>1572316.6</v>
      </c>
      <c r="BT85" s="25">
        <v>1375165</v>
      </c>
      <c r="BU85" s="25">
        <v>0</v>
      </c>
      <c r="BV85" s="25">
        <v>3476</v>
      </c>
      <c r="BW85" s="25">
        <v>9376307</v>
      </c>
      <c r="BX85" s="25">
        <v>0</v>
      </c>
      <c r="BY85" s="25">
        <v>23687807</v>
      </c>
      <c r="BZ85" s="25">
        <v>5629613</v>
      </c>
      <c r="CA85" s="25">
        <v>19583107</v>
      </c>
      <c r="CB85" s="25">
        <v>2068976</v>
      </c>
      <c r="CC85" s="25">
        <v>14052489</v>
      </c>
      <c r="CD85" s="25">
        <v>0</v>
      </c>
      <c r="CE85" s="25">
        <v>676820395.32000005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108123230</v>
      </c>
      <c r="D87" s="273">
        <v>0</v>
      </c>
      <c r="E87" s="273">
        <v>255811093</v>
      </c>
      <c r="F87" s="273">
        <v>0</v>
      </c>
      <c r="G87" s="273">
        <v>0</v>
      </c>
      <c r="H87" s="273">
        <v>40059505</v>
      </c>
      <c r="I87" s="273">
        <v>0</v>
      </c>
      <c r="J87" s="273">
        <v>209185321</v>
      </c>
      <c r="K87" s="273">
        <v>0</v>
      </c>
      <c r="L87" s="273">
        <v>0</v>
      </c>
      <c r="M87" s="273">
        <v>0</v>
      </c>
      <c r="N87" s="273">
        <v>0</v>
      </c>
      <c r="O87" s="273">
        <v>58794459</v>
      </c>
      <c r="P87" s="273">
        <v>446157443</v>
      </c>
      <c r="Q87" s="273">
        <v>14155009</v>
      </c>
      <c r="R87" s="273">
        <v>-20735</v>
      </c>
      <c r="S87" s="273">
        <v>0</v>
      </c>
      <c r="T87" s="273">
        <v>12044801</v>
      </c>
      <c r="U87" s="273">
        <v>174450833</v>
      </c>
      <c r="V87" s="273">
        <v>116381508</v>
      </c>
      <c r="W87" s="273">
        <v>17235586</v>
      </c>
      <c r="X87" s="273">
        <v>74938014</v>
      </c>
      <c r="Y87" s="273">
        <v>126002090</v>
      </c>
      <c r="Z87" s="273">
        <v>932050</v>
      </c>
      <c r="AA87" s="273">
        <v>2752721</v>
      </c>
      <c r="AB87" s="273">
        <v>212720980</v>
      </c>
      <c r="AC87" s="273">
        <v>192248070</v>
      </c>
      <c r="AD87" s="273">
        <v>11460001</v>
      </c>
      <c r="AE87" s="273">
        <v>14929340</v>
      </c>
      <c r="AF87" s="273">
        <v>0</v>
      </c>
      <c r="AG87" s="273">
        <v>101553892</v>
      </c>
      <c r="AH87" s="273">
        <v>0</v>
      </c>
      <c r="AI87" s="273">
        <v>0</v>
      </c>
      <c r="AJ87" s="273">
        <v>145390</v>
      </c>
      <c r="AK87" s="273">
        <v>13714060</v>
      </c>
      <c r="AL87" s="273">
        <v>4387855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3123472</v>
      </c>
      <c r="AU87" s="273">
        <v>0</v>
      </c>
      <c r="AV87" s="273">
        <v>15064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2211301052</v>
      </c>
    </row>
    <row r="88" spans="1:84" x14ac:dyDescent="0.25">
      <c r="A88" s="21" t="s">
        <v>287</v>
      </c>
      <c r="B88" s="16"/>
      <c r="C88" s="273">
        <v>974069</v>
      </c>
      <c r="D88" s="273">
        <v>0</v>
      </c>
      <c r="E88" s="273">
        <v>26093430</v>
      </c>
      <c r="F88" s="273">
        <v>0</v>
      </c>
      <c r="G88" s="273">
        <v>0</v>
      </c>
      <c r="H88" s="273">
        <v>0</v>
      </c>
      <c r="I88" s="273">
        <v>0</v>
      </c>
      <c r="J88" s="273">
        <v>26</v>
      </c>
      <c r="K88" s="273">
        <v>0</v>
      </c>
      <c r="L88" s="273">
        <v>0</v>
      </c>
      <c r="M88" s="273">
        <v>0</v>
      </c>
      <c r="N88" s="273">
        <v>0</v>
      </c>
      <c r="O88" s="273">
        <v>1370779</v>
      </c>
      <c r="P88" s="273">
        <v>342641518</v>
      </c>
      <c r="Q88" s="273">
        <v>10567364</v>
      </c>
      <c r="R88" s="273">
        <v>87082</v>
      </c>
      <c r="S88" s="273">
        <v>0</v>
      </c>
      <c r="T88" s="273">
        <v>217277</v>
      </c>
      <c r="U88" s="273">
        <v>104164183</v>
      </c>
      <c r="V88" s="273">
        <v>194597940</v>
      </c>
      <c r="W88" s="273">
        <v>10492784</v>
      </c>
      <c r="X88" s="273">
        <v>72741491</v>
      </c>
      <c r="Y88" s="273">
        <v>73851355</v>
      </c>
      <c r="Z88" s="273">
        <v>2741</v>
      </c>
      <c r="AA88" s="273">
        <v>7954754</v>
      </c>
      <c r="AB88" s="273">
        <v>122258188</v>
      </c>
      <c r="AC88" s="273">
        <v>17415550</v>
      </c>
      <c r="AD88" s="273">
        <v>1280481</v>
      </c>
      <c r="AE88" s="273">
        <v>2046705</v>
      </c>
      <c r="AF88" s="273">
        <v>0</v>
      </c>
      <c r="AG88" s="273">
        <v>154085964</v>
      </c>
      <c r="AH88" s="273">
        <v>0</v>
      </c>
      <c r="AI88" s="273">
        <v>0</v>
      </c>
      <c r="AJ88" s="273">
        <v>17699312</v>
      </c>
      <c r="AK88" s="273">
        <v>1046537</v>
      </c>
      <c r="AL88" s="273">
        <v>196413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749181</v>
      </c>
      <c r="AU88" s="273">
        <v>0</v>
      </c>
      <c r="AV88" s="273">
        <v>17254028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1179789152</v>
      </c>
    </row>
    <row r="89" spans="1:84" x14ac:dyDescent="0.25">
      <c r="A89" s="21" t="s">
        <v>288</v>
      </c>
      <c r="B89" s="16"/>
      <c r="C89" s="25">
        <v>109097299</v>
      </c>
      <c r="D89" s="25">
        <v>0</v>
      </c>
      <c r="E89" s="25">
        <v>281904523</v>
      </c>
      <c r="F89" s="25">
        <v>0</v>
      </c>
      <c r="G89" s="25">
        <v>0</v>
      </c>
      <c r="H89" s="25">
        <v>40059505</v>
      </c>
      <c r="I89" s="25">
        <v>0</v>
      </c>
      <c r="J89" s="25">
        <v>209185347</v>
      </c>
      <c r="K89" s="25">
        <v>0</v>
      </c>
      <c r="L89" s="25">
        <v>0</v>
      </c>
      <c r="M89" s="25">
        <v>0</v>
      </c>
      <c r="N89" s="25">
        <v>0</v>
      </c>
      <c r="O89" s="25">
        <v>60165238</v>
      </c>
      <c r="P89" s="25">
        <v>788798961</v>
      </c>
      <c r="Q89" s="25">
        <v>24722373</v>
      </c>
      <c r="R89" s="25">
        <v>66347</v>
      </c>
      <c r="S89" s="25">
        <v>0</v>
      </c>
      <c r="T89" s="25">
        <v>12262078</v>
      </c>
      <c r="U89" s="25">
        <v>278615016</v>
      </c>
      <c r="V89" s="25">
        <v>310979448</v>
      </c>
      <c r="W89" s="25">
        <v>27728370</v>
      </c>
      <c r="X89" s="25">
        <v>147679505</v>
      </c>
      <c r="Y89" s="25">
        <v>199853445</v>
      </c>
      <c r="Z89" s="25">
        <v>934791</v>
      </c>
      <c r="AA89" s="25">
        <v>10707475</v>
      </c>
      <c r="AB89" s="25">
        <v>334979168</v>
      </c>
      <c r="AC89" s="25">
        <v>209663620</v>
      </c>
      <c r="AD89" s="25">
        <v>12740482</v>
      </c>
      <c r="AE89" s="25">
        <v>16976045</v>
      </c>
      <c r="AF89" s="25">
        <v>0</v>
      </c>
      <c r="AG89" s="25">
        <v>255639856</v>
      </c>
      <c r="AH89" s="25">
        <v>0</v>
      </c>
      <c r="AI89" s="25">
        <v>0</v>
      </c>
      <c r="AJ89" s="25">
        <v>17844702</v>
      </c>
      <c r="AK89" s="25">
        <v>14760597</v>
      </c>
      <c r="AL89" s="25">
        <v>4584268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3872653</v>
      </c>
      <c r="AU89" s="25">
        <v>0</v>
      </c>
      <c r="AV89" s="25">
        <v>17269092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3391090204</v>
      </c>
    </row>
    <row r="90" spans="1:84" x14ac:dyDescent="0.25">
      <c r="A90" s="31" t="s">
        <v>289</v>
      </c>
      <c r="B90" s="25"/>
      <c r="C90" s="273">
        <v>31439</v>
      </c>
      <c r="D90" s="273">
        <v>0</v>
      </c>
      <c r="E90" s="273">
        <v>99431</v>
      </c>
      <c r="F90" s="273">
        <v>0</v>
      </c>
      <c r="G90" s="273">
        <v>0</v>
      </c>
      <c r="H90" s="273">
        <v>10028</v>
      </c>
      <c r="I90" s="273">
        <v>0</v>
      </c>
      <c r="J90" s="273">
        <v>3492</v>
      </c>
      <c r="K90" s="273">
        <v>0</v>
      </c>
      <c r="L90" s="273">
        <v>0</v>
      </c>
      <c r="M90" s="273">
        <v>0</v>
      </c>
      <c r="N90" s="273">
        <v>0</v>
      </c>
      <c r="O90" s="273">
        <v>26238</v>
      </c>
      <c r="P90" s="273">
        <v>57097</v>
      </c>
      <c r="Q90" s="273">
        <v>18453</v>
      </c>
      <c r="R90" s="273">
        <v>839</v>
      </c>
      <c r="S90" s="273">
        <v>10442</v>
      </c>
      <c r="T90" s="273">
        <v>1074</v>
      </c>
      <c r="U90" s="273">
        <v>10834</v>
      </c>
      <c r="V90" s="273">
        <v>8385</v>
      </c>
      <c r="W90" s="273">
        <v>1373</v>
      </c>
      <c r="X90" s="273">
        <v>1330</v>
      </c>
      <c r="Y90" s="273">
        <v>12465</v>
      </c>
      <c r="Z90" s="273">
        <v>861</v>
      </c>
      <c r="AA90" s="273">
        <v>4422</v>
      </c>
      <c r="AB90" s="273">
        <v>6267</v>
      </c>
      <c r="AC90" s="273">
        <v>1331</v>
      </c>
      <c r="AD90" s="273">
        <v>0</v>
      </c>
      <c r="AE90" s="273">
        <v>1589</v>
      </c>
      <c r="AF90" s="273">
        <v>0</v>
      </c>
      <c r="AG90" s="273">
        <v>21668</v>
      </c>
      <c r="AH90" s="273">
        <v>0</v>
      </c>
      <c r="AI90" s="273">
        <v>0</v>
      </c>
      <c r="AJ90" s="273">
        <v>3915</v>
      </c>
      <c r="AK90" s="273">
        <v>0</v>
      </c>
      <c r="AL90" s="273">
        <v>0</v>
      </c>
      <c r="AM90" s="273">
        <v>0</v>
      </c>
      <c r="AN90" s="273">
        <v>0</v>
      </c>
      <c r="AO90" s="273">
        <v>26114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133</v>
      </c>
      <c r="AY90" s="273">
        <v>7798</v>
      </c>
      <c r="AZ90" s="273">
        <v>5201</v>
      </c>
      <c r="BA90" s="273">
        <v>4750</v>
      </c>
      <c r="BB90" s="273">
        <v>0</v>
      </c>
      <c r="BC90" s="273">
        <v>2591</v>
      </c>
      <c r="BD90" s="273">
        <v>577</v>
      </c>
      <c r="BE90" s="273">
        <v>83688</v>
      </c>
      <c r="BF90" s="273">
        <v>0</v>
      </c>
      <c r="BG90" s="273">
        <v>418</v>
      </c>
      <c r="BH90" s="273">
        <v>0</v>
      </c>
      <c r="BI90" s="273">
        <v>0</v>
      </c>
      <c r="BJ90" s="273">
        <v>0</v>
      </c>
      <c r="BK90" s="273">
        <v>0</v>
      </c>
      <c r="BL90" s="273">
        <v>983</v>
      </c>
      <c r="BM90" s="273">
        <v>0</v>
      </c>
      <c r="BN90" s="273">
        <v>6931</v>
      </c>
      <c r="BO90" s="273">
        <v>6230</v>
      </c>
      <c r="BP90" s="273">
        <v>0</v>
      </c>
      <c r="BQ90" s="273">
        <v>0</v>
      </c>
      <c r="BR90" s="273">
        <v>249</v>
      </c>
      <c r="BS90" s="273">
        <v>2430</v>
      </c>
      <c r="BT90" s="273">
        <v>2390</v>
      </c>
      <c r="BU90" s="273">
        <v>0</v>
      </c>
      <c r="BV90" s="273">
        <v>4121</v>
      </c>
      <c r="BW90" s="273">
        <v>136</v>
      </c>
      <c r="BX90" s="273">
        <v>0</v>
      </c>
      <c r="BY90" s="273">
        <v>8501</v>
      </c>
      <c r="BZ90" s="273">
        <v>466</v>
      </c>
      <c r="CA90" s="273">
        <v>2103</v>
      </c>
      <c r="CB90" s="273">
        <v>0</v>
      </c>
      <c r="CC90" s="273">
        <v>1285</v>
      </c>
      <c r="CD90" s="224" t="s">
        <v>247</v>
      </c>
      <c r="CE90" s="25">
        <v>500068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11802</v>
      </c>
      <c r="D92" s="273">
        <v>0</v>
      </c>
      <c r="E92" s="273">
        <v>37326</v>
      </c>
      <c r="F92" s="273">
        <v>0</v>
      </c>
      <c r="G92" s="273">
        <v>0</v>
      </c>
      <c r="H92" s="273">
        <v>3764</v>
      </c>
      <c r="I92" s="273">
        <v>0</v>
      </c>
      <c r="J92" s="273">
        <v>1311</v>
      </c>
      <c r="K92" s="273">
        <v>0</v>
      </c>
      <c r="L92" s="273">
        <v>0</v>
      </c>
      <c r="M92" s="273">
        <v>0</v>
      </c>
      <c r="N92" s="273">
        <v>0</v>
      </c>
      <c r="O92" s="273">
        <v>9850</v>
      </c>
      <c r="P92" s="273">
        <v>21434</v>
      </c>
      <c r="Q92" s="273">
        <v>6927</v>
      </c>
      <c r="R92" s="273">
        <v>315</v>
      </c>
      <c r="S92" s="273">
        <v>3920</v>
      </c>
      <c r="T92" s="273">
        <v>403</v>
      </c>
      <c r="U92" s="273">
        <v>4067</v>
      </c>
      <c r="V92" s="273">
        <v>3148</v>
      </c>
      <c r="W92" s="273">
        <v>515</v>
      </c>
      <c r="X92" s="273">
        <v>499</v>
      </c>
      <c r="Y92" s="273">
        <v>4679</v>
      </c>
      <c r="Z92" s="273">
        <v>323</v>
      </c>
      <c r="AA92" s="273">
        <v>1660</v>
      </c>
      <c r="AB92" s="273">
        <v>2353</v>
      </c>
      <c r="AC92" s="273">
        <v>500</v>
      </c>
      <c r="AD92" s="273">
        <v>0</v>
      </c>
      <c r="AE92" s="273">
        <v>596</v>
      </c>
      <c r="AF92" s="273">
        <v>0</v>
      </c>
      <c r="AG92" s="273">
        <v>8134</v>
      </c>
      <c r="AH92" s="273">
        <v>0</v>
      </c>
      <c r="AI92" s="273">
        <v>0</v>
      </c>
      <c r="AJ92" s="273">
        <v>1470</v>
      </c>
      <c r="AK92" s="273">
        <v>0</v>
      </c>
      <c r="AL92" s="273">
        <v>0</v>
      </c>
      <c r="AM92" s="273">
        <v>0</v>
      </c>
      <c r="AN92" s="273">
        <v>0</v>
      </c>
      <c r="AO92" s="273">
        <v>9803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1783</v>
      </c>
      <c r="BB92" s="273">
        <v>0</v>
      </c>
      <c r="BC92" s="273">
        <v>973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369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912</v>
      </c>
      <c r="BT92" s="273">
        <v>897</v>
      </c>
      <c r="BU92" s="273">
        <v>0</v>
      </c>
      <c r="BV92" s="273">
        <v>1547</v>
      </c>
      <c r="BW92" s="273">
        <v>51</v>
      </c>
      <c r="BX92" s="273">
        <v>0</v>
      </c>
      <c r="BY92" s="273">
        <v>3191</v>
      </c>
      <c r="BZ92" s="273">
        <v>175</v>
      </c>
      <c r="CA92" s="273">
        <v>790</v>
      </c>
      <c r="CB92" s="273">
        <v>0</v>
      </c>
      <c r="CC92" s="24" t="s">
        <v>247</v>
      </c>
      <c r="CD92" s="24" t="s">
        <v>247</v>
      </c>
      <c r="CE92" s="25">
        <v>145487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87.81</v>
      </c>
      <c r="D94" s="277">
        <v>0</v>
      </c>
      <c r="E94" s="277">
        <v>318.5</v>
      </c>
      <c r="F94" s="277">
        <v>0</v>
      </c>
      <c r="G94" s="277">
        <v>0</v>
      </c>
      <c r="H94" s="277">
        <v>11.99</v>
      </c>
      <c r="I94" s="277">
        <v>0</v>
      </c>
      <c r="J94" s="277">
        <v>14.67</v>
      </c>
      <c r="K94" s="277">
        <v>0</v>
      </c>
      <c r="L94" s="277">
        <v>0</v>
      </c>
      <c r="M94" s="277">
        <v>0</v>
      </c>
      <c r="N94" s="277">
        <v>0</v>
      </c>
      <c r="O94" s="277">
        <v>49.19</v>
      </c>
      <c r="P94" s="332">
        <v>51.21</v>
      </c>
      <c r="Q94" s="332">
        <v>93.21</v>
      </c>
      <c r="R94" s="332">
        <v>6.14</v>
      </c>
      <c r="S94" s="278">
        <v>0</v>
      </c>
      <c r="T94" s="278">
        <v>19.64</v>
      </c>
      <c r="U94" s="333">
        <v>0</v>
      </c>
      <c r="V94" s="332">
        <v>11.08</v>
      </c>
      <c r="W94" s="332">
        <v>0.01</v>
      </c>
      <c r="X94" s="332">
        <v>0</v>
      </c>
      <c r="Y94" s="332">
        <v>7.79</v>
      </c>
      <c r="Z94" s="332">
        <v>0</v>
      </c>
      <c r="AA94" s="332">
        <v>0</v>
      </c>
      <c r="AB94" s="278">
        <v>0</v>
      </c>
      <c r="AC94" s="332">
        <v>0</v>
      </c>
      <c r="AD94" s="332">
        <v>0</v>
      </c>
      <c r="AE94" s="332">
        <v>0</v>
      </c>
      <c r="AF94" s="332">
        <v>0</v>
      </c>
      <c r="AG94" s="332">
        <v>51.25</v>
      </c>
      <c r="AH94" s="332">
        <v>0</v>
      </c>
      <c r="AI94" s="332">
        <v>0</v>
      </c>
      <c r="AJ94" s="332">
        <v>4.8499999999999996</v>
      </c>
      <c r="AK94" s="332">
        <v>0</v>
      </c>
      <c r="AL94" s="332">
        <v>0</v>
      </c>
      <c r="AM94" s="332">
        <v>0</v>
      </c>
      <c r="AN94" s="332">
        <v>0</v>
      </c>
      <c r="AO94" s="332">
        <v>18.82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746.16000000000008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>
        <v>159</v>
      </c>
      <c r="D97" s="284" t="s">
        <v>297</v>
      </c>
      <c r="E97" s="285" t="s">
        <v>297</v>
      </c>
      <c r="F97" s="12"/>
    </row>
    <row r="98" spans="1:6" x14ac:dyDescent="0.25">
      <c r="A98" s="25" t="s">
        <v>300</v>
      </c>
      <c r="B98" s="32" t="s">
        <v>299</v>
      </c>
      <c r="C98" s="287" t="s">
        <v>301</v>
      </c>
      <c r="D98" s="284" t="s">
        <v>297</v>
      </c>
      <c r="E98" s="285" t="s">
        <v>297</v>
      </c>
      <c r="F98" s="12"/>
    </row>
    <row r="99" spans="1:6" x14ac:dyDescent="0.25">
      <c r="A99" s="25" t="s">
        <v>302</v>
      </c>
      <c r="B99" s="32" t="s">
        <v>299</v>
      </c>
      <c r="C99" s="287" t="s">
        <v>303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98506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9" t="s">
        <v>310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37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1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2">
        <v>16775</v>
      </c>
      <c r="D127" s="295">
        <v>113983</v>
      </c>
      <c r="E127" s="16"/>
    </row>
    <row r="128" spans="1:5" x14ac:dyDescent="0.25">
      <c r="A128" s="16" t="s">
        <v>333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1771</v>
      </c>
      <c r="D130" s="295">
        <v>4439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42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57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167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9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37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18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>
        <v>313</v>
      </c>
      <c r="D143" s="16"/>
      <c r="E143" s="25">
        <v>330</v>
      </c>
    </row>
    <row r="144" spans="1:5" x14ac:dyDescent="0.25">
      <c r="A144" s="16" t="s">
        <v>347</v>
      </c>
      <c r="B144" s="35" t="s">
        <v>299</v>
      </c>
      <c r="C144" s="292">
        <v>372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9608</v>
      </c>
      <c r="C154" s="295">
        <v>2643</v>
      </c>
      <c r="D154" s="295">
        <v>4524</v>
      </c>
      <c r="E154" s="25">
        <v>16775</v>
      </c>
    </row>
    <row r="155" spans="1:6" x14ac:dyDescent="0.25">
      <c r="A155" s="16" t="s">
        <v>241</v>
      </c>
      <c r="B155" s="295">
        <v>65283</v>
      </c>
      <c r="C155" s="295">
        <v>17957</v>
      </c>
      <c r="D155" s="295">
        <v>30743</v>
      </c>
      <c r="E155" s="25">
        <v>113983</v>
      </c>
    </row>
    <row r="156" spans="1:6" x14ac:dyDescent="0.25">
      <c r="A156" s="16" t="s">
        <v>354</v>
      </c>
      <c r="B156" s="295">
        <v>201218</v>
      </c>
      <c r="C156" s="295">
        <v>55347</v>
      </c>
      <c r="D156" s="295">
        <v>94757</v>
      </c>
      <c r="E156" s="25">
        <v>351322</v>
      </c>
    </row>
    <row r="157" spans="1:6" x14ac:dyDescent="0.25">
      <c r="A157" s="16" t="s">
        <v>286</v>
      </c>
      <c r="B157" s="295">
        <v>994160890</v>
      </c>
      <c r="C157" s="295">
        <v>240932331</v>
      </c>
      <c r="D157" s="295">
        <v>346294330</v>
      </c>
      <c r="E157" s="25">
        <v>1581387551</v>
      </c>
      <c r="F157" s="14"/>
    </row>
    <row r="158" spans="1:6" x14ac:dyDescent="0.25">
      <c r="A158" s="16" t="s">
        <v>287</v>
      </c>
      <c r="B158" s="295">
        <v>475045558</v>
      </c>
      <c r="C158" s="295">
        <v>163187699</v>
      </c>
      <c r="D158" s="295">
        <v>345581180</v>
      </c>
      <c r="E158" s="25">
        <v>983814437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16936995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350633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-1124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5281225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1448039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24015768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2521479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2774127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5295606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12809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12809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4698565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13676845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18375410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534855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1116708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1651563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5">
        <v>3679314</v>
      </c>
      <c r="C211" s="292">
        <v>0</v>
      </c>
      <c r="D211" s="295">
        <v>0</v>
      </c>
      <c r="E211" s="25">
        <v>3679314</v>
      </c>
    </row>
    <row r="212" spans="1:5" x14ac:dyDescent="0.25">
      <c r="A212" s="16" t="s">
        <v>389</v>
      </c>
      <c r="B212" s="295">
        <v>6518364</v>
      </c>
      <c r="C212" s="292">
        <v>8232</v>
      </c>
      <c r="D212" s="295">
        <v>0</v>
      </c>
      <c r="E212" s="25">
        <v>6526596</v>
      </c>
    </row>
    <row r="213" spans="1:5" x14ac:dyDescent="0.25">
      <c r="A213" s="16" t="s">
        <v>390</v>
      </c>
      <c r="B213" s="295">
        <v>183490052</v>
      </c>
      <c r="C213" s="292">
        <v>23737750</v>
      </c>
      <c r="D213" s="295">
        <v>0</v>
      </c>
      <c r="E213" s="25">
        <v>207227802</v>
      </c>
    </row>
    <row r="214" spans="1:5" x14ac:dyDescent="0.25">
      <c r="A214" s="16" t="s">
        <v>391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392</v>
      </c>
      <c r="B215" s="295">
        <v>44101328</v>
      </c>
      <c r="C215" s="292">
        <v>330593</v>
      </c>
      <c r="D215" s="295">
        <v>0</v>
      </c>
      <c r="E215" s="25">
        <v>44431921</v>
      </c>
    </row>
    <row r="216" spans="1:5" x14ac:dyDescent="0.25">
      <c r="A216" s="16" t="s">
        <v>393</v>
      </c>
      <c r="B216" s="295">
        <v>131030647</v>
      </c>
      <c r="C216" s="292">
        <v>28789796</v>
      </c>
      <c r="D216" s="295">
        <v>0</v>
      </c>
      <c r="E216" s="25">
        <v>159820443</v>
      </c>
    </row>
    <row r="217" spans="1:5" x14ac:dyDescent="0.25">
      <c r="A217" s="16" t="s">
        <v>394</v>
      </c>
      <c r="B217" s="295">
        <v>0</v>
      </c>
      <c r="C217" s="292">
        <v>460553</v>
      </c>
      <c r="D217" s="295">
        <v>0</v>
      </c>
      <c r="E217" s="25">
        <v>460553</v>
      </c>
    </row>
    <row r="218" spans="1:5" x14ac:dyDescent="0.25">
      <c r="A218" s="16" t="s">
        <v>395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396</v>
      </c>
      <c r="B219" s="295">
        <v>53910560</v>
      </c>
      <c r="C219" s="292">
        <v>-29797917</v>
      </c>
      <c r="D219" s="295">
        <v>0</v>
      </c>
      <c r="E219" s="25">
        <v>24112643</v>
      </c>
    </row>
    <row r="220" spans="1:5" x14ac:dyDescent="0.25">
      <c r="A220" s="16" t="s">
        <v>229</v>
      </c>
      <c r="B220" s="25">
        <v>422730265</v>
      </c>
      <c r="C220" s="225">
        <v>23529007</v>
      </c>
      <c r="D220" s="25">
        <v>0</v>
      </c>
      <c r="E220" s="25">
        <v>446259272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5">
        <v>6053660</v>
      </c>
      <c r="C225" s="292">
        <v>157636</v>
      </c>
      <c r="D225" s="295">
        <v>0</v>
      </c>
      <c r="E225" s="25">
        <v>6211296</v>
      </c>
    </row>
    <row r="226" spans="1:6" x14ac:dyDescent="0.25">
      <c r="A226" s="16" t="s">
        <v>390</v>
      </c>
      <c r="B226" s="295">
        <v>124256029</v>
      </c>
      <c r="C226" s="292">
        <v>8075518</v>
      </c>
      <c r="D226" s="295">
        <v>0</v>
      </c>
      <c r="E226" s="25">
        <v>132331547</v>
      </c>
    </row>
    <row r="227" spans="1:6" x14ac:dyDescent="0.25">
      <c r="A227" s="16" t="s">
        <v>391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392</v>
      </c>
      <c r="B228" s="295">
        <v>43197363</v>
      </c>
      <c r="C228" s="292">
        <v>264756</v>
      </c>
      <c r="D228" s="295">
        <v>0</v>
      </c>
      <c r="E228" s="25">
        <v>43462119</v>
      </c>
    </row>
    <row r="229" spans="1:6" x14ac:dyDescent="0.25">
      <c r="A229" s="16" t="s">
        <v>393</v>
      </c>
      <c r="B229" s="295">
        <v>116380707</v>
      </c>
      <c r="C229" s="292">
        <v>9003032</v>
      </c>
      <c r="D229" s="295">
        <v>0</v>
      </c>
      <c r="E229" s="25">
        <v>125383739</v>
      </c>
    </row>
    <row r="230" spans="1:6" x14ac:dyDescent="0.25">
      <c r="A230" s="16" t="s">
        <v>394</v>
      </c>
      <c r="B230" s="295">
        <v>0</v>
      </c>
      <c r="C230" s="292">
        <v>38379</v>
      </c>
      <c r="D230" s="295">
        <v>0</v>
      </c>
      <c r="E230" s="25">
        <v>38379</v>
      </c>
    </row>
    <row r="231" spans="1:6" x14ac:dyDescent="0.25">
      <c r="A231" s="16" t="s">
        <v>395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396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289887759</v>
      </c>
      <c r="C233" s="225">
        <v>17539321</v>
      </c>
      <c r="D233" s="25">
        <v>0</v>
      </c>
      <c r="E233" s="25">
        <v>307427080</v>
      </c>
    </row>
    <row r="234" spans="1:6" x14ac:dyDescent="0.25">
      <c r="A234" s="16"/>
      <c r="B234" s="16"/>
      <c r="C234" s="22"/>
      <c r="D234" s="16"/>
      <c r="E234" s="16"/>
      <c r="F234" s="11">
        <v>138832192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38" t="s">
        <v>399</v>
      </c>
      <c r="C236" s="338"/>
      <c r="D236" s="30"/>
      <c r="E236" s="30"/>
    </row>
    <row r="237" spans="1:6" x14ac:dyDescent="0.25">
      <c r="A237" s="43" t="s">
        <v>399</v>
      </c>
      <c r="B237" s="30"/>
      <c r="C237" s="292">
        <v>6009407</v>
      </c>
      <c r="D237" s="32">
        <v>6009407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1215476570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335215011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11056612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107193461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288244730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10527055.419999998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v>1967713439.4200001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2">
        <v>1049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15216253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13577092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v>28793345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v>2002516191.4200001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70849697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271207505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160114090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6981510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10111482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265579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v>199301683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v>0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3679314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6526596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207227801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460553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44431921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159820443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24112643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v>446259271</v>
      </c>
      <c r="E291" s="16"/>
    </row>
    <row r="292" spans="1:5" x14ac:dyDescent="0.25">
      <c r="A292" s="16" t="s">
        <v>438</v>
      </c>
      <c r="B292" s="35" t="s">
        <v>299</v>
      </c>
      <c r="C292" s="292">
        <v>307427080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v>138832191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43393800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v>43393800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4088334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v>4088334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v>385616008</v>
      </c>
      <c r="E308" s="16"/>
    </row>
    <row r="309" spans="1:6" x14ac:dyDescent="0.25">
      <c r="A309" s="16"/>
      <c r="B309" s="16"/>
      <c r="C309" s="22"/>
      <c r="D309" s="16"/>
      <c r="E309" s="16"/>
      <c r="F309" s="11">
        <v>385616008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26353001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13035131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15548946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v>54937078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12218615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3912438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16131053</v>
      </c>
      <c r="E339" s="16"/>
    </row>
    <row r="340" spans="1:5" x14ac:dyDescent="0.25">
      <c r="A340" s="16" t="s">
        <v>479</v>
      </c>
      <c r="B340" s="16"/>
      <c r="C340" s="22"/>
      <c r="D340" s="25">
        <v>0</v>
      </c>
      <c r="E340" s="16"/>
    </row>
    <row r="341" spans="1:5" x14ac:dyDescent="0.25">
      <c r="A341" s="16" t="s">
        <v>480</v>
      </c>
      <c r="B341" s="16"/>
      <c r="C341" s="22"/>
      <c r="D341" s="25">
        <v>16131053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328455253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v>399523384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v>385616008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3">
        <v>1581387551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3">
        <v>983814437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v>2565201988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6009407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1967713439.4200001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28793345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v>2002516191.4200001</v>
      </c>
      <c r="E366" s="16"/>
    </row>
    <row r="367" spans="1:5" x14ac:dyDescent="0.25">
      <c r="A367" s="16" t="s">
        <v>498</v>
      </c>
      <c r="B367" s="16"/>
      <c r="C367" s="22"/>
      <c r="D367" s="25">
        <v>562685796.57999992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1125283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3655339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241378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65787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14889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892709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138877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1462181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2022169</v>
      </c>
      <c r="D380" s="25">
        <v>0</v>
      </c>
      <c r="E380" s="204" t="s">
        <v>1064</v>
      </c>
      <c r="F380" s="47"/>
    </row>
    <row r="381" spans="1:6" x14ac:dyDescent="0.25">
      <c r="A381" s="48" t="s">
        <v>512</v>
      </c>
      <c r="B381" s="35"/>
      <c r="C381" s="35"/>
      <c r="D381" s="25">
        <v>9618612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v>9618612</v>
      </c>
      <c r="E383" s="16"/>
    </row>
    <row r="384" spans="1:6" x14ac:dyDescent="0.25">
      <c r="A384" s="16" t="s">
        <v>515</v>
      </c>
      <c r="B384" s="16"/>
      <c r="C384" s="22"/>
      <c r="D384" s="25">
        <v>572304408.57999992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227699438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24015768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9918726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102338154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36900416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17539193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5295606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2">
        <v>1651562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2816352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36780040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112423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12809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1832099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1543103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10398084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179087684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739428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647664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18261273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4109998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1471242</v>
      </c>
      <c r="D414" s="25">
        <v>0</v>
      </c>
      <c r="E414" s="204" t="s">
        <v>1064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v>257812199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v>683171062</v>
      </c>
      <c r="E416" s="25"/>
    </row>
    <row r="417" spans="1:13" x14ac:dyDescent="0.25">
      <c r="A417" s="25" t="s">
        <v>529</v>
      </c>
      <c r="B417" s="16"/>
      <c r="C417" s="22"/>
      <c r="D417" s="25">
        <v>-110866653.42000008</v>
      </c>
      <c r="E417" s="25"/>
    </row>
    <row r="418" spans="1:13" x14ac:dyDescent="0.25">
      <c r="A418" s="25" t="s">
        <v>530</v>
      </c>
      <c r="B418" s="16"/>
      <c r="C418" s="294">
        <v>5230335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3539213.37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v>8769548.370000001</v>
      </c>
      <c r="E420" s="25"/>
      <c r="F420" s="11">
        <v>7117986.370000001</v>
      </c>
    </row>
    <row r="421" spans="1:13" x14ac:dyDescent="0.25">
      <c r="A421" s="25" t="s">
        <v>533</v>
      </c>
      <c r="B421" s="16"/>
      <c r="C421" s="22"/>
      <c r="D421" s="25">
        <v>-102097105.05000007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v>-102097105.05000007</v>
      </c>
      <c r="E424" s="16"/>
    </row>
    <row r="426" spans="1:13" ht="29.1" customHeight="1" x14ac:dyDescent="0.25">
      <c r="A426" s="340" t="s">
        <v>537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416380</v>
      </c>
      <c r="E612" s="219">
        <f>SUM(C624:D647)+SUM(C668:D713)</f>
        <v>630300429.83150232</v>
      </c>
      <c r="F612" s="219">
        <f>CE64-(AX64+BD64+BE64+BG64+BJ64+BN64+BP64+BQ64+CB64+CC64+CD64)</f>
        <v>98261524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2044.8000000000004</v>
      </c>
      <c r="I612" s="217">
        <f>CE92-(AX92+AY92+AZ92+BD92+BE92+BF92+BG92+BJ92+BN92+BO92+BP92+BQ92+BR92+CB92+CC92+CD92)</f>
        <v>145487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3391090204</v>
      </c>
      <c r="L612" s="223">
        <f>CE94-(AW94+AX94+AY94+AZ94+BA94+BB94+BC94+BD94+BE94+BF94+BG94+BH94+BI94+BJ94+BK94+BL94+BM94+BN94+BO94+BP94+BQ94+BR94+BS94+BT94+BU94+BV94+BW94+BX94+BY94+BZ94+CA94+CB94+CC94+CD94)</f>
        <v>746.16000000000008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30472144.969999999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30472144.969999999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733677</v>
      </c>
      <c r="D616" s="217">
        <f>(D615/D612)*AX90</f>
        <v>9733.4052572409801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25546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928929</v>
      </c>
      <c r="D618" s="217">
        <f>(D615/D612)*BG90</f>
        <v>30590.702237043082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27704300.759999998</v>
      </c>
      <c r="D619" s="217">
        <f>(D615/D612)*BN90</f>
        <v>507234.82584915217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14052489</v>
      </c>
      <c r="D620" s="217">
        <f>(D615/D612)*CC90</f>
        <v>94040.795154546315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77869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2068976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286579</v>
      </c>
      <c r="D623" s="217">
        <f>(D615/D612)*BQ90</f>
        <v>0</v>
      </c>
      <c r="E623" s="219">
        <f>SUM(C616:D623)</f>
        <v>46519965.48849798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461752</v>
      </c>
      <c r="D624" s="217">
        <f>(D615/D612)*BD90</f>
        <v>42226.87844682741</v>
      </c>
      <c r="E624" s="219">
        <f>(E623/E612)*SUM(C624:D624)</f>
        <v>37196.674669166707</v>
      </c>
      <c r="F624" s="219">
        <f>SUM(C624:E624)</f>
        <v>541175.55311599409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11748161</v>
      </c>
      <c r="D625" s="217">
        <f>(D615/D612)*AY90</f>
        <v>570684.91876665538</v>
      </c>
      <c r="E625" s="219">
        <f>(E623/E612)*SUM(C625:D625)</f>
        <v>909204.97571665619</v>
      </c>
      <c r="F625" s="219">
        <f>(F624/F612)*AY64</f>
        <v>3924.0457029260783</v>
      </c>
      <c r="G625" s="217">
        <f>SUM(C625:F625)</f>
        <v>13231974.940186238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242344</v>
      </c>
      <c r="D626" s="217">
        <f>(D615/D612)*BR90</f>
        <v>18222.69104551131</v>
      </c>
      <c r="E626" s="219">
        <f>(E623/E612)*SUM(C626:D626)</f>
        <v>19231.390145378366</v>
      </c>
      <c r="F626" s="219">
        <f>(F624/F612)*BR64</f>
        <v>1.1786054566670747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1324161</v>
      </c>
      <c r="D627" s="217">
        <f>(D615/D612)*BO90</f>
        <v>455933.19362865645</v>
      </c>
      <c r="E627" s="219">
        <f>(E623/E612)*SUM(C627:D627)</f>
        <v>131381.66584468022</v>
      </c>
      <c r="F627" s="219">
        <f>(F624/F612)*BO64</f>
        <v>4.2077316303441359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6302</v>
      </c>
      <c r="D628" s="217">
        <f>(D615/D612)*AZ90</f>
        <v>380627.37400684465</v>
      </c>
      <c r="E628" s="219">
        <f>(E623/E612)*SUM(C628:D628)</f>
        <v>28557.716722637251</v>
      </c>
      <c r="F628" s="219">
        <f>(F624/F612)*AZ64</f>
        <v>22.690908791908168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702111</v>
      </c>
      <c r="D630" s="217">
        <f>(D615/D612)*BA90</f>
        <v>347621.61633003503</v>
      </c>
      <c r="E630" s="219">
        <f>(E623/E612)*SUM(C630:D630)</f>
        <v>77476.585406864702</v>
      </c>
      <c r="F630" s="219">
        <f>(F624/F612)*BA64</f>
        <v>1252.8851379477703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14954</v>
      </c>
      <c r="D631" s="217">
        <f>(D615/D612)*AW90</f>
        <v>0</v>
      </c>
      <c r="E631" s="219">
        <f>(E623/E612)*SUM(C631:D631)</f>
        <v>1103.695207856623</v>
      </c>
      <c r="F631" s="219">
        <f>(F624/F612)*AW64</f>
        <v>68.502311542173246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5558793</v>
      </c>
      <c r="D633" s="217">
        <f>(D615/D612)*BC90</f>
        <v>189618.44377076227</v>
      </c>
      <c r="E633" s="219">
        <f>(E623/E612)*SUM(C633:D633)</f>
        <v>424267.36413521215</v>
      </c>
      <c r="F633" s="219">
        <f>(F624/F612)*BC64</f>
        <v>1069.4467643720213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20578</v>
      </c>
      <c r="D634" s="217">
        <f>(D615/D612)*BI90</f>
        <v>0</v>
      </c>
      <c r="E634" s="219">
        <f>(E623/E612)*SUM(C634:D634)</f>
        <v>1518.7802586113141</v>
      </c>
      <c r="F634" s="219">
        <f>(F624/F612)*BI64</f>
        <v>0.95279786917478471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3233</v>
      </c>
      <c r="D637" s="217">
        <f>(D615/D612)*BL90</f>
        <v>71939.378705773561</v>
      </c>
      <c r="E637" s="219">
        <f>(E623/E612)*SUM(C637:D637)</f>
        <v>5548.1740096793865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493139</v>
      </c>
      <c r="D638" s="217">
        <f>(D615/D612)*BM90</f>
        <v>0</v>
      </c>
      <c r="E638" s="219">
        <f>(E623/E612)*SUM(C638:D638)</f>
        <v>36396.626394757739</v>
      </c>
      <c r="F638" s="219">
        <f>(F624/F612)*BM64</f>
        <v>12.243177243789287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1572316.6</v>
      </c>
      <c r="D639" s="217">
        <f>(D615/D612)*BS90</f>
        <v>177835.90056462845</v>
      </c>
      <c r="E639" s="219">
        <f>(E623/E612)*SUM(C639:D639)</f>
        <v>129171.78867804375</v>
      </c>
      <c r="F639" s="219">
        <f>(F624/F612)*BS64</f>
        <v>817.47303424129552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1375165</v>
      </c>
      <c r="D640" s="217">
        <f>(D615/D612)*BT90</f>
        <v>174908.56063763867</v>
      </c>
      <c r="E640" s="219">
        <f>(E623/E612)*SUM(C640:D640)</f>
        <v>114404.75863989665</v>
      </c>
      <c r="F640" s="219">
        <f>(F624/F612)*BT64</f>
        <v>10.723106654816798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3476</v>
      </c>
      <c r="D642" s="217">
        <f>(D615/D612)*BV90</f>
        <v>301589.1959781209</v>
      </c>
      <c r="E642" s="219">
        <f>(E623/E612)*SUM(C642:D642)</f>
        <v>22515.64764510456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9376307</v>
      </c>
      <c r="D643" s="217">
        <f>(D615/D612)*BW90</f>
        <v>9952.9557517652138</v>
      </c>
      <c r="E643" s="219">
        <f>(E623/E612)*SUM(C643:D643)</f>
        <v>692762.48046407267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23687807</v>
      </c>
      <c r="D645" s="217">
        <f>(D615/D612)*BY90</f>
        <v>622132.91798350052</v>
      </c>
      <c r="E645" s="219">
        <f>(E623/E612)*SUM(C645:D645)</f>
        <v>1794219.8870376367</v>
      </c>
      <c r="F645" s="219">
        <f>(F624/F612)*BY64</f>
        <v>180.99855013040536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5629613</v>
      </c>
      <c r="D646" s="217">
        <f>(D615/D612)*BZ90</f>
        <v>34103.510149430804</v>
      </c>
      <c r="E646" s="219">
        <f>(E623/E612)*SUM(C646:D646)</f>
        <v>418016.36825667805</v>
      </c>
      <c r="F646" s="219">
        <f>(F624/F612)*BZ64</f>
        <v>49.897969333662139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19583107</v>
      </c>
      <c r="D647" s="217">
        <f>(D615/D612)*CA90</f>
        <v>153904.89666148709</v>
      </c>
      <c r="E647" s="219">
        <f>(E623/E612)*SUM(C647:D647)</f>
        <v>1456710.274692687</v>
      </c>
      <c r="F647" s="219">
        <f>(F624/F612)*CA64</f>
        <v>94.690484189144939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158153830.32999998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31645026</v>
      </c>
      <c r="D668" s="217">
        <f>(D615/D612)*C90</f>
        <v>2300815.9991157833</v>
      </c>
      <c r="E668" s="219">
        <f>(E623/E612)*SUM(C668:D668)</f>
        <v>2505407.4589462471</v>
      </c>
      <c r="F668" s="219">
        <f>(F624/F612)*C64</f>
        <v>8982.7084429753068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122052188.47</v>
      </c>
      <c r="D670" s="217">
        <f>(D615/D612)*E90</f>
        <v>7276708.4070129925</v>
      </c>
      <c r="E670" s="219">
        <f>(E623/E612)*SUM(C670:D670)</f>
        <v>9545251.0178241692</v>
      </c>
      <c r="F670" s="219">
        <f>(F624/F612)*E64</f>
        <v>17087.697285865946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130392</v>
      </c>
      <c r="D672" s="217">
        <f>(D615/D612)*G90</f>
        <v>0</v>
      </c>
      <c r="E672" s="219">
        <f>(E623/E612)*SUM(C672:D672)</f>
        <v>9623.7144270991575</v>
      </c>
      <c r="F672" s="219">
        <f>(F624/F612)*G64</f>
        <v>0.95279786917478471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6878378</v>
      </c>
      <c r="D673" s="217">
        <f>(D615/D612)*H90</f>
        <v>733884.11969633505</v>
      </c>
      <c r="E673" s="219">
        <f>(E623/E612)*SUM(C673:D673)</f>
        <v>561830.76250216295</v>
      </c>
      <c r="F673" s="219">
        <f>(F624/F612)*H64</f>
        <v>191.28105661450547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3623</v>
      </c>
      <c r="D674" s="217">
        <f>(D615/D612)*I90</f>
        <v>0</v>
      </c>
      <c r="E674" s="219">
        <f>(E623/E612)*SUM(C674:D674)</f>
        <v>267.39920677173637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5669336.5800000001</v>
      </c>
      <c r="D675" s="217">
        <f>(D615/D612)*J90</f>
        <v>255556.7756262068</v>
      </c>
      <c r="E675" s="219">
        <f>(E623/E612)*SUM(C675:D675)</f>
        <v>437292.79147159233</v>
      </c>
      <c r="F675" s="219">
        <f>(F624/F612)*J64</f>
        <v>785.82692697957111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19971725.52</v>
      </c>
      <c r="D680" s="217">
        <f>(D615/D612)*O90</f>
        <v>1920188.6251089387</v>
      </c>
      <c r="E680" s="219">
        <f>(E623/E612)*SUM(C680:D680)</f>
        <v>1615755.0309459246</v>
      </c>
      <c r="F680" s="219">
        <f>(F624/F612)*O64</f>
        <v>3658.793385150379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57098786.629999995</v>
      </c>
      <c r="D681" s="217">
        <f>(D615/D612)*P90</f>
        <v>4178558.1952833706</v>
      </c>
      <c r="E681" s="219">
        <f>(E623/E612)*SUM(C681:D681)</f>
        <v>4522636.8753405837</v>
      </c>
      <c r="F681" s="219">
        <f>(F624/F612)*P64</f>
        <v>76390.178128436863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32847457</v>
      </c>
      <c r="D682" s="217">
        <f>(D615/D612)*Q90</f>
        <v>1350455.091818555</v>
      </c>
      <c r="E682" s="219">
        <f>(E623/E612)*SUM(C682:D682)</f>
        <v>2524011.7489930592</v>
      </c>
      <c r="F682" s="219">
        <f>(F624/F612)*Q64</f>
        <v>6864.1706421183735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4768799.99</v>
      </c>
      <c r="D683" s="217">
        <f>(D615/D612)*R90</f>
        <v>61400.9549686104</v>
      </c>
      <c r="E683" s="219">
        <f>(E623/E612)*SUM(C683:D683)</f>
        <v>356497.90263116144</v>
      </c>
      <c r="F683" s="219">
        <f>(F624/F612)*R64</f>
        <v>286.59939604692164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25398932</v>
      </c>
      <c r="D684" s="217">
        <f>(D615/D612)*S90</f>
        <v>764182.08794067905</v>
      </c>
      <c r="E684" s="219">
        <f>(E623/E612)*SUM(C684:D684)</f>
        <v>1930995.2950024228</v>
      </c>
      <c r="F684" s="219">
        <f>(F624/F612)*S64</f>
        <v>138140.16538182815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7787187</v>
      </c>
      <c r="D685" s="217">
        <f>(D615/D612)*T90</f>
        <v>78599.077039675292</v>
      </c>
      <c r="E685" s="219">
        <f>(E623/E612)*SUM(C685:D685)</f>
        <v>580542.35651023383</v>
      </c>
      <c r="F685" s="219">
        <f>(F624/F612)*T64</f>
        <v>7048.6664561038424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22640111.899999999</v>
      </c>
      <c r="D686" s="217">
        <f>(D615/D612)*U90</f>
        <v>792870.01922517887</v>
      </c>
      <c r="E686" s="219">
        <f>(E623/E612)*SUM(C686:D686)</f>
        <v>1729495.1083348752</v>
      </c>
      <c r="F686" s="219">
        <f>(F624/F612)*U64</f>
        <v>29815.666897494779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35532324</v>
      </c>
      <c r="D687" s="217">
        <f>(D615/D612)*V90</f>
        <v>613643.63219523022</v>
      </c>
      <c r="E687" s="219">
        <f>(E623/E612)*SUM(C687:D687)</f>
        <v>2667789.9731840631</v>
      </c>
      <c r="F687" s="219">
        <f>(F624/F612)*V64</f>
        <v>106594.23407641838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2533176</v>
      </c>
      <c r="D688" s="217">
        <f>(D615/D612)*W90</f>
        <v>100480.9429939238</v>
      </c>
      <c r="E688" s="219">
        <f>(E623/E612)*SUM(C688:D688)</f>
        <v>194379.73432664957</v>
      </c>
      <c r="F688" s="219">
        <f>(F624/F612)*W64</f>
        <v>547.63847469014286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4198925</v>
      </c>
      <c r="D689" s="217">
        <f>(D615/D612)*X90</f>
        <v>97334.052572409812</v>
      </c>
      <c r="E689" s="219">
        <f>(E623/E612)*SUM(C689:D689)</f>
        <v>317089.77718568972</v>
      </c>
      <c r="F689" s="219">
        <f>(F624/F612)*X64</f>
        <v>3009.9325287402166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23204694.23</v>
      </c>
      <c r="D690" s="217">
        <f>(D615/D612)*Y90</f>
        <v>912232.30474818661</v>
      </c>
      <c r="E690" s="219">
        <f>(E623/E612)*SUM(C690:D690)</f>
        <v>1779974.3376107935</v>
      </c>
      <c r="F690" s="219">
        <f>(F624/F612)*Y64</f>
        <v>31961.901926583389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455187</v>
      </c>
      <c r="D691" s="217">
        <f>(D615/D612)*Z90</f>
        <v>63010.991928454772</v>
      </c>
      <c r="E691" s="219">
        <f>(E623/E612)*SUM(C691:D691)</f>
        <v>38246.130828698719</v>
      </c>
      <c r="F691" s="219">
        <f>(F624/F612)*Z64</f>
        <v>2.4618534538793573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2398582</v>
      </c>
      <c r="D692" s="217">
        <f>(D615/D612)*AA90</f>
        <v>323617.4289287189</v>
      </c>
      <c r="E692" s="219">
        <f>(E623/E612)*SUM(C692:D692)</f>
        <v>200914.70272426528</v>
      </c>
      <c r="F692" s="219">
        <f>(F624/F612)*AA64</f>
        <v>4596.759551078414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27861424</v>
      </c>
      <c r="D693" s="217">
        <f>(D615/D612)*AB90</f>
        <v>458640.98306112201</v>
      </c>
      <c r="E693" s="219">
        <f>(E623/E612)*SUM(C693:D693)</f>
        <v>2090191.2537108948</v>
      </c>
      <c r="F693" s="219">
        <f>(F624/F612)*AB64</f>
        <v>65274.447153992303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13587862</v>
      </c>
      <c r="D694" s="217">
        <f>(D615/D612)*AC90</f>
        <v>97407.236070584549</v>
      </c>
      <c r="E694" s="219">
        <f>(E623/E612)*SUM(C694:D694)</f>
        <v>1010055.2410110187</v>
      </c>
      <c r="F694" s="219">
        <f>(F624/F612)*AC64</f>
        <v>14652.582754846959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15967974</v>
      </c>
      <c r="D696" s="217">
        <f>(D615/D612)*AE90</f>
        <v>116288.57859966856</v>
      </c>
      <c r="E696" s="219">
        <f>(E623/E612)*SUM(C696:D696)</f>
        <v>1187115.389187379</v>
      </c>
      <c r="F696" s="219">
        <f>(F624/F612)*AE64</f>
        <v>257.79515988631977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27744086.670000002</v>
      </c>
      <c r="D698" s="217">
        <f>(D615/D612)*AG90</f>
        <v>1585740.0384503577</v>
      </c>
      <c r="E698" s="219">
        <f>(E623/E612)*SUM(C698:D698)</f>
        <v>2164717.7467822558</v>
      </c>
      <c r="F698" s="219">
        <f>(F624/F612)*AG64</f>
        <v>9340.6244841548541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11933355</v>
      </c>
      <c r="D701" s="217">
        <f>(D615/D612)*AJ90</f>
        <v>286513.39535412361</v>
      </c>
      <c r="E701" s="219">
        <f>(E623/E612)*SUM(C701:D701)</f>
        <v>901899.83874488086</v>
      </c>
      <c r="F701" s="219">
        <f>(F624/F612)*AJ64</f>
        <v>5133.4876640411858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42</v>
      </c>
      <c r="D702" s="217">
        <f>(D615/D612)*AK90</f>
        <v>0</v>
      </c>
      <c r="E702" s="219">
        <f>(E623/E612)*SUM(C702:D702)</f>
        <v>3.0998527972434244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-93</v>
      </c>
      <c r="D703" s="217">
        <f>(D615/D612)*AL90</f>
        <v>0</v>
      </c>
      <c r="E703" s="219">
        <f>(E623/E612)*SUM(C703:D703)</f>
        <v>-6.8639597653247257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13187119</v>
      </c>
      <c r="D706" s="217">
        <f>(D615/D612)*AO90</f>
        <v>1911113.8713352703</v>
      </c>
      <c r="E706" s="219">
        <f>(E623/E612)*SUM(C706:D706)</f>
        <v>1114340.4618962205</v>
      </c>
      <c r="F706" s="219">
        <f>(F624/F612)*AO64</f>
        <v>2904.0948602319399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574268</v>
      </c>
      <c r="D709" s="217">
        <f>(D615/D612)*AR90</f>
        <v>0</v>
      </c>
      <c r="E709" s="219">
        <f>(E623/E612)*SUM(C709:D709)</f>
        <v>42384.434908747309</v>
      </c>
      <c r="F709" s="219">
        <f>(F624/F612)*AR64</f>
        <v>94.844694248895763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2595695</v>
      </c>
      <c r="D712" s="217">
        <f>(D615/D612)*AU90</f>
        <v>0</v>
      </c>
      <c r="E712" s="219">
        <f>(E623/E612)*SUM(C712:D712)</f>
        <v>191577.91444144692</v>
      </c>
      <c r="F712" s="219">
        <f>(F624/F612)*AU64</f>
        <v>42.104853814111152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676820395.32000005</v>
      </c>
      <c r="D715" s="202">
        <f>SUM(D616:D647)+SUM(D668:D713)</f>
        <v>30472144.969999991</v>
      </c>
      <c r="E715" s="202">
        <f>SUM(E624:E647)+SUM(E668:E713)</f>
        <v>46519965.488497958</v>
      </c>
      <c r="F715" s="202">
        <f>SUM(F625:F648)+SUM(F668:F713)</f>
        <v>541175.55311599409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676820395.32000005</v>
      </c>
      <c r="D716" s="202">
        <f>D615</f>
        <v>30472144.969999999</v>
      </c>
      <c r="E716" s="202">
        <f>E623</f>
        <v>46519965.48849798</v>
      </c>
      <c r="F716" s="202">
        <f>F624</f>
        <v>541175.55311599409</v>
      </c>
      <c r="G716" s="202">
        <f>G625</f>
        <v>13231974.940186238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158153830.32999998</v>
      </c>
      <c r="N716" s="211" t="s">
        <v>693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159</v>
      </c>
      <c r="C2" s="11" t="str">
        <f>SUBSTITUTE(LEFT(data!C98,49),",","")</f>
        <v>Providence St. Peter Hospital</v>
      </c>
      <c r="D2" s="11" t="str">
        <f>LEFT(data!C99, 49)</f>
        <v>413 Lilly Rd NE</v>
      </c>
      <c r="E2" s="11" t="str">
        <f>LEFT(data!C100, 100)</f>
        <v>Olympia</v>
      </c>
      <c r="F2" s="11" t="str">
        <f>LEFT(data!C101, 2)</f>
        <v>WA</v>
      </c>
      <c r="G2" s="11" t="str">
        <f>LEFT(data!C102, 100)</f>
        <v>98506</v>
      </c>
      <c r="H2" s="11" t="str">
        <f>LEFT(data!C103, 100)</f>
        <v>Thurston</v>
      </c>
      <c r="I2" s="11" t="str">
        <f>LEFT(data!C104, 49)</f>
        <v>Medrice Coluccio</v>
      </c>
      <c r="J2" s="11" t="str">
        <f>LEFT(data!C105, 49)</f>
        <v>Mary Beth Formby</v>
      </c>
      <c r="K2" s="11" t="str">
        <f>LEFT(data!C107, 49)</f>
        <v>360-491-9480</v>
      </c>
      <c r="L2" s="11" t="str">
        <f>LEFT(data!C108, 49)</f>
        <v>360-493-4277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159</v>
      </c>
      <c r="B2" s="200" t="str">
        <f>RIGHT(data!C96,4)</f>
        <v>2024</v>
      </c>
      <c r="C2" s="12" t="s">
        <v>1163</v>
      </c>
      <c r="D2" s="199">
        <f>ROUND(N(data!C181),0)</f>
        <v>19110927</v>
      </c>
      <c r="E2" s="199">
        <f>ROUND(N(data!C182),0)</f>
        <v>0</v>
      </c>
      <c r="F2" s="199">
        <f>ROUND(N(data!C183),0)</f>
        <v>3890096</v>
      </c>
      <c r="G2" s="199">
        <f>ROUND(N(data!C184),0)</f>
        <v>31769094</v>
      </c>
      <c r="H2" s="199">
        <f>ROUND(N(data!C185),0)</f>
        <v>0</v>
      </c>
      <c r="I2" s="199">
        <f>ROUND(N(data!C186),0)</f>
        <v>14727985</v>
      </c>
      <c r="J2" s="199">
        <f>ROUND(N(data!C187)+N(data!C188),0)</f>
        <v>1763073</v>
      </c>
      <c r="K2" s="199">
        <f>ROUND(N(data!C191),0)</f>
        <v>2079915</v>
      </c>
      <c r="L2" s="199">
        <f>ROUND(N(data!C192),0)</f>
        <v>2122620</v>
      </c>
      <c r="M2" s="199">
        <f>ROUND(N(data!C195),0)</f>
        <v>5831053</v>
      </c>
      <c r="N2" s="199">
        <f>ROUND(N(data!C196),0)</f>
        <v>0</v>
      </c>
      <c r="O2" s="199">
        <f>ROUND(N(data!C199),0)</f>
        <v>0</v>
      </c>
      <c r="P2" s="199">
        <f>ROUND(N(data!C200),0)</f>
        <v>5340569</v>
      </c>
      <c r="Q2" s="199">
        <f>ROUND(N(data!C201),0)</f>
        <v>28804250</v>
      </c>
      <c r="R2" s="199">
        <f>ROUND(N(data!C204),0)</f>
        <v>518921</v>
      </c>
      <c r="S2" s="199">
        <f>ROUND(N(data!C205),0)</f>
        <v>931436</v>
      </c>
      <c r="T2" s="199">
        <f>ROUND(N(data!B211),0)</f>
        <v>3679314</v>
      </c>
      <c r="U2" s="199">
        <f>ROUND(N(data!C211),0)</f>
        <v>0</v>
      </c>
      <c r="V2" s="199">
        <f>ROUND(N(data!D211),0)</f>
        <v>0</v>
      </c>
      <c r="W2" s="199">
        <f>ROUND(N(data!B212),0)</f>
        <v>6526596</v>
      </c>
      <c r="X2" s="199">
        <f>ROUND(N(data!C212),0)</f>
        <v>0</v>
      </c>
      <c r="Y2" s="199">
        <f>ROUND(N(data!D212),0)</f>
        <v>0</v>
      </c>
      <c r="Z2" s="199">
        <f>ROUND(N(data!B213),0)</f>
        <v>207227802</v>
      </c>
      <c r="AA2" s="199">
        <f>ROUND(N(data!C213),0)</f>
        <v>7261213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44431921</v>
      </c>
      <c r="AG2" s="199">
        <f>ROUND(N(data!C215),0)</f>
        <v>39328</v>
      </c>
      <c r="AH2" s="199">
        <f>ROUND(N(data!D215),0)</f>
        <v>0</v>
      </c>
      <c r="AI2" s="199">
        <f>ROUND(N(data!B216),0)</f>
        <v>159820443</v>
      </c>
      <c r="AJ2" s="199">
        <f>ROUND(N(data!C216),0)</f>
        <v>5025665</v>
      </c>
      <c r="AK2" s="199">
        <f>ROUND(N(data!D216),0)</f>
        <v>0</v>
      </c>
      <c r="AL2" s="199">
        <f>ROUND(N(data!B217),0)</f>
        <v>460553</v>
      </c>
      <c r="AM2" s="199">
        <f>ROUND(N(data!C217),0)</f>
        <v>-460553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24112643</v>
      </c>
      <c r="AS2" s="199">
        <f>ROUND(N(data!C219),0)</f>
        <v>-593640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6211296</v>
      </c>
      <c r="AY2" s="199">
        <f>ROUND(N(data!C225),0)</f>
        <v>157132</v>
      </c>
      <c r="AZ2" s="199">
        <f>ROUND(N(data!D225),0)</f>
        <v>0</v>
      </c>
      <c r="BA2" s="199">
        <f>ROUND(N(data!B226),0)</f>
        <v>132331547</v>
      </c>
      <c r="BB2" s="199">
        <f>ROUND(N(data!C226),0)</f>
        <v>7605223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43462119</v>
      </c>
      <c r="BH2" s="199">
        <f>ROUND(N(data!C228),0)</f>
        <v>215187</v>
      </c>
      <c r="BI2" s="199">
        <f>ROUND(N(data!D228),0)</f>
        <v>0</v>
      </c>
      <c r="BJ2" s="199">
        <f>ROUND(N(data!B229),0)</f>
        <v>125383739</v>
      </c>
      <c r="BK2" s="199">
        <f>ROUND(N(data!C229),0)</f>
        <v>6863399</v>
      </c>
      <c r="BL2" s="199">
        <f>ROUND(N(data!D229),0)</f>
        <v>0</v>
      </c>
      <c r="BM2" s="199">
        <f>ROUND(N(data!B230),0)</f>
        <v>-38379</v>
      </c>
      <c r="BN2" s="199">
        <f>ROUND(N(data!C230),0)</f>
        <v>38379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1322043700</v>
      </c>
      <c r="BW2" s="199">
        <f>ROUND(N(data!C240),0)</f>
        <v>327187729</v>
      </c>
      <c r="BX2" s="199">
        <f>ROUND(N(data!C241),0)</f>
        <v>12947313</v>
      </c>
      <c r="BY2" s="199">
        <f>ROUND(N(data!C242),0)</f>
        <v>123182961</v>
      </c>
      <c r="BZ2" s="199">
        <f>ROUND(N(data!C243),0)</f>
        <v>293477535</v>
      </c>
      <c r="CA2" s="199">
        <f>ROUND(N(data!C244),0)</f>
        <v>633300</v>
      </c>
      <c r="CB2" s="199">
        <f>ROUND(N(data!C247),0)</f>
        <v>1307</v>
      </c>
      <c r="CC2" s="199">
        <f>ROUND(N(data!C249),0)</f>
        <v>19189840</v>
      </c>
      <c r="CD2" s="199">
        <f>ROUND(N(data!C250),0)</f>
        <v>21127547</v>
      </c>
      <c r="CE2" s="199">
        <f>ROUND(N(data!C254)+N(data!C255),0)</f>
        <v>0</v>
      </c>
      <c r="CF2" s="199">
        <f>ROUND(N(data!D237),0)</f>
        <v>29087589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159</v>
      </c>
      <c r="B2" s="12" t="str">
        <f>RIGHT(data!C96,4)</f>
        <v>2024</v>
      </c>
      <c r="C2" s="12" t="s">
        <v>1163</v>
      </c>
      <c r="D2" s="198">
        <f>ROUND(N(data!C127),0)</f>
        <v>17970</v>
      </c>
      <c r="E2" s="198">
        <f>ROUND(N(data!C128),0)</f>
        <v>0</v>
      </c>
      <c r="F2" s="198">
        <f>ROUND(N(data!C129),0)</f>
        <v>0</v>
      </c>
      <c r="G2" s="198">
        <f>ROUND(N(data!C130),0)</f>
        <v>1822</v>
      </c>
      <c r="H2" s="198">
        <f>ROUND(N(data!D127),0)</f>
        <v>116473</v>
      </c>
      <c r="I2" s="198">
        <f>ROUND(N(data!D128),0)</f>
        <v>0</v>
      </c>
      <c r="J2" s="198">
        <f>ROUND(N(data!D129),0)</f>
        <v>0</v>
      </c>
      <c r="K2" s="198">
        <f>ROUND(N(data!D130),0)</f>
        <v>4811</v>
      </c>
      <c r="L2" s="198">
        <f>ROUND(N(data!C132),0)</f>
        <v>42</v>
      </c>
      <c r="M2" s="198">
        <f>ROUND(N(data!C133),0)</f>
        <v>58</v>
      </c>
      <c r="N2" s="198">
        <f>ROUND(N(data!C134),0)</f>
        <v>171</v>
      </c>
      <c r="O2" s="198">
        <f>ROUND(N(data!C135),0)</f>
        <v>2</v>
      </c>
      <c r="P2" s="198">
        <f>ROUND(N(data!C136),0)</f>
        <v>25</v>
      </c>
      <c r="Q2" s="198">
        <f>ROUND(N(data!C137),0)</f>
        <v>0</v>
      </c>
      <c r="R2" s="198">
        <f>ROUND(N(data!C138),0)</f>
        <v>18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372</v>
      </c>
      <c r="X2" s="198">
        <f>ROUND(N(data!C145),0)</f>
        <v>0</v>
      </c>
      <c r="Y2" s="198">
        <f>ROUND(N(data!B154),0)</f>
        <v>10302</v>
      </c>
      <c r="Z2" s="198">
        <f>ROUND(N(data!B155),0)</f>
        <v>66772</v>
      </c>
      <c r="AA2" s="198">
        <f>ROUND(N(data!B156),0)</f>
        <v>195646</v>
      </c>
      <c r="AB2" s="198">
        <f>ROUND(N(data!B157),0)</f>
        <v>1075164827</v>
      </c>
      <c r="AC2" s="198">
        <f>ROUND(N(data!B158),0)</f>
        <v>528625290</v>
      </c>
      <c r="AD2" s="198">
        <f>ROUND(N(data!C154),0)</f>
        <v>2816</v>
      </c>
      <c r="AE2" s="198">
        <f>ROUND(N(data!C155),0)</f>
        <v>18253</v>
      </c>
      <c r="AF2" s="198">
        <f>ROUND(N(data!C156),0)</f>
        <v>53484</v>
      </c>
      <c r="AG2" s="198">
        <f>ROUND(N(data!C157),0)</f>
        <v>271223210</v>
      </c>
      <c r="AH2" s="198">
        <f>ROUND(N(data!C158),0)</f>
        <v>167206514</v>
      </c>
      <c r="AI2" s="198">
        <f>ROUND(N(data!D154),0)</f>
        <v>4852</v>
      </c>
      <c r="AJ2" s="198">
        <f>ROUND(N(data!D155),0)</f>
        <v>31448</v>
      </c>
      <c r="AK2" s="198">
        <f>ROUND(N(data!D156),0)</f>
        <v>92146</v>
      </c>
      <c r="AL2" s="198">
        <f>ROUND(N(data!D157),0)</f>
        <v>372713179</v>
      </c>
      <c r="AM2" s="198">
        <f>ROUND(N(data!D158),0)</f>
        <v>382641091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I13" sqref="I13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159</v>
      </c>
      <c r="B2" s="200" t="str">
        <f>RIGHT(data!C96,4)</f>
        <v>2024</v>
      </c>
      <c r="C2" s="12" t="s">
        <v>1163</v>
      </c>
      <c r="D2" s="198">
        <f>ROUND(N(data!C266),0)</f>
        <v>127680522</v>
      </c>
      <c r="E2" s="198">
        <f>ROUND(N(data!C267),0)</f>
        <v>0</v>
      </c>
      <c r="F2" s="198">
        <f>ROUND(N(data!C268),0)</f>
        <v>325710308</v>
      </c>
      <c r="G2" s="198">
        <f>ROUND(N(data!C269),0)</f>
        <v>168942569</v>
      </c>
      <c r="H2" s="198">
        <f>ROUND(N(data!C270),0)</f>
        <v>0</v>
      </c>
      <c r="I2" s="198">
        <f>ROUND(N(data!C271),0)</f>
        <v>3991812</v>
      </c>
      <c r="J2" s="198">
        <f>ROUND(N(data!C272),0)</f>
        <v>0</v>
      </c>
      <c r="K2" s="198">
        <f>ROUND(N(data!C273),0)</f>
        <v>7530619</v>
      </c>
      <c r="L2" s="198">
        <f>ROUND(N(data!C274),0)</f>
        <v>372386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14728835</v>
      </c>
      <c r="Q2" s="198">
        <f>ROUND(N(data!C283),0)</f>
        <v>3679314</v>
      </c>
      <c r="R2" s="198">
        <f>ROUND(N(data!C284),0)</f>
        <v>6526596</v>
      </c>
      <c r="S2" s="198">
        <f>ROUND(N(data!C285),0)</f>
        <v>214489014</v>
      </c>
      <c r="T2" s="198">
        <f>ROUND(N(data!C286),0)</f>
        <v>0</v>
      </c>
      <c r="U2" s="198">
        <f>ROUND(N(data!C287),0)</f>
        <v>44471249</v>
      </c>
      <c r="V2" s="198">
        <f>ROUND(N(data!C288),0)</f>
        <v>164846108</v>
      </c>
      <c r="W2" s="198">
        <f>ROUND(N(data!C289),0)</f>
        <v>0</v>
      </c>
      <c r="X2" s="198">
        <f>ROUND(N(data!C290),0)</f>
        <v>23519003</v>
      </c>
      <c r="Y2" s="198">
        <f>ROUND(N(data!C291),0)</f>
        <v>0</v>
      </c>
      <c r="Z2" s="198">
        <f>ROUND(N(data!C292),0)</f>
        <v>322229643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43739827</v>
      </c>
      <c r="AE2" s="198">
        <f>ROUND(N(data!C302),0)</f>
        <v>3504287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44483831</v>
      </c>
      <c r="AK2" s="198">
        <f>ROUND(N(data!C316),0)</f>
        <v>13358492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24143410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-126245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9071325</v>
      </c>
      <c r="BA2" s="198">
        <f>ROUND(N(data!C336),0)</f>
        <v>0</v>
      </c>
      <c r="BB2" s="198">
        <f>ROUND(N(data!C337),0)</f>
        <v>0</v>
      </c>
      <c r="BC2" s="198">
        <f>ROUND(N(data!C338),0)</f>
        <v>4647050</v>
      </c>
      <c r="BD2" s="198">
        <f>ROUND(N(data!C339),0)</f>
        <v>0</v>
      </c>
      <c r="BE2" s="198">
        <f>ROUND(N(data!C343),0)</f>
        <v>398039805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2486.48</v>
      </c>
      <c r="BL2" s="198">
        <f>ROUND(N(data!C358),0)</f>
        <v>1719101216</v>
      </c>
      <c r="BM2" s="198">
        <f>ROUND(N(data!C359),0)</f>
        <v>1078472895</v>
      </c>
      <c r="BN2" s="198">
        <f>ROUND(N(data!C363),0)</f>
        <v>2079472538</v>
      </c>
      <c r="BO2" s="198">
        <f>ROUND(N(data!C364),0)</f>
        <v>40317386</v>
      </c>
      <c r="BP2" s="198">
        <f>ROUND(N(data!C365),0)</f>
        <v>0</v>
      </c>
      <c r="BQ2" s="198">
        <f>ROUND(N(data!D381),0)</f>
        <v>8440241</v>
      </c>
      <c r="BR2" s="198">
        <f>ROUND(N(data!C370),0)</f>
        <v>1129079</v>
      </c>
      <c r="BS2" s="198">
        <f>ROUND(N(data!C371),0)</f>
        <v>767241</v>
      </c>
      <c r="BT2" s="198">
        <f>ROUND(N(data!C372),0)</f>
        <v>309985</v>
      </c>
      <c r="BU2" s="198">
        <f>ROUND(N(data!C373),0)</f>
        <v>0</v>
      </c>
      <c r="BV2" s="198">
        <f>ROUND(N(data!C374),0)</f>
        <v>651117</v>
      </c>
      <c r="BW2" s="198">
        <f>ROUND(N(data!C375),0)</f>
        <v>22712</v>
      </c>
      <c r="BX2" s="198">
        <f>ROUND(N(data!C376),0)</f>
        <v>0</v>
      </c>
      <c r="BY2" s="198">
        <f>ROUND(N(data!C377),0)</f>
        <v>1115268</v>
      </c>
      <c r="BZ2" s="198">
        <f>ROUND(N(data!C378),0)</f>
        <v>156867</v>
      </c>
      <c r="CA2" s="198">
        <f>ROUND(N(data!C379),0)</f>
        <v>1700171</v>
      </c>
      <c r="CB2" s="198">
        <f>ROUND(N(data!C380),0)</f>
        <v>2587801</v>
      </c>
      <c r="CC2" s="198">
        <f>ROUND(N(data!C382),0)</f>
        <v>0</v>
      </c>
      <c r="CD2" s="198">
        <f>ROUND(N(data!C389),0)</f>
        <v>252310532</v>
      </c>
      <c r="CE2" s="198">
        <f>ROUND(N(data!C390),0)</f>
        <v>71261175</v>
      </c>
      <c r="CF2" s="198">
        <f>ROUND(N(data!C391),0)</f>
        <v>18505172</v>
      </c>
      <c r="CG2" s="198">
        <f>ROUND(N(data!C392),0)</f>
        <v>106288201</v>
      </c>
      <c r="CH2" s="198">
        <f>ROUND(N(data!C393),0)</f>
        <v>0</v>
      </c>
      <c r="CI2" s="198">
        <f>ROUND(N(data!C394),0)</f>
        <v>32589822</v>
      </c>
      <c r="CJ2" s="198">
        <f>ROUND(N(data!C395),0)</f>
        <v>14795800</v>
      </c>
      <c r="CK2" s="198">
        <f>ROUND(N(data!C396),0)</f>
        <v>4202535</v>
      </c>
      <c r="CL2" s="198">
        <f>ROUND(N(data!C397),0)</f>
        <v>0</v>
      </c>
      <c r="CM2" s="198">
        <f>ROUND(N(data!C398),0)</f>
        <v>0</v>
      </c>
      <c r="CN2" s="198">
        <f>ROUND(N(data!C399),0)</f>
        <v>1450358</v>
      </c>
      <c r="CO2" s="198">
        <f>ROUND(N(data!C362),0)</f>
        <v>29087589</v>
      </c>
      <c r="CP2" s="198">
        <f>ROUND(N(data!D415),0)</f>
        <v>236152202</v>
      </c>
      <c r="CQ2" s="52">
        <f>ROUND(N(data!C401),0)</f>
        <v>2561376</v>
      </c>
      <c r="CR2" s="52">
        <f>ROUND(N(data!C402),0)</f>
        <v>26784054</v>
      </c>
      <c r="CS2" s="52">
        <f>ROUND(N(data!C403),0)</f>
        <v>275185</v>
      </c>
      <c r="CT2" s="52">
        <f>ROUND(N(data!C404),0)</f>
        <v>5831053</v>
      </c>
      <c r="CU2" s="52">
        <f>ROUND(N(data!C405),0)</f>
        <v>2182121</v>
      </c>
      <c r="CV2" s="52">
        <f>ROUND(N(data!C406),0)</f>
        <v>1180083</v>
      </c>
      <c r="CW2" s="52">
        <f>ROUND(N(data!C407),0)</f>
        <v>0</v>
      </c>
      <c r="CX2" s="52">
        <f>ROUND(N(data!C408),0)</f>
        <v>9870825</v>
      </c>
      <c r="CY2" s="52">
        <f>ROUND(N(data!C409),0)</f>
        <v>146515529</v>
      </c>
      <c r="CZ2" s="52">
        <f>ROUND(N(data!C410),0)</f>
        <v>782096</v>
      </c>
      <c r="DA2" s="52">
        <f>ROUND(N(data!C411),0)</f>
        <v>748731</v>
      </c>
      <c r="DB2" s="52">
        <f>ROUND(N(data!C412),0)</f>
        <v>33958544</v>
      </c>
      <c r="DC2" s="52">
        <f>ROUND(N(data!C413),0)</f>
        <v>3872254</v>
      </c>
      <c r="DD2" s="52">
        <f>ROUND(N(data!C414),0)</f>
        <v>1590351</v>
      </c>
      <c r="DE2" s="52">
        <f>ROUND(N(data!C419),0)</f>
        <v>0</v>
      </c>
      <c r="DF2" s="198">
        <f>ROUND(N(data!D420),0)</f>
        <v>639733</v>
      </c>
      <c r="DG2" s="198">
        <f>ROUND(N(data!C422),0)</f>
        <v>0</v>
      </c>
      <c r="DH2" s="198">
        <f>ROUND(N(data!C423),0)</f>
        <v>0</v>
      </c>
    </row>
  </sheetData>
  <sheetProtection algorithmName="SHA-512" hashValue="gRJGIcbRtEovshdzayyGqrhKeYhGsaE/Uq7c8+PxyqnOUn0/+Mr4/RLvIl3phnMZ9GZbs5/F9UkeVnwlN4cf/Q==" saltValue="7NYgltgoXxigFdr1LCmC9A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159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11604</v>
      </c>
      <c r="F2" s="271">
        <f>ROUND(N(data!C60), 2)</f>
        <v>130.19999999999999</v>
      </c>
      <c r="G2" s="198">
        <f>ROUND(N(data!C61), 0)</f>
        <v>15668757</v>
      </c>
      <c r="H2" s="198">
        <f>ROUND(N(data!C62), 0)</f>
        <v>1595727</v>
      </c>
      <c r="I2" s="198">
        <f>ROUND(N(data!C63), 0)</f>
        <v>530644</v>
      </c>
      <c r="J2" s="198">
        <f>ROUND(N(data!C64), 0)</f>
        <v>1833322</v>
      </c>
      <c r="K2" s="198">
        <f>ROUND(N(data!C65), 0)</f>
        <v>0</v>
      </c>
      <c r="L2" s="198">
        <f>ROUND(N(data!C66), 0)</f>
        <v>6389</v>
      </c>
      <c r="M2" s="198">
        <f>ROUND(N(data!C67), 0)</f>
        <v>82318</v>
      </c>
      <c r="N2" s="198">
        <f>ROUND(N(data!C68), 0)</f>
        <v>0</v>
      </c>
      <c r="O2" s="198">
        <f>ROUND(N(data!C69), 0)</f>
        <v>10457669</v>
      </c>
      <c r="P2" s="198">
        <f>ROUND(N(data!C70), 0)</f>
        <v>6980</v>
      </c>
      <c r="Q2" s="198">
        <f>ROUND(N(data!C71), 0)</f>
        <v>1164679</v>
      </c>
      <c r="R2" s="198">
        <f>ROUND(N(data!C72), 0)</f>
        <v>0</v>
      </c>
      <c r="S2" s="198">
        <f>ROUND(N(data!C73), 0)</f>
        <v>0</v>
      </c>
      <c r="T2" s="198">
        <f>ROUND(N(data!C74), 0)</f>
        <v>152394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9098773</v>
      </c>
      <c r="Y2" s="198">
        <f>ROUND(N(data!C79), 0)</f>
        <v>25307</v>
      </c>
      <c r="Z2" s="198">
        <f>ROUND(N(data!C80), 0)</f>
        <v>1463</v>
      </c>
      <c r="AA2" s="198">
        <f>ROUND(N(data!C81), 0)</f>
        <v>0</v>
      </c>
      <c r="AB2" s="198">
        <f>ROUND(N(data!C82), 0)</f>
        <v>633</v>
      </c>
      <c r="AC2" s="198">
        <f>ROUND(N(data!C83), 0)</f>
        <v>7440</v>
      </c>
      <c r="AD2" s="198">
        <f>ROUND(N(data!C84), 0)</f>
        <v>0</v>
      </c>
      <c r="AE2" s="198">
        <f>ROUND(N(data!C89), 0)</f>
        <v>110381799</v>
      </c>
      <c r="AF2" s="198">
        <f>ROUND(N(data!C87), 0)</f>
        <v>109842039</v>
      </c>
      <c r="AG2" s="198">
        <f>ROUND(N(data!C90), 0)</f>
        <v>31439</v>
      </c>
      <c r="AH2" s="198">
        <f>ROUND(N(data!C91), 0)</f>
        <v>0</v>
      </c>
      <c r="AI2" s="198">
        <f>ROUND(N(data!C92), 0)</f>
        <v>12413</v>
      </c>
      <c r="AJ2" s="198">
        <f>ROUND(N(data!C93), 0)</f>
        <v>0</v>
      </c>
      <c r="AK2" s="271">
        <f>ROUND(N(data!C94), 2)</f>
        <v>88.88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159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159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77593</v>
      </c>
      <c r="F4" s="271">
        <f>ROUND(N(data!E60), 2)</f>
        <v>588.24</v>
      </c>
      <c r="G4" s="198">
        <f>ROUND(N(data!E61), 0)</f>
        <v>57545717</v>
      </c>
      <c r="H4" s="198">
        <f>ROUND(N(data!E62), 0)</f>
        <v>5513632</v>
      </c>
      <c r="I4" s="198">
        <f>ROUND(N(data!E63), 0)</f>
        <v>2190255</v>
      </c>
      <c r="J4" s="198">
        <f>ROUND(N(data!E64), 0)</f>
        <v>3530823</v>
      </c>
      <c r="K4" s="198">
        <f>ROUND(N(data!E65), 0)</f>
        <v>0</v>
      </c>
      <c r="L4" s="198">
        <f>ROUND(N(data!E66), 0)</f>
        <v>1640049</v>
      </c>
      <c r="M4" s="198">
        <f>ROUND(N(data!E67), 0)</f>
        <v>247786</v>
      </c>
      <c r="N4" s="198">
        <f>ROUND(N(data!E68), 0)</f>
        <v>66763</v>
      </c>
      <c r="O4" s="198">
        <f>ROUND(N(data!E69), 0)</f>
        <v>46570137</v>
      </c>
      <c r="P4" s="198">
        <f>ROUND(N(data!E70), 0)</f>
        <v>13872</v>
      </c>
      <c r="Q4" s="198">
        <f>ROUND(N(data!E71), 0)</f>
        <v>12310226</v>
      </c>
      <c r="R4" s="198">
        <f>ROUND(N(data!E72), 0)</f>
        <v>9570</v>
      </c>
      <c r="S4" s="198">
        <f>ROUND(N(data!E73), 0)</f>
        <v>0</v>
      </c>
      <c r="T4" s="198">
        <f>ROUND(N(data!E74), 0)</f>
        <v>507045</v>
      </c>
      <c r="U4" s="198">
        <f>ROUND(N(data!E75), 0)</f>
        <v>0</v>
      </c>
      <c r="V4" s="198">
        <f>ROUND(N(data!E76), 0)</f>
        <v>0</v>
      </c>
      <c r="W4" s="198">
        <f>ROUND(N(data!E77), 0)</f>
        <v>17271</v>
      </c>
      <c r="X4" s="198">
        <f>ROUND(N(data!E78), 0)</f>
        <v>33416525</v>
      </c>
      <c r="Y4" s="198">
        <f>ROUND(N(data!E79), 0)</f>
        <v>86746</v>
      </c>
      <c r="Z4" s="198">
        <f>ROUND(N(data!E80), 0)</f>
        <v>6318</v>
      </c>
      <c r="AA4" s="198">
        <f>ROUND(N(data!E81), 0)</f>
        <v>4231</v>
      </c>
      <c r="AB4" s="198">
        <f>ROUND(N(data!E82), 0)</f>
        <v>3250</v>
      </c>
      <c r="AC4" s="198">
        <f>ROUND(N(data!E83), 0)</f>
        <v>195083</v>
      </c>
      <c r="AD4" s="198">
        <f>ROUND(N(data!E84), 0)</f>
        <v>788987</v>
      </c>
      <c r="AE4" s="198">
        <f>ROUND(N(data!E89), 0)</f>
        <v>378365516</v>
      </c>
      <c r="AF4" s="198">
        <f>ROUND(N(data!E87), 0)</f>
        <v>355649050</v>
      </c>
      <c r="AG4" s="198">
        <f>ROUND(N(data!E90), 0)</f>
        <v>99431</v>
      </c>
      <c r="AH4" s="198">
        <f>ROUND(N(data!E91), 0)</f>
        <v>0</v>
      </c>
      <c r="AI4" s="198">
        <f>ROUND(N(data!E92), 0)</f>
        <v>39257</v>
      </c>
      <c r="AJ4" s="198">
        <f>ROUND(N(data!E93), 0)</f>
        <v>0</v>
      </c>
      <c r="AK4" s="271">
        <f>ROUND(N(data!E94), 2)</f>
        <v>358.92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159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159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2.2400000000000002</v>
      </c>
      <c r="G6" s="198">
        <f>ROUND(N(data!G61), 0)</f>
        <v>251109</v>
      </c>
      <c r="H6" s="198">
        <f>ROUND(N(data!G62), 0)</f>
        <v>21480</v>
      </c>
      <c r="I6" s="198">
        <f>ROUND(N(data!G63), 0)</f>
        <v>0</v>
      </c>
      <c r="J6" s="198">
        <f>ROUND(N(data!G64), 0)</f>
        <v>589</v>
      </c>
      <c r="K6" s="198">
        <f>ROUND(N(data!G65), 0)</f>
        <v>0</v>
      </c>
      <c r="L6" s="198">
        <f>ROUND(N(data!G66), 0)</f>
        <v>854</v>
      </c>
      <c r="M6" s="198">
        <f>ROUND(N(data!G67), 0)</f>
        <v>0</v>
      </c>
      <c r="N6" s="198">
        <f>ROUND(N(data!G68), 0)</f>
        <v>0</v>
      </c>
      <c r="O6" s="198">
        <f>ROUND(N(data!G69), 0)</f>
        <v>146268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145818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450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159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4555</v>
      </c>
      <c r="F7" s="271">
        <f>ROUND(N(data!H60), 2)</f>
        <v>27.2</v>
      </c>
      <c r="G7" s="198">
        <f>ROUND(N(data!H61), 0)</f>
        <v>3159170</v>
      </c>
      <c r="H7" s="198">
        <f>ROUND(N(data!H62), 0)</f>
        <v>320556</v>
      </c>
      <c r="I7" s="198">
        <f>ROUND(N(data!H63), 0)</f>
        <v>459634</v>
      </c>
      <c r="J7" s="198">
        <f>ROUND(N(data!H64), 0)</f>
        <v>37431</v>
      </c>
      <c r="K7" s="198">
        <f>ROUND(N(data!H65), 0)</f>
        <v>0</v>
      </c>
      <c r="L7" s="198">
        <f>ROUND(N(data!H66), 0)</f>
        <v>22882</v>
      </c>
      <c r="M7" s="198">
        <f>ROUND(N(data!H67), 0)</f>
        <v>4475</v>
      </c>
      <c r="N7" s="198">
        <f>ROUND(N(data!H68), 0)</f>
        <v>0</v>
      </c>
      <c r="O7" s="198">
        <f>ROUND(N(data!H69), 0)</f>
        <v>1963612</v>
      </c>
      <c r="P7" s="198">
        <f>ROUND(N(data!H70), 0)</f>
        <v>0</v>
      </c>
      <c r="Q7" s="198">
        <f>ROUND(N(data!H71), 0)</f>
        <v>105668</v>
      </c>
      <c r="R7" s="198">
        <f>ROUND(N(data!H72), 0)</f>
        <v>0</v>
      </c>
      <c r="S7" s="198">
        <f>ROUND(N(data!H73), 0)</f>
        <v>0</v>
      </c>
      <c r="T7" s="198">
        <f>ROUND(N(data!H74), 0)</f>
        <v>18198</v>
      </c>
      <c r="U7" s="198">
        <f>ROUND(N(data!H75), 0)</f>
        <v>0</v>
      </c>
      <c r="V7" s="198">
        <f>ROUND(N(data!H76), 0)</f>
        <v>0</v>
      </c>
      <c r="W7" s="198">
        <f>ROUND(N(data!H77), 0)</f>
        <v>2692</v>
      </c>
      <c r="X7" s="198">
        <f>ROUND(N(data!H78), 0)</f>
        <v>1834515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1192</v>
      </c>
      <c r="AC7" s="198">
        <f>ROUND(N(data!H83), 0)</f>
        <v>1347</v>
      </c>
      <c r="AD7" s="198">
        <f>ROUND(N(data!H84), 0)</f>
        <v>81358</v>
      </c>
      <c r="AE7" s="198">
        <f>ROUND(N(data!H89), 0)</f>
        <v>18288142</v>
      </c>
      <c r="AF7" s="198">
        <f>ROUND(N(data!H87), 0)</f>
        <v>18287557</v>
      </c>
      <c r="AG7" s="198">
        <f>ROUND(N(data!H90), 0)</f>
        <v>10028</v>
      </c>
      <c r="AH7" s="198">
        <f>ROUND(N(data!H91), 0)</f>
        <v>0</v>
      </c>
      <c r="AI7" s="198">
        <f>ROUND(N(data!H92), 0)</f>
        <v>3959</v>
      </c>
      <c r="AJ7" s="198">
        <f>ROUND(N(data!H93), 0)</f>
        <v>0</v>
      </c>
      <c r="AK7" s="271">
        <f>ROUND(N(data!H94), 2)</f>
        <v>11.81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159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0.02</v>
      </c>
      <c r="G8" s="198">
        <f>ROUND(N(data!I61), 0)</f>
        <v>4744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2755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2755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159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4811</v>
      </c>
      <c r="F9" s="271">
        <f>ROUND(N(data!J60), 2)</f>
        <v>16.350000000000001</v>
      </c>
      <c r="G9" s="198">
        <f>ROUND(N(data!J61), 0)</f>
        <v>2370046</v>
      </c>
      <c r="H9" s="198">
        <f>ROUND(N(data!J62), 0)</f>
        <v>250680</v>
      </c>
      <c r="I9" s="198">
        <f>ROUND(N(data!J63), 0)</f>
        <v>870111</v>
      </c>
      <c r="J9" s="198">
        <f>ROUND(N(data!J64), 0)</f>
        <v>121821</v>
      </c>
      <c r="K9" s="198">
        <f>ROUND(N(data!J65), 0)</f>
        <v>0</v>
      </c>
      <c r="L9" s="198">
        <f>ROUND(N(data!J66), 0)</f>
        <v>4944</v>
      </c>
      <c r="M9" s="198">
        <f>ROUND(N(data!J67), 0)</f>
        <v>10740</v>
      </c>
      <c r="N9" s="198">
        <f>ROUND(N(data!J68), 0)</f>
        <v>0</v>
      </c>
      <c r="O9" s="198">
        <f>ROUND(N(data!J69), 0)</f>
        <v>1423063</v>
      </c>
      <c r="P9" s="198">
        <f>ROUND(N(data!J70), 0)</f>
        <v>354</v>
      </c>
      <c r="Q9" s="198">
        <f>ROUND(N(data!J71), 0)</f>
        <v>37466</v>
      </c>
      <c r="R9" s="198">
        <f>ROUND(N(data!J72), 0)</f>
        <v>325</v>
      </c>
      <c r="S9" s="198">
        <f>ROUND(N(data!J73), 0)</f>
        <v>0</v>
      </c>
      <c r="T9" s="198">
        <f>ROUND(N(data!J74), 0)</f>
        <v>7001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1376274</v>
      </c>
      <c r="Y9" s="198">
        <f>ROUND(N(data!J79), 0)</f>
        <v>0</v>
      </c>
      <c r="Z9" s="198">
        <f>ROUND(N(data!J80), 0)</f>
        <v>655</v>
      </c>
      <c r="AA9" s="198">
        <f>ROUND(N(data!J81), 0)</f>
        <v>0</v>
      </c>
      <c r="AB9" s="198">
        <f>ROUND(N(data!J82), 0)</f>
        <v>0</v>
      </c>
      <c r="AC9" s="198">
        <f>ROUND(N(data!J83), 0)</f>
        <v>988</v>
      </c>
      <c r="AD9" s="198">
        <f>ROUND(N(data!J84), 0)</f>
        <v>0</v>
      </c>
      <c r="AE9" s="198">
        <f>ROUND(N(data!J89), 0)</f>
        <v>10929168</v>
      </c>
      <c r="AF9" s="198">
        <f>ROUND(N(data!J87), 0)</f>
        <v>10924189</v>
      </c>
      <c r="AG9" s="198">
        <f>ROUND(N(data!J90), 0)</f>
        <v>3492</v>
      </c>
      <c r="AH9" s="198">
        <f>ROUND(N(data!J91), 0)</f>
        <v>0</v>
      </c>
      <c r="AI9" s="198">
        <f>ROUND(N(data!J92), 0)</f>
        <v>1379</v>
      </c>
      <c r="AJ9" s="198">
        <f>ROUND(N(data!J93), 0)</f>
        <v>0</v>
      </c>
      <c r="AK9" s="271">
        <f>ROUND(N(data!J94), 2)</f>
        <v>13.22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159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159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159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159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159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1822</v>
      </c>
      <c r="F14" s="271">
        <f>ROUND(N(data!O60), 2)</f>
        <v>68.209999999999994</v>
      </c>
      <c r="G14" s="198">
        <f>ROUND(N(data!O61), 0)</f>
        <v>8455119</v>
      </c>
      <c r="H14" s="198">
        <f>ROUND(N(data!O62), 0)</f>
        <v>894057</v>
      </c>
      <c r="I14" s="198">
        <f>ROUND(N(data!O63), 0)</f>
        <v>1926432</v>
      </c>
      <c r="J14" s="198">
        <f>ROUND(N(data!O64), 0)</f>
        <v>1025014</v>
      </c>
      <c r="K14" s="198">
        <f>ROUND(N(data!O65), 0)</f>
        <v>0</v>
      </c>
      <c r="L14" s="198">
        <f>ROUND(N(data!O66), 0)</f>
        <v>248449</v>
      </c>
      <c r="M14" s="198">
        <f>ROUND(N(data!O67), 0)</f>
        <v>34931</v>
      </c>
      <c r="N14" s="198">
        <f>ROUND(N(data!O68), 0)</f>
        <v>0</v>
      </c>
      <c r="O14" s="198">
        <f>ROUND(N(data!O69), 0)</f>
        <v>5101809</v>
      </c>
      <c r="P14" s="198">
        <f>ROUND(N(data!O70), 0)</f>
        <v>759</v>
      </c>
      <c r="Q14" s="198">
        <f>ROUND(N(data!O71), 0)</f>
        <v>42971</v>
      </c>
      <c r="R14" s="198">
        <f>ROUND(N(data!O72), 0)</f>
        <v>146</v>
      </c>
      <c r="S14" s="198">
        <f>ROUND(N(data!O73), 0)</f>
        <v>0</v>
      </c>
      <c r="T14" s="198">
        <f>ROUND(N(data!O74), 0)</f>
        <v>139564</v>
      </c>
      <c r="U14" s="198">
        <f>ROUND(N(data!O75), 0)</f>
        <v>176</v>
      </c>
      <c r="V14" s="198">
        <f>ROUND(N(data!O76), 0)</f>
        <v>0</v>
      </c>
      <c r="W14" s="198">
        <f>ROUND(N(data!O77), 0)</f>
        <v>1437</v>
      </c>
      <c r="X14" s="198">
        <f>ROUND(N(data!O78), 0)</f>
        <v>4909847</v>
      </c>
      <c r="Y14" s="198">
        <f>ROUND(N(data!O79), 0)</f>
        <v>2800</v>
      </c>
      <c r="Z14" s="198">
        <f>ROUND(N(data!O80), 0)</f>
        <v>995</v>
      </c>
      <c r="AA14" s="198">
        <f>ROUND(N(data!O81), 0)</f>
        <v>0</v>
      </c>
      <c r="AB14" s="198">
        <f>ROUND(N(data!O82), 0)</f>
        <v>479</v>
      </c>
      <c r="AC14" s="198">
        <f>ROUND(N(data!O83), 0)</f>
        <v>2635</v>
      </c>
      <c r="AD14" s="198">
        <f>ROUND(N(data!O84), 0)</f>
        <v>0</v>
      </c>
      <c r="AE14" s="198">
        <f>ROUND(N(data!O89), 0)</f>
        <v>66933577</v>
      </c>
      <c r="AF14" s="198">
        <f>ROUND(N(data!O87), 0)</f>
        <v>60166149</v>
      </c>
      <c r="AG14" s="198">
        <f>ROUND(N(data!O90), 0)</f>
        <v>26238</v>
      </c>
      <c r="AH14" s="198">
        <f>ROUND(N(data!O91), 0)</f>
        <v>0</v>
      </c>
      <c r="AI14" s="198">
        <f>ROUND(N(data!O92), 0)</f>
        <v>10359</v>
      </c>
      <c r="AJ14" s="198">
        <f>ROUND(N(data!O93), 0)</f>
        <v>0</v>
      </c>
      <c r="AK14" s="271">
        <f>ROUND(N(data!O94), 2)</f>
        <v>49.23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159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165.06</v>
      </c>
      <c r="G15" s="198">
        <f>ROUND(N(data!P61), 0)</f>
        <v>16962915</v>
      </c>
      <c r="H15" s="198">
        <f>ROUND(N(data!P62), 0)</f>
        <v>1745801</v>
      </c>
      <c r="I15" s="198">
        <f>ROUND(N(data!P63), 0)</f>
        <v>3595512</v>
      </c>
      <c r="J15" s="198">
        <f>ROUND(N(data!P64), 0)</f>
        <v>14345018</v>
      </c>
      <c r="K15" s="198">
        <f>ROUND(N(data!P65), 0)</f>
        <v>0</v>
      </c>
      <c r="L15" s="198">
        <f>ROUND(N(data!P66), 0)</f>
        <v>2121165</v>
      </c>
      <c r="M15" s="198">
        <f>ROUND(N(data!P67), 0)</f>
        <v>2921846</v>
      </c>
      <c r="N15" s="198">
        <f>ROUND(N(data!P68), 0)</f>
        <v>317224</v>
      </c>
      <c r="O15" s="198">
        <f>ROUND(N(data!P69), 0)</f>
        <v>10819278</v>
      </c>
      <c r="P15" s="198">
        <f>ROUND(N(data!P70), 0)</f>
        <v>628</v>
      </c>
      <c r="Q15" s="198">
        <f>ROUND(N(data!P71), 0)</f>
        <v>283969</v>
      </c>
      <c r="R15" s="198">
        <f>ROUND(N(data!P72), 0)</f>
        <v>0</v>
      </c>
      <c r="S15" s="198">
        <f>ROUND(N(data!P73), 0)</f>
        <v>0</v>
      </c>
      <c r="T15" s="198">
        <f>ROUND(N(data!P74), 0)</f>
        <v>241926</v>
      </c>
      <c r="U15" s="198">
        <f>ROUND(N(data!P75), 0)</f>
        <v>0</v>
      </c>
      <c r="V15" s="198">
        <f>ROUND(N(data!P76), 0)</f>
        <v>0</v>
      </c>
      <c r="W15" s="198">
        <f>ROUND(N(data!P77), 0)</f>
        <v>3002</v>
      </c>
      <c r="X15" s="198">
        <f>ROUND(N(data!P78), 0)</f>
        <v>9850284</v>
      </c>
      <c r="Y15" s="198">
        <f>ROUND(N(data!P79), 0)</f>
        <v>103658</v>
      </c>
      <c r="Z15" s="198">
        <f>ROUND(N(data!P80), 0)</f>
        <v>196074</v>
      </c>
      <c r="AA15" s="198">
        <f>ROUND(N(data!P81), 0)</f>
        <v>0</v>
      </c>
      <c r="AB15" s="198">
        <f>ROUND(N(data!P82), 0)</f>
        <v>62157</v>
      </c>
      <c r="AC15" s="198">
        <f>ROUND(N(data!P83), 0)</f>
        <v>77580</v>
      </c>
      <c r="AD15" s="198">
        <f>ROUND(N(data!P84), 0)</f>
        <v>0</v>
      </c>
      <c r="AE15" s="198">
        <f>ROUND(N(data!P89), 0)</f>
        <v>426600879</v>
      </c>
      <c r="AF15" s="198">
        <f>ROUND(N(data!P87), 0)</f>
        <v>211215374</v>
      </c>
      <c r="AG15" s="198">
        <f>ROUND(N(data!P90), 0)</f>
        <v>57097</v>
      </c>
      <c r="AH15" s="198">
        <f>ROUND(N(data!P91), 0)</f>
        <v>0</v>
      </c>
      <c r="AI15" s="198">
        <f>ROUND(N(data!P92), 0)</f>
        <v>22543</v>
      </c>
      <c r="AJ15" s="198">
        <f>ROUND(N(data!P93), 0)</f>
        <v>0</v>
      </c>
      <c r="AK15" s="271">
        <f>ROUND(N(data!P94), 2)</f>
        <v>53.41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159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128.07</v>
      </c>
      <c r="G16" s="198">
        <f>ROUND(N(data!Q61), 0)</f>
        <v>16442467</v>
      </c>
      <c r="H16" s="198">
        <f>ROUND(N(data!Q62), 0)</f>
        <v>1695460</v>
      </c>
      <c r="I16" s="198">
        <f>ROUND(N(data!Q63), 0)</f>
        <v>4</v>
      </c>
      <c r="J16" s="198">
        <f>ROUND(N(data!Q64), 0)</f>
        <v>1206300</v>
      </c>
      <c r="K16" s="198">
        <f>ROUND(N(data!Q65), 0)</f>
        <v>0</v>
      </c>
      <c r="L16" s="198">
        <f>ROUND(N(data!Q66), 0)</f>
        <v>14731</v>
      </c>
      <c r="M16" s="198">
        <f>ROUND(N(data!Q67), 0)</f>
        <v>9398</v>
      </c>
      <c r="N16" s="198">
        <f>ROUND(N(data!Q68), 0)</f>
        <v>0</v>
      </c>
      <c r="O16" s="198">
        <f>ROUND(N(data!Q69), 0)</f>
        <v>9707465</v>
      </c>
      <c r="P16" s="198">
        <f>ROUND(N(data!Q70), 0)</f>
        <v>6852</v>
      </c>
      <c r="Q16" s="198">
        <f>ROUND(N(data!Q71), 0)</f>
        <v>2793</v>
      </c>
      <c r="R16" s="198">
        <f>ROUND(N(data!Q72), 0)</f>
        <v>300</v>
      </c>
      <c r="S16" s="198">
        <f>ROUND(N(data!Q73), 0)</f>
        <v>0</v>
      </c>
      <c r="T16" s="198">
        <f>ROUND(N(data!Q74), 0)</f>
        <v>145443</v>
      </c>
      <c r="U16" s="198">
        <f>ROUND(N(data!Q75), 0)</f>
        <v>41</v>
      </c>
      <c r="V16" s="198">
        <f>ROUND(N(data!Q76), 0)</f>
        <v>0</v>
      </c>
      <c r="W16" s="198">
        <f>ROUND(N(data!Q77), 0)</f>
        <v>0</v>
      </c>
      <c r="X16" s="198">
        <f>ROUND(N(data!Q78), 0)</f>
        <v>9548063</v>
      </c>
      <c r="Y16" s="198">
        <f>ROUND(N(data!Q79), 0)</f>
        <v>2266</v>
      </c>
      <c r="Z16" s="198">
        <f>ROUND(N(data!Q80), 0)</f>
        <v>490</v>
      </c>
      <c r="AA16" s="198">
        <f>ROUND(N(data!Q81), 0)</f>
        <v>0</v>
      </c>
      <c r="AB16" s="198">
        <f>ROUND(N(data!Q82), 0)</f>
        <v>772</v>
      </c>
      <c r="AC16" s="198">
        <f>ROUND(N(data!Q83), 0)</f>
        <v>445</v>
      </c>
      <c r="AD16" s="198">
        <f>ROUND(N(data!Q84), 0)</f>
        <v>0</v>
      </c>
      <c r="AE16" s="198">
        <f>ROUND(N(data!Q89), 0)</f>
        <v>49303881</v>
      </c>
      <c r="AF16" s="198">
        <f>ROUND(N(data!Q87), 0)</f>
        <v>22302960</v>
      </c>
      <c r="AG16" s="198">
        <f>ROUND(N(data!Q90), 0)</f>
        <v>18453</v>
      </c>
      <c r="AH16" s="198">
        <f>ROUND(N(data!Q91), 0)</f>
        <v>0</v>
      </c>
      <c r="AI16" s="198">
        <f>ROUND(N(data!Q92), 0)</f>
        <v>7286</v>
      </c>
      <c r="AJ16" s="198">
        <f>ROUND(N(data!Q93), 0)</f>
        <v>0</v>
      </c>
      <c r="AK16" s="271">
        <f>ROUND(N(data!Q94), 2)</f>
        <v>92.09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159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8.41</v>
      </c>
      <c r="G17" s="198">
        <f>ROUND(N(data!R61), 0)</f>
        <v>721664</v>
      </c>
      <c r="H17" s="198">
        <f>ROUND(N(data!R62), 0)</f>
        <v>68812</v>
      </c>
      <c r="I17" s="198">
        <f>ROUND(N(data!R63), 0)</f>
        <v>5735996</v>
      </c>
      <c r="J17" s="198">
        <f>ROUND(N(data!R64), 0)</f>
        <v>49985</v>
      </c>
      <c r="K17" s="198">
        <f>ROUND(N(data!R65), 0)</f>
        <v>0</v>
      </c>
      <c r="L17" s="198">
        <f>ROUND(N(data!R66), 0)</f>
        <v>1522</v>
      </c>
      <c r="M17" s="198">
        <f>ROUND(N(data!R67), 0)</f>
        <v>89663</v>
      </c>
      <c r="N17" s="198">
        <f>ROUND(N(data!R68), 0)</f>
        <v>38607</v>
      </c>
      <c r="O17" s="198">
        <f>ROUND(N(data!R69), 0)</f>
        <v>419067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419067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14502</v>
      </c>
      <c r="AF17" s="198">
        <f>ROUND(N(data!R87), 0)</f>
        <v>9035</v>
      </c>
      <c r="AG17" s="198">
        <f>ROUND(N(data!R90), 0)</f>
        <v>839</v>
      </c>
      <c r="AH17" s="198">
        <f>ROUND(N(data!R91), 0)</f>
        <v>0</v>
      </c>
      <c r="AI17" s="198">
        <f>ROUND(N(data!R92), 0)</f>
        <v>331</v>
      </c>
      <c r="AJ17" s="198">
        <f>ROUND(N(data!R93), 0)</f>
        <v>0</v>
      </c>
      <c r="AK17" s="271">
        <f>ROUND(N(data!R94), 2)</f>
        <v>7.27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159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2751</v>
      </c>
      <c r="I18" s="198">
        <f>ROUND(N(data!S63), 0)</f>
        <v>0</v>
      </c>
      <c r="J18" s="198">
        <f>ROUND(N(data!S64), 0)</f>
        <v>25682849</v>
      </c>
      <c r="K18" s="198">
        <f>ROUND(N(data!S65), 0)</f>
        <v>0</v>
      </c>
      <c r="L18" s="198">
        <f>ROUND(N(data!S66), 0)</f>
        <v>304623</v>
      </c>
      <c r="M18" s="198">
        <f>ROUND(N(data!S67), 0)</f>
        <v>73757</v>
      </c>
      <c r="N18" s="198">
        <f>ROUND(N(data!S68), 0)</f>
        <v>43129</v>
      </c>
      <c r="O18" s="198">
        <f>ROUND(N(data!S69), 0)</f>
        <v>471208</v>
      </c>
      <c r="P18" s="198">
        <f>ROUND(N(data!S70), 0)</f>
        <v>70066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3894</v>
      </c>
      <c r="U18" s="198">
        <f>ROUND(N(data!S75), 0)</f>
        <v>0</v>
      </c>
      <c r="V18" s="198">
        <f>ROUND(N(data!S76), 0)</f>
        <v>0</v>
      </c>
      <c r="W18" s="198">
        <f>ROUND(N(data!S77), 0)</f>
        <v>397248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157554125</v>
      </c>
      <c r="AF18" s="198">
        <f>ROUND(N(data!S87), 0)</f>
        <v>80412470</v>
      </c>
      <c r="AG18" s="198">
        <f>ROUND(N(data!S90), 0)</f>
        <v>10442</v>
      </c>
      <c r="AH18" s="198">
        <f>ROUND(N(data!S91), 0)</f>
        <v>0</v>
      </c>
      <c r="AI18" s="198">
        <f>ROUND(N(data!S92), 0)</f>
        <v>4123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159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23.81</v>
      </c>
      <c r="G19" s="198">
        <f>ROUND(N(data!T61), 0)</f>
        <v>3485848</v>
      </c>
      <c r="H19" s="198">
        <f>ROUND(N(data!T62), 0)</f>
        <v>351936</v>
      </c>
      <c r="I19" s="198">
        <f>ROUND(N(data!T63), 0)</f>
        <v>0</v>
      </c>
      <c r="J19" s="198">
        <f>ROUND(N(data!T64), 0)</f>
        <v>1108075</v>
      </c>
      <c r="K19" s="198">
        <f>ROUND(N(data!T65), 0)</f>
        <v>0</v>
      </c>
      <c r="L19" s="198">
        <f>ROUND(N(data!T66), 0)</f>
        <v>5982</v>
      </c>
      <c r="M19" s="198">
        <f>ROUND(N(data!T67), 0)</f>
        <v>5001</v>
      </c>
      <c r="N19" s="198">
        <f>ROUND(N(data!T68), 0)</f>
        <v>0</v>
      </c>
      <c r="O19" s="198">
        <f>ROUND(N(data!T69), 0)</f>
        <v>2030848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6152</v>
      </c>
      <c r="X19" s="198">
        <f>ROUND(N(data!T78), 0)</f>
        <v>2024215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211</v>
      </c>
      <c r="AC19" s="198">
        <f>ROUND(N(data!T83), 0)</f>
        <v>270</v>
      </c>
      <c r="AD19" s="198">
        <f>ROUND(N(data!T84), 0)</f>
        <v>0</v>
      </c>
      <c r="AE19" s="198">
        <f>ROUND(N(data!T89), 0)</f>
        <v>47315777</v>
      </c>
      <c r="AF19" s="198">
        <f>ROUND(N(data!T87), 0)</f>
        <v>37433844</v>
      </c>
      <c r="AG19" s="198">
        <f>ROUND(N(data!T90), 0)</f>
        <v>1074</v>
      </c>
      <c r="AH19" s="198">
        <f>ROUND(N(data!T91), 0)</f>
        <v>0</v>
      </c>
      <c r="AI19" s="198">
        <f>ROUND(N(data!T92), 0)</f>
        <v>424</v>
      </c>
      <c r="AJ19" s="198">
        <f>ROUND(N(data!T93), 0)</f>
        <v>0</v>
      </c>
      <c r="AK19" s="271">
        <f>ROUND(N(data!T94), 2)</f>
        <v>19.84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159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73.58</v>
      </c>
      <c r="G20" s="198">
        <f>ROUND(N(data!U61), 0)</f>
        <v>6215830</v>
      </c>
      <c r="H20" s="198">
        <f>ROUND(N(data!U62), 0)</f>
        <v>667122</v>
      </c>
      <c r="I20" s="198">
        <f>ROUND(N(data!U63), 0)</f>
        <v>213157</v>
      </c>
      <c r="J20" s="198">
        <f>ROUND(N(data!U64), 0)</f>
        <v>5232791</v>
      </c>
      <c r="K20" s="198">
        <f>ROUND(N(data!U65), 0)</f>
        <v>0</v>
      </c>
      <c r="L20" s="198">
        <f>ROUND(N(data!U66), 0)</f>
        <v>3433101</v>
      </c>
      <c r="M20" s="198">
        <f>ROUND(N(data!U67), 0)</f>
        <v>101724</v>
      </c>
      <c r="N20" s="198">
        <f>ROUND(N(data!U68), 0)</f>
        <v>71766</v>
      </c>
      <c r="O20" s="198">
        <f>ROUND(N(data!U69), 0)</f>
        <v>6295060</v>
      </c>
      <c r="P20" s="198">
        <f>ROUND(N(data!U70), 0)</f>
        <v>2453316</v>
      </c>
      <c r="Q20" s="198">
        <f>ROUND(N(data!U71), 0)</f>
        <v>114873</v>
      </c>
      <c r="R20" s="198">
        <f>ROUND(N(data!U72), 0)</f>
        <v>0</v>
      </c>
      <c r="S20" s="198">
        <f>ROUND(N(data!U73), 0)</f>
        <v>0</v>
      </c>
      <c r="T20" s="198">
        <f>ROUND(N(data!U74), 0)</f>
        <v>7829</v>
      </c>
      <c r="U20" s="198">
        <f>ROUND(N(data!U75), 0)</f>
        <v>0</v>
      </c>
      <c r="V20" s="198">
        <f>ROUND(N(data!U76), 0)</f>
        <v>0</v>
      </c>
      <c r="W20" s="198">
        <f>ROUND(N(data!U77), 0)</f>
        <v>25941</v>
      </c>
      <c r="X20" s="198">
        <f>ROUND(N(data!U78), 0)</f>
        <v>3609503</v>
      </c>
      <c r="Y20" s="198">
        <f>ROUND(N(data!U79), 0)</f>
        <v>0</v>
      </c>
      <c r="Z20" s="198">
        <f>ROUND(N(data!U80), 0)</f>
        <v>0</v>
      </c>
      <c r="AA20" s="198">
        <f>ROUND(N(data!U81), 0)</f>
        <v>10704</v>
      </c>
      <c r="AB20" s="198">
        <f>ROUND(N(data!U82), 0)</f>
        <v>845</v>
      </c>
      <c r="AC20" s="198">
        <f>ROUND(N(data!U83), 0)</f>
        <v>72049</v>
      </c>
      <c r="AD20" s="198">
        <f>ROUND(N(data!U84), 0)</f>
        <v>1115268</v>
      </c>
      <c r="AE20" s="198">
        <f>ROUND(N(data!U89), 0)</f>
        <v>182978162</v>
      </c>
      <c r="AF20" s="198">
        <f>ROUND(N(data!U87), 0)</f>
        <v>123581124</v>
      </c>
      <c r="AG20" s="198">
        <f>ROUND(N(data!U90), 0)</f>
        <v>10834</v>
      </c>
      <c r="AH20" s="198">
        <f>ROUND(N(data!U91), 0)</f>
        <v>0</v>
      </c>
      <c r="AI20" s="198">
        <f>ROUND(N(data!U92), 0)</f>
        <v>4277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159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70.010000000000005</v>
      </c>
      <c r="G21" s="198">
        <f>ROUND(N(data!V61), 0)</f>
        <v>7861813</v>
      </c>
      <c r="H21" s="198">
        <f>ROUND(N(data!V62), 0)</f>
        <v>803509</v>
      </c>
      <c r="I21" s="198">
        <f>ROUND(N(data!V63), 0)</f>
        <v>345740</v>
      </c>
      <c r="J21" s="198">
        <f>ROUND(N(data!V64), 0)</f>
        <v>23439125</v>
      </c>
      <c r="K21" s="198">
        <f>ROUND(N(data!V65), 0)</f>
        <v>0</v>
      </c>
      <c r="L21" s="198">
        <f>ROUND(N(data!V66), 0)</f>
        <v>204364</v>
      </c>
      <c r="M21" s="198">
        <f>ROUND(N(data!V67), 0)</f>
        <v>954207</v>
      </c>
      <c r="N21" s="198">
        <f>ROUND(N(data!V68), 0)</f>
        <v>497249</v>
      </c>
      <c r="O21" s="198">
        <f>ROUND(N(data!V69), 0)</f>
        <v>5388910</v>
      </c>
      <c r="P21" s="198">
        <f>ROUND(N(data!V70), 0)</f>
        <v>39</v>
      </c>
      <c r="Q21" s="198">
        <f>ROUND(N(data!V71), 0)</f>
        <v>680490</v>
      </c>
      <c r="R21" s="198">
        <f>ROUND(N(data!V72), 0)</f>
        <v>0</v>
      </c>
      <c r="S21" s="198">
        <f>ROUND(N(data!V73), 0)</f>
        <v>0</v>
      </c>
      <c r="T21" s="198">
        <f>ROUND(N(data!V74), 0)</f>
        <v>100957</v>
      </c>
      <c r="U21" s="198">
        <f>ROUND(N(data!V75), 0)</f>
        <v>0</v>
      </c>
      <c r="V21" s="198">
        <f>ROUND(N(data!V76), 0)</f>
        <v>0</v>
      </c>
      <c r="W21" s="198">
        <f>ROUND(N(data!V77), 0)</f>
        <v>7544</v>
      </c>
      <c r="X21" s="198">
        <f>ROUND(N(data!V78), 0)</f>
        <v>4565318</v>
      </c>
      <c r="Y21" s="198">
        <f>ROUND(N(data!V79), 0)</f>
        <v>17535</v>
      </c>
      <c r="Z21" s="198">
        <f>ROUND(N(data!V80), 0)</f>
        <v>774</v>
      </c>
      <c r="AA21" s="198">
        <f>ROUND(N(data!V81), 0)</f>
        <v>0</v>
      </c>
      <c r="AB21" s="198">
        <f>ROUND(N(data!V82), 0)</f>
        <v>1517</v>
      </c>
      <c r="AC21" s="198">
        <f>ROUND(N(data!V83), 0)</f>
        <v>14736</v>
      </c>
      <c r="AD21" s="198">
        <f>ROUND(N(data!V84), 0)</f>
        <v>4000</v>
      </c>
      <c r="AE21" s="198">
        <f>ROUND(N(data!V89), 0)</f>
        <v>326541136</v>
      </c>
      <c r="AF21" s="198">
        <f>ROUND(N(data!V87), 0)</f>
        <v>135996397</v>
      </c>
      <c r="AG21" s="198">
        <f>ROUND(N(data!V90), 0)</f>
        <v>8385</v>
      </c>
      <c r="AH21" s="198">
        <f>ROUND(N(data!V91), 0)</f>
        <v>0</v>
      </c>
      <c r="AI21" s="198">
        <f>ROUND(N(data!V92), 0)</f>
        <v>3311</v>
      </c>
      <c r="AJ21" s="198">
        <f>ROUND(N(data!V93), 0)</f>
        <v>0</v>
      </c>
      <c r="AK21" s="271">
        <f>ROUND(N(data!V94), 2)</f>
        <v>12.66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159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10.18</v>
      </c>
      <c r="G22" s="198">
        <f>ROUND(N(data!W61), 0)</f>
        <v>1240056</v>
      </c>
      <c r="H22" s="198">
        <f>ROUND(N(data!W62), 0)</f>
        <v>160046</v>
      </c>
      <c r="I22" s="198">
        <f>ROUND(N(data!W63), 0)</f>
        <v>0</v>
      </c>
      <c r="J22" s="198">
        <f>ROUND(N(data!W64), 0)</f>
        <v>88954</v>
      </c>
      <c r="K22" s="198">
        <f>ROUND(N(data!W65), 0)</f>
        <v>0</v>
      </c>
      <c r="L22" s="198">
        <f>ROUND(N(data!W66), 0)</f>
        <v>3966</v>
      </c>
      <c r="M22" s="198">
        <f>ROUND(N(data!W67), 0)</f>
        <v>34807</v>
      </c>
      <c r="N22" s="198">
        <f>ROUND(N(data!W68), 0)</f>
        <v>0</v>
      </c>
      <c r="O22" s="198">
        <f>ROUND(N(data!W69), 0)</f>
        <v>845399</v>
      </c>
      <c r="P22" s="198">
        <f>ROUND(N(data!W70), 0)</f>
        <v>0</v>
      </c>
      <c r="Q22" s="198">
        <f>ROUND(N(data!W71), 0)</f>
        <v>106139</v>
      </c>
      <c r="R22" s="198">
        <f>ROUND(N(data!W72), 0)</f>
        <v>508</v>
      </c>
      <c r="S22" s="198">
        <f>ROUND(N(data!W73), 0)</f>
        <v>0</v>
      </c>
      <c r="T22" s="198">
        <f>ROUND(N(data!W74), 0)</f>
        <v>18401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720095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149</v>
      </c>
      <c r="AC22" s="198">
        <f>ROUND(N(data!W83), 0)</f>
        <v>107</v>
      </c>
      <c r="AD22" s="198">
        <f>ROUND(N(data!W84), 0)</f>
        <v>0</v>
      </c>
      <c r="AE22" s="198">
        <f>ROUND(N(data!W89), 0)</f>
        <v>15729366</v>
      </c>
      <c r="AF22" s="198">
        <f>ROUND(N(data!W87), 0)</f>
        <v>7680413</v>
      </c>
      <c r="AG22" s="198">
        <f>ROUND(N(data!W90), 0)</f>
        <v>1373</v>
      </c>
      <c r="AH22" s="198">
        <f>ROUND(N(data!W91), 0)</f>
        <v>0</v>
      </c>
      <c r="AI22" s="198">
        <f>ROUND(N(data!W92), 0)</f>
        <v>542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159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14.71</v>
      </c>
      <c r="G23" s="198">
        <f>ROUND(N(data!X61), 0)</f>
        <v>1487075</v>
      </c>
      <c r="H23" s="198">
        <f>ROUND(N(data!X62), 0)</f>
        <v>142407</v>
      </c>
      <c r="I23" s="198">
        <f>ROUND(N(data!X63), 0)</f>
        <v>33351</v>
      </c>
      <c r="J23" s="198">
        <f>ROUND(N(data!X64), 0)</f>
        <v>556327</v>
      </c>
      <c r="K23" s="198">
        <f>ROUND(N(data!X65), 0)</f>
        <v>0</v>
      </c>
      <c r="L23" s="198">
        <f>ROUND(N(data!X66), 0)</f>
        <v>27259</v>
      </c>
      <c r="M23" s="198">
        <f>ROUND(N(data!X67), 0)</f>
        <v>530588</v>
      </c>
      <c r="N23" s="198">
        <f>ROUND(N(data!X68), 0)</f>
        <v>0</v>
      </c>
      <c r="O23" s="198">
        <f>ROUND(N(data!X69), 0)</f>
        <v>1132413</v>
      </c>
      <c r="P23" s="198">
        <f>ROUND(N(data!X70), 0)</f>
        <v>0</v>
      </c>
      <c r="Q23" s="198">
        <f>ROUND(N(data!X71), 0)</f>
        <v>208446</v>
      </c>
      <c r="R23" s="198">
        <f>ROUND(N(data!X72), 0)</f>
        <v>6549</v>
      </c>
      <c r="S23" s="198">
        <f>ROUND(N(data!X73), 0)</f>
        <v>0</v>
      </c>
      <c r="T23" s="198">
        <f>ROUND(N(data!X74), 0)</f>
        <v>53228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863537</v>
      </c>
      <c r="Y23" s="198">
        <f>ROUND(N(data!X79), 0)</f>
        <v>0</v>
      </c>
      <c r="Z23" s="198">
        <f>ROUND(N(data!X80), 0)</f>
        <v>99</v>
      </c>
      <c r="AA23" s="198">
        <f>ROUND(N(data!X81), 0)</f>
        <v>0</v>
      </c>
      <c r="AB23" s="198">
        <f>ROUND(N(data!X82), 0)</f>
        <v>0</v>
      </c>
      <c r="AC23" s="198">
        <f>ROUND(N(data!X83), 0)</f>
        <v>554</v>
      </c>
      <c r="AD23" s="198">
        <f>ROUND(N(data!X84), 0)</f>
        <v>0</v>
      </c>
      <c r="AE23" s="198">
        <f>ROUND(N(data!X89), 0)</f>
        <v>109118089</v>
      </c>
      <c r="AF23" s="198">
        <f>ROUND(N(data!X87), 0)</f>
        <v>45898853</v>
      </c>
      <c r="AG23" s="198">
        <f>ROUND(N(data!X90), 0)</f>
        <v>1330</v>
      </c>
      <c r="AH23" s="198">
        <f>ROUND(N(data!X91), 0)</f>
        <v>0</v>
      </c>
      <c r="AI23" s="198">
        <f>ROUND(N(data!X92), 0)</f>
        <v>525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159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73.930000000000007</v>
      </c>
      <c r="G24" s="198">
        <f>ROUND(N(data!Y61), 0)</f>
        <v>8110292</v>
      </c>
      <c r="H24" s="198">
        <f>ROUND(N(data!Y62), 0)</f>
        <v>838474</v>
      </c>
      <c r="I24" s="198">
        <f>ROUND(N(data!Y63), 0)</f>
        <v>31480</v>
      </c>
      <c r="J24" s="198">
        <f>ROUND(N(data!Y64), 0)</f>
        <v>6895480</v>
      </c>
      <c r="K24" s="198">
        <f>ROUND(N(data!Y65), 0)</f>
        <v>0</v>
      </c>
      <c r="L24" s="198">
        <f>ROUND(N(data!Y66), 0)</f>
        <v>308438</v>
      </c>
      <c r="M24" s="198">
        <f>ROUND(N(data!Y67), 0)</f>
        <v>419719</v>
      </c>
      <c r="N24" s="198">
        <f>ROUND(N(data!Y68), 0)</f>
        <v>576060</v>
      </c>
      <c r="O24" s="198">
        <f>ROUND(N(data!Y69), 0)</f>
        <v>5812783</v>
      </c>
      <c r="P24" s="198">
        <f>ROUND(N(data!Y70), 0)</f>
        <v>13</v>
      </c>
      <c r="Q24" s="198">
        <f>ROUND(N(data!Y71), 0)</f>
        <v>902084</v>
      </c>
      <c r="R24" s="198">
        <f>ROUND(N(data!Y72), 0)</f>
        <v>4464</v>
      </c>
      <c r="S24" s="198">
        <f>ROUND(N(data!Y73), 0)</f>
        <v>0</v>
      </c>
      <c r="T24" s="198">
        <f>ROUND(N(data!Y74), 0)</f>
        <v>145725</v>
      </c>
      <c r="U24" s="198">
        <f>ROUND(N(data!Y75), 0)</f>
        <v>0</v>
      </c>
      <c r="V24" s="198">
        <f>ROUND(N(data!Y76), 0)</f>
        <v>0</v>
      </c>
      <c r="W24" s="198">
        <f>ROUND(N(data!Y77), 0)</f>
        <v>18128</v>
      </c>
      <c r="X24" s="198">
        <f>ROUND(N(data!Y78), 0)</f>
        <v>4709608</v>
      </c>
      <c r="Y24" s="198">
        <f>ROUND(N(data!Y79), 0)</f>
        <v>413</v>
      </c>
      <c r="Z24" s="198">
        <f>ROUND(N(data!Y80), 0)</f>
        <v>632</v>
      </c>
      <c r="AA24" s="198">
        <f>ROUND(N(data!Y81), 0)</f>
        <v>0</v>
      </c>
      <c r="AB24" s="198">
        <f>ROUND(N(data!Y82), 0)</f>
        <v>13784</v>
      </c>
      <c r="AC24" s="198">
        <f>ROUND(N(data!Y83), 0)</f>
        <v>17932</v>
      </c>
      <c r="AD24" s="198">
        <f>ROUND(N(data!Y84), 0)</f>
        <v>0</v>
      </c>
      <c r="AE24" s="198">
        <f>ROUND(N(data!Y89), 0)</f>
        <v>151733813</v>
      </c>
      <c r="AF24" s="198">
        <f>ROUND(N(data!Y87), 0)</f>
        <v>54798133</v>
      </c>
      <c r="AG24" s="198">
        <f>ROUND(N(data!Y90), 0)</f>
        <v>12465</v>
      </c>
      <c r="AH24" s="198">
        <f>ROUND(N(data!Y91), 0)</f>
        <v>0</v>
      </c>
      <c r="AI24" s="198">
        <f>ROUND(N(data!Y92), 0)</f>
        <v>4921</v>
      </c>
      <c r="AJ24" s="198">
        <f>ROUND(N(data!Y93), 0)</f>
        <v>0</v>
      </c>
      <c r="AK24" s="271">
        <f>ROUND(N(data!Y94), 2)</f>
        <v>9.33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159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0.96</v>
      </c>
      <c r="G25" s="198">
        <f>ROUND(N(data!Z61), 0)</f>
        <v>60907</v>
      </c>
      <c r="H25" s="198">
        <f>ROUND(N(data!Z62), 0)</f>
        <v>8227</v>
      </c>
      <c r="I25" s="198">
        <f>ROUND(N(data!Z63), 0)</f>
        <v>0</v>
      </c>
      <c r="J25" s="198">
        <f>ROUND(N(data!Z64), 0)</f>
        <v>1056</v>
      </c>
      <c r="K25" s="198">
        <f>ROUND(N(data!Z65), 0)</f>
        <v>0</v>
      </c>
      <c r="L25" s="198">
        <f>ROUND(N(data!Z66), 0)</f>
        <v>143995</v>
      </c>
      <c r="M25" s="198">
        <f>ROUND(N(data!Z67), 0)</f>
        <v>0</v>
      </c>
      <c r="N25" s="198">
        <f>ROUND(N(data!Z68), 0)</f>
        <v>0</v>
      </c>
      <c r="O25" s="198">
        <f>ROUND(N(data!Z69), 0)</f>
        <v>50838</v>
      </c>
      <c r="P25" s="198">
        <f>ROUND(N(data!Z70), 0)</f>
        <v>0</v>
      </c>
      <c r="Q25" s="198">
        <f>ROUND(N(data!Z71), 0)</f>
        <v>16132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-1057</v>
      </c>
      <c r="X25" s="198">
        <f>ROUND(N(data!Z78), 0)</f>
        <v>35368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225</v>
      </c>
      <c r="AC25" s="198">
        <f>ROUND(N(data!Z83), 0)</f>
        <v>170</v>
      </c>
      <c r="AD25" s="198">
        <f>ROUND(N(data!Z84), 0)</f>
        <v>0</v>
      </c>
      <c r="AE25" s="198">
        <f>ROUND(N(data!Z89), 0)</f>
        <v>8864</v>
      </c>
      <c r="AF25" s="198">
        <f>ROUND(N(data!Z87), 0)</f>
        <v>2135</v>
      </c>
      <c r="AG25" s="198">
        <f>ROUND(N(data!Z90), 0)</f>
        <v>861</v>
      </c>
      <c r="AH25" s="198">
        <f>ROUND(N(data!Z91), 0)</f>
        <v>0</v>
      </c>
      <c r="AI25" s="198">
        <f>ROUND(N(data!Z92), 0)</f>
        <v>340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159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5.89</v>
      </c>
      <c r="G26" s="198">
        <f>ROUND(N(data!AA61), 0)</f>
        <v>815447</v>
      </c>
      <c r="H26" s="198">
        <f>ROUND(N(data!AA62), 0)</f>
        <v>74675</v>
      </c>
      <c r="I26" s="198">
        <f>ROUND(N(data!AA63), 0)</f>
        <v>0</v>
      </c>
      <c r="J26" s="198">
        <f>ROUND(N(data!AA64), 0)</f>
        <v>702116</v>
      </c>
      <c r="K26" s="198">
        <f>ROUND(N(data!AA65), 0)</f>
        <v>0</v>
      </c>
      <c r="L26" s="198">
        <f>ROUND(N(data!AA66), 0)</f>
        <v>12871</v>
      </c>
      <c r="M26" s="198">
        <f>ROUND(N(data!AA67), 0)</f>
        <v>10766</v>
      </c>
      <c r="N26" s="198">
        <f>ROUND(N(data!AA68), 0)</f>
        <v>0</v>
      </c>
      <c r="O26" s="198">
        <f>ROUND(N(data!AA69), 0)</f>
        <v>531887</v>
      </c>
      <c r="P26" s="198">
        <f>ROUND(N(data!AA70), 0)</f>
        <v>0</v>
      </c>
      <c r="Q26" s="198">
        <f>ROUND(N(data!AA71), 0)</f>
        <v>0</v>
      </c>
      <c r="R26" s="198">
        <f>ROUND(N(data!AA72), 0)</f>
        <v>33986</v>
      </c>
      <c r="S26" s="198">
        <f>ROUND(N(data!AA73), 0)</f>
        <v>0</v>
      </c>
      <c r="T26" s="198">
        <f>ROUND(N(data!AA74), 0)</f>
        <v>24375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473526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19401041</v>
      </c>
      <c r="AF26" s="198">
        <f>ROUND(N(data!AA87), 0)</f>
        <v>3351758</v>
      </c>
      <c r="AG26" s="198">
        <f>ROUND(N(data!AA90), 0)</f>
        <v>4422</v>
      </c>
      <c r="AH26" s="198">
        <f>ROUND(N(data!AA91), 0)</f>
        <v>0</v>
      </c>
      <c r="AI26" s="198">
        <f>ROUND(N(data!AA92), 0)</f>
        <v>1746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159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56.84</v>
      </c>
      <c r="G27" s="198">
        <f>ROUND(N(data!AB61), 0)</f>
        <v>7783830</v>
      </c>
      <c r="H27" s="198">
        <f>ROUND(N(data!AB62), 0)</f>
        <v>881568</v>
      </c>
      <c r="I27" s="198">
        <f>ROUND(N(data!AB63), 0)</f>
        <v>0</v>
      </c>
      <c r="J27" s="198">
        <f>ROUND(N(data!AB64), 0)</f>
        <v>11454036</v>
      </c>
      <c r="K27" s="198">
        <f>ROUND(N(data!AB65), 0)</f>
        <v>0</v>
      </c>
      <c r="L27" s="198">
        <f>ROUND(N(data!AB66), 0)</f>
        <v>431633</v>
      </c>
      <c r="M27" s="198">
        <f>ROUND(N(data!AB67), 0)</f>
        <v>49586</v>
      </c>
      <c r="N27" s="198">
        <f>ROUND(N(data!AB68), 0)</f>
        <v>783876</v>
      </c>
      <c r="O27" s="198">
        <f>ROUND(N(data!AB69), 0)</f>
        <v>4996335</v>
      </c>
      <c r="P27" s="198">
        <f>ROUND(N(data!AB70), 0)</f>
        <v>7</v>
      </c>
      <c r="Q27" s="198">
        <f>ROUND(N(data!AB71), 0)</f>
        <v>22756</v>
      </c>
      <c r="R27" s="198">
        <f>ROUND(N(data!AB72), 0)</f>
        <v>1885</v>
      </c>
      <c r="S27" s="198">
        <f>ROUND(N(data!AB73), 0)</f>
        <v>0</v>
      </c>
      <c r="T27" s="198">
        <f>ROUND(N(data!AB74), 0)</f>
        <v>5330</v>
      </c>
      <c r="U27" s="198">
        <f>ROUND(N(data!AB75), 0)</f>
        <v>0</v>
      </c>
      <c r="V27" s="198">
        <f>ROUND(N(data!AB76), 0)</f>
        <v>0</v>
      </c>
      <c r="W27" s="198">
        <f>ROUND(N(data!AB77), 0)</f>
        <v>369565</v>
      </c>
      <c r="X27" s="198">
        <f>ROUND(N(data!AB78), 0)</f>
        <v>4520033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1119</v>
      </c>
      <c r="AC27" s="198">
        <f>ROUND(N(data!AB83), 0)</f>
        <v>75640</v>
      </c>
      <c r="AD27" s="198">
        <f>ROUND(N(data!AB84), 0)</f>
        <v>651117</v>
      </c>
      <c r="AE27" s="198">
        <f>ROUND(N(data!AB89), 0)</f>
        <v>164925754</v>
      </c>
      <c r="AF27" s="198">
        <f>ROUND(N(data!AB87), 0)</f>
        <v>128236591</v>
      </c>
      <c r="AG27" s="198">
        <f>ROUND(N(data!AB90), 0)</f>
        <v>6267</v>
      </c>
      <c r="AH27" s="198">
        <f>ROUND(N(data!AB91), 0)</f>
        <v>0</v>
      </c>
      <c r="AI27" s="198">
        <f>ROUND(N(data!AB92), 0)</f>
        <v>2474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159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62.9</v>
      </c>
      <c r="G28" s="198">
        <f>ROUND(N(data!AC61), 0)</f>
        <v>6179614</v>
      </c>
      <c r="H28" s="198">
        <f>ROUND(N(data!AC62), 0)</f>
        <v>614798</v>
      </c>
      <c r="I28" s="198">
        <f>ROUND(N(data!AC63), 0)</f>
        <v>12</v>
      </c>
      <c r="J28" s="198">
        <f>ROUND(N(data!AC64), 0)</f>
        <v>3065403</v>
      </c>
      <c r="K28" s="198">
        <f>ROUND(N(data!AC65), 0)</f>
        <v>0</v>
      </c>
      <c r="L28" s="198">
        <f>ROUND(N(data!AC66), 0)</f>
        <v>87867</v>
      </c>
      <c r="M28" s="198">
        <f>ROUND(N(data!AC67), 0)</f>
        <v>-68846</v>
      </c>
      <c r="N28" s="198">
        <f>ROUND(N(data!AC68), 0)</f>
        <v>207496</v>
      </c>
      <c r="O28" s="198">
        <f>ROUND(N(data!AC69), 0)</f>
        <v>4226430</v>
      </c>
      <c r="P28" s="198">
        <f>ROUND(N(data!AC70), 0)</f>
        <v>0</v>
      </c>
      <c r="Q28" s="198">
        <f>ROUND(N(data!AC71), 0)</f>
        <v>565417</v>
      </c>
      <c r="R28" s="198">
        <f>ROUND(N(data!AC72), 0)</f>
        <v>183</v>
      </c>
      <c r="S28" s="198">
        <f>ROUND(N(data!AC73), 0)</f>
        <v>0</v>
      </c>
      <c r="T28" s="198">
        <f>ROUND(N(data!AC74), 0)</f>
        <v>224</v>
      </c>
      <c r="U28" s="198">
        <f>ROUND(N(data!AC75), 0)</f>
        <v>0</v>
      </c>
      <c r="V28" s="198">
        <f>ROUND(N(data!AC76), 0)</f>
        <v>0</v>
      </c>
      <c r="W28" s="198">
        <f>ROUND(N(data!AC77), 0)</f>
        <v>70931</v>
      </c>
      <c r="X28" s="198">
        <f>ROUND(N(data!AC78), 0)</f>
        <v>3588473</v>
      </c>
      <c r="Y28" s="198">
        <f>ROUND(N(data!AC79), 0)</f>
        <v>0</v>
      </c>
      <c r="Z28" s="198">
        <f>ROUND(N(data!AC80), 0)</f>
        <v>35</v>
      </c>
      <c r="AA28" s="198">
        <f>ROUND(N(data!AC81), 0)</f>
        <v>1112</v>
      </c>
      <c r="AB28" s="198">
        <f>ROUND(N(data!AC82), 0)</f>
        <v>55</v>
      </c>
      <c r="AC28" s="198">
        <f>ROUND(N(data!AC83), 0)</f>
        <v>0</v>
      </c>
      <c r="AD28" s="198">
        <f>ROUND(N(data!AC84), 0)</f>
        <v>0</v>
      </c>
      <c r="AE28" s="198">
        <f>ROUND(N(data!AC89), 0)</f>
        <v>124656977</v>
      </c>
      <c r="AF28" s="198">
        <f>ROUND(N(data!AC87), 0)</f>
        <v>112711050</v>
      </c>
      <c r="AG28" s="198">
        <f>ROUND(N(data!AC90), 0)</f>
        <v>1331</v>
      </c>
      <c r="AH28" s="198">
        <f>ROUND(N(data!AC91), 0)</f>
        <v>0</v>
      </c>
      <c r="AI28" s="198">
        <f>ROUND(N(data!AC92), 0)</f>
        <v>526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159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4.43</v>
      </c>
      <c r="G29" s="198">
        <f>ROUND(N(data!AD61), 0)</f>
        <v>580482</v>
      </c>
      <c r="H29" s="198">
        <f>ROUND(N(data!AD62), 0)</f>
        <v>50558</v>
      </c>
      <c r="I29" s="198">
        <f>ROUND(N(data!AD63), 0)</f>
        <v>0</v>
      </c>
      <c r="J29" s="198">
        <f>ROUND(N(data!AD64), 0)</f>
        <v>11726</v>
      </c>
      <c r="K29" s="198">
        <f>ROUND(N(data!AD65), 0)</f>
        <v>0</v>
      </c>
      <c r="L29" s="198">
        <f>ROUND(N(data!AD66), 0)</f>
        <v>83292</v>
      </c>
      <c r="M29" s="198">
        <f>ROUND(N(data!AD67), 0)</f>
        <v>0</v>
      </c>
      <c r="N29" s="198">
        <f>ROUND(N(data!AD68), 0)</f>
        <v>0</v>
      </c>
      <c r="O29" s="198">
        <f>ROUND(N(data!AD69), 0)</f>
        <v>372802</v>
      </c>
      <c r="P29" s="198">
        <f>ROUND(N(data!AD70), 0)</f>
        <v>0</v>
      </c>
      <c r="Q29" s="198">
        <f>ROUND(N(data!AD71), 0)</f>
        <v>16238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337083</v>
      </c>
      <c r="Y29" s="198">
        <f>ROUND(N(data!AD79), 0)</f>
        <v>266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19215</v>
      </c>
      <c r="AD29" s="198">
        <f>ROUND(N(data!AD84), 0)</f>
        <v>0</v>
      </c>
      <c r="AE29" s="198">
        <f>ROUND(N(data!AD89), 0)</f>
        <v>2368327</v>
      </c>
      <c r="AF29" s="198">
        <f>ROUND(N(data!AD87), 0)</f>
        <v>2263102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2.09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159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79.790000000000006</v>
      </c>
      <c r="G30" s="198">
        <f>ROUND(N(data!AE61), 0)</f>
        <v>9049828</v>
      </c>
      <c r="H30" s="198">
        <f>ROUND(N(data!AE62), 0)</f>
        <v>947324</v>
      </c>
      <c r="I30" s="198">
        <f>ROUND(N(data!AE63), 0)</f>
        <v>0</v>
      </c>
      <c r="J30" s="198">
        <f>ROUND(N(data!AE64), 0)</f>
        <v>52270</v>
      </c>
      <c r="K30" s="198">
        <f>ROUND(N(data!AE65), 0)</f>
        <v>0</v>
      </c>
      <c r="L30" s="198">
        <f>ROUND(N(data!AE66), 0)</f>
        <v>77467</v>
      </c>
      <c r="M30" s="198">
        <f>ROUND(N(data!AE67), 0)</f>
        <v>21345</v>
      </c>
      <c r="N30" s="198">
        <f>ROUND(N(data!AE68), 0)</f>
        <v>272117</v>
      </c>
      <c r="O30" s="198">
        <f>ROUND(N(data!AE69), 0)</f>
        <v>5356171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10079</v>
      </c>
      <c r="U30" s="198">
        <f>ROUND(N(data!AE75), 0)</f>
        <v>0</v>
      </c>
      <c r="V30" s="198">
        <f>ROUND(N(data!AE76), 0)</f>
        <v>0</v>
      </c>
      <c r="W30" s="198">
        <f>ROUND(N(data!AE77), 0)</f>
        <v>8907</v>
      </c>
      <c r="X30" s="198">
        <f>ROUND(N(data!AE78), 0)</f>
        <v>5255192</v>
      </c>
      <c r="Y30" s="198">
        <f>ROUND(N(data!AE79), 0)</f>
        <v>0</v>
      </c>
      <c r="Z30" s="198">
        <f>ROUND(N(data!AE80), 0)</f>
        <v>195</v>
      </c>
      <c r="AA30" s="198">
        <f>ROUND(N(data!AE81), 0)</f>
        <v>31529</v>
      </c>
      <c r="AB30" s="198">
        <f>ROUND(N(data!AE82), 0)</f>
        <v>35792</v>
      </c>
      <c r="AC30" s="198">
        <f>ROUND(N(data!AE83), 0)</f>
        <v>14477</v>
      </c>
      <c r="AD30" s="198">
        <f>ROUND(N(data!AE84), 0)</f>
        <v>0</v>
      </c>
      <c r="AE30" s="198">
        <f>ROUND(N(data!AE89), 0)</f>
        <v>48155381</v>
      </c>
      <c r="AF30" s="198">
        <f>ROUND(N(data!AE87), 0)</f>
        <v>24403936</v>
      </c>
      <c r="AG30" s="198">
        <f>ROUND(N(data!AE90), 0)</f>
        <v>1589</v>
      </c>
      <c r="AH30" s="198">
        <f>ROUND(N(data!AE91), 0)</f>
        <v>0</v>
      </c>
      <c r="AI30" s="198">
        <f>ROUND(N(data!AE92), 0)</f>
        <v>627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159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159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127.14</v>
      </c>
      <c r="G32" s="198">
        <f>ROUND(N(data!AG61), 0)</f>
        <v>12449810</v>
      </c>
      <c r="H32" s="198">
        <f>ROUND(N(data!AG62), 0)</f>
        <v>1593268</v>
      </c>
      <c r="I32" s="198">
        <f>ROUND(N(data!AG63), 0)</f>
        <v>373525</v>
      </c>
      <c r="J32" s="198">
        <f>ROUND(N(data!AG64), 0)</f>
        <v>1674872</v>
      </c>
      <c r="K32" s="198">
        <f>ROUND(N(data!AG65), 0)</f>
        <v>0</v>
      </c>
      <c r="L32" s="198">
        <f>ROUND(N(data!AG66), 0)</f>
        <v>204166</v>
      </c>
      <c r="M32" s="198">
        <f>ROUND(N(data!AG67), 0)</f>
        <v>65476</v>
      </c>
      <c r="N32" s="198">
        <f>ROUND(N(data!AG68), 0)</f>
        <v>0</v>
      </c>
      <c r="O32" s="198">
        <f>ROUND(N(data!AG69), 0)</f>
        <v>10380191</v>
      </c>
      <c r="P32" s="198">
        <f>ROUND(N(data!AG70), 0)</f>
        <v>6680</v>
      </c>
      <c r="Q32" s="198">
        <f>ROUND(N(data!AG71), 0)</f>
        <v>2790645</v>
      </c>
      <c r="R32" s="198">
        <f>ROUND(N(data!AG72), 0)</f>
        <v>2456</v>
      </c>
      <c r="S32" s="198">
        <f>ROUND(N(data!AG73), 0)</f>
        <v>0</v>
      </c>
      <c r="T32" s="198">
        <f>ROUND(N(data!AG74), 0)</f>
        <v>302698</v>
      </c>
      <c r="U32" s="198">
        <f>ROUND(N(data!AG75), 0)</f>
        <v>71</v>
      </c>
      <c r="V32" s="198">
        <f>ROUND(N(data!AG76), 0)</f>
        <v>0</v>
      </c>
      <c r="W32" s="198">
        <f>ROUND(N(data!AG77), 0)</f>
        <v>2923</v>
      </c>
      <c r="X32" s="198">
        <f>ROUND(N(data!AG78), 0)</f>
        <v>7229546</v>
      </c>
      <c r="Y32" s="198">
        <f>ROUND(N(data!AG79), 0)</f>
        <v>33154</v>
      </c>
      <c r="Z32" s="198">
        <f>ROUND(N(data!AG80), 0)</f>
        <v>2490</v>
      </c>
      <c r="AA32" s="198">
        <f>ROUND(N(data!AG81), 0)</f>
        <v>0</v>
      </c>
      <c r="AB32" s="198">
        <f>ROUND(N(data!AG82), 0)</f>
        <v>2022</v>
      </c>
      <c r="AC32" s="198">
        <f>ROUND(N(data!AG83), 0)</f>
        <v>7506</v>
      </c>
      <c r="AD32" s="198">
        <f>ROUND(N(data!AG84), 0)</f>
        <v>0</v>
      </c>
      <c r="AE32" s="198">
        <f>ROUND(N(data!AG89), 0)</f>
        <v>293083376</v>
      </c>
      <c r="AF32" s="198">
        <f>ROUND(N(data!AG87), 0)</f>
        <v>107698265</v>
      </c>
      <c r="AG32" s="198">
        <f>ROUND(N(data!AG90), 0)</f>
        <v>21668</v>
      </c>
      <c r="AH32" s="198">
        <f>ROUND(N(data!AG91), 0)</f>
        <v>0</v>
      </c>
      <c r="AI32" s="198">
        <f>ROUND(N(data!AG92), 0)</f>
        <v>8555</v>
      </c>
      <c r="AJ32" s="198">
        <f>ROUND(N(data!AG93), 0)</f>
        <v>0</v>
      </c>
      <c r="AK32" s="271">
        <f>ROUND(N(data!AG94), 2)</f>
        <v>57.07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159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159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159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22.72</v>
      </c>
      <c r="G35" s="198">
        <f>ROUND(N(data!AJ61), 0)</f>
        <v>2738762</v>
      </c>
      <c r="H35" s="198">
        <f>ROUND(N(data!AJ62), 0)</f>
        <v>309661</v>
      </c>
      <c r="I35" s="198">
        <f>ROUND(N(data!AJ63), 0)</f>
        <v>204500</v>
      </c>
      <c r="J35" s="198">
        <f>ROUND(N(data!AJ64), 0)</f>
        <v>259742</v>
      </c>
      <c r="K35" s="198">
        <f>ROUND(N(data!AJ65), 0)</f>
        <v>0</v>
      </c>
      <c r="L35" s="198">
        <f>ROUND(N(data!AJ66), 0)</f>
        <v>139835</v>
      </c>
      <c r="M35" s="198">
        <f>ROUND(N(data!AJ67), 0)</f>
        <v>455755</v>
      </c>
      <c r="N35" s="198">
        <f>ROUND(N(data!AJ68), 0)</f>
        <v>-32128</v>
      </c>
      <c r="O35" s="198">
        <f>ROUND(N(data!AJ69), 0)</f>
        <v>5972035</v>
      </c>
      <c r="P35" s="198">
        <f>ROUND(N(data!AJ70), 0)</f>
        <v>0</v>
      </c>
      <c r="Q35" s="198">
        <f>ROUND(N(data!AJ71), 0)</f>
        <v>0</v>
      </c>
      <c r="R35" s="198">
        <f>ROUND(N(data!AJ72), 0)</f>
        <v>728</v>
      </c>
      <c r="S35" s="198">
        <f>ROUND(N(data!AJ73), 0)</f>
        <v>0</v>
      </c>
      <c r="T35" s="198">
        <f>ROUND(N(data!AJ74), 0)</f>
        <v>2357</v>
      </c>
      <c r="U35" s="198">
        <f>ROUND(N(data!AJ75), 0)</f>
        <v>0</v>
      </c>
      <c r="V35" s="198">
        <f>ROUND(N(data!AJ76), 0)</f>
        <v>0</v>
      </c>
      <c r="W35" s="198">
        <f>ROUND(N(data!AJ77), 0)</f>
        <v>4357587</v>
      </c>
      <c r="X35" s="198">
        <f>ROUND(N(data!AJ78), 0)</f>
        <v>1590386</v>
      </c>
      <c r="Y35" s="198">
        <f>ROUND(N(data!AJ79), 0)</f>
        <v>0</v>
      </c>
      <c r="Z35" s="198">
        <f>ROUND(N(data!AJ80), 0)</f>
        <v>6391</v>
      </c>
      <c r="AA35" s="198">
        <f>ROUND(N(data!AJ81), 0)</f>
        <v>0</v>
      </c>
      <c r="AB35" s="198">
        <f>ROUND(N(data!AJ82), 0)</f>
        <v>4186</v>
      </c>
      <c r="AC35" s="198">
        <f>ROUND(N(data!AJ83), 0)</f>
        <v>10400</v>
      </c>
      <c r="AD35" s="198">
        <f>ROUND(N(data!AJ84), 0)</f>
        <v>4913</v>
      </c>
      <c r="AE35" s="198">
        <f>ROUND(N(data!AJ89), 0)</f>
        <v>7455265</v>
      </c>
      <c r="AF35" s="198">
        <f>ROUND(N(data!AJ87), 0)</f>
        <v>1266918</v>
      </c>
      <c r="AG35" s="198">
        <f>ROUND(N(data!AJ90), 0)</f>
        <v>3915</v>
      </c>
      <c r="AH35" s="198">
        <f>ROUND(N(data!AJ91), 0)</f>
        <v>0</v>
      </c>
      <c r="AI35" s="198">
        <f>ROUND(N(data!AJ92), 0)</f>
        <v>1546</v>
      </c>
      <c r="AJ35" s="198">
        <f>ROUND(N(data!AJ93), 0)</f>
        <v>0</v>
      </c>
      <c r="AK35" s="271">
        <f>ROUND(N(data!AJ94), 2)</f>
        <v>5.18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159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159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159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159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159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110.94</v>
      </c>
      <c r="G40" s="198">
        <f>ROUND(N(data!AO61), 0)</f>
        <v>7899607</v>
      </c>
      <c r="H40" s="198">
        <f>ROUND(N(data!AO62), 0)</f>
        <v>672281</v>
      </c>
      <c r="I40" s="198">
        <f>ROUND(N(data!AO63), 0)</f>
        <v>12</v>
      </c>
      <c r="J40" s="198">
        <f>ROUND(N(data!AO64), 0)</f>
        <v>568482</v>
      </c>
      <c r="K40" s="198">
        <f>ROUND(N(data!AO65), 0)</f>
        <v>0</v>
      </c>
      <c r="L40" s="198">
        <f>ROUND(N(data!AO66), 0)</f>
        <v>14088</v>
      </c>
      <c r="M40" s="198">
        <f>ROUND(N(data!AO67), 0)</f>
        <v>43822</v>
      </c>
      <c r="N40" s="198">
        <f>ROUND(N(data!AO68), 0)</f>
        <v>32</v>
      </c>
      <c r="O40" s="198">
        <f>ROUND(N(data!AO69), 0)</f>
        <v>11626701</v>
      </c>
      <c r="P40" s="198">
        <f>ROUND(N(data!AO70), 0)</f>
        <v>1810</v>
      </c>
      <c r="Q40" s="198">
        <f>ROUND(N(data!AO71), 0)</f>
        <v>6894018</v>
      </c>
      <c r="R40" s="198">
        <f>ROUND(N(data!AO72), 0)</f>
        <v>410</v>
      </c>
      <c r="S40" s="198">
        <f>ROUND(N(data!AO73), 0)</f>
        <v>0</v>
      </c>
      <c r="T40" s="198">
        <f>ROUND(N(data!AO74), 0)</f>
        <v>133545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4587264</v>
      </c>
      <c r="Y40" s="198">
        <f>ROUND(N(data!AO79), 0)</f>
        <v>3974</v>
      </c>
      <c r="Z40" s="198">
        <f>ROUND(N(data!AO80), 0)</f>
        <v>859</v>
      </c>
      <c r="AA40" s="198">
        <f>ROUND(N(data!AO81), 0)</f>
        <v>0</v>
      </c>
      <c r="AB40" s="198">
        <f>ROUND(N(data!AO82), 0)</f>
        <v>0</v>
      </c>
      <c r="AC40" s="198">
        <f>ROUND(N(data!AO83), 0)</f>
        <v>4821</v>
      </c>
      <c r="AD40" s="198">
        <f>ROUND(N(data!AO84), 0)</f>
        <v>0</v>
      </c>
      <c r="AE40" s="198">
        <f>ROUND(N(data!AO89), 0)</f>
        <v>73149805</v>
      </c>
      <c r="AF40" s="198">
        <f>ROUND(N(data!AO87), 0)</f>
        <v>62336855</v>
      </c>
      <c r="AG40" s="198">
        <f>ROUND(N(data!AO90), 0)</f>
        <v>26114</v>
      </c>
      <c r="AH40" s="198">
        <f>ROUND(N(data!AO91), 0)</f>
        <v>0</v>
      </c>
      <c r="AI40" s="198">
        <f>ROUND(N(data!AO92), 0)</f>
        <v>10310</v>
      </c>
      <c r="AJ40" s="198">
        <f>ROUND(N(data!AO93), 0)</f>
        <v>0</v>
      </c>
      <c r="AK40" s="271">
        <f>ROUND(N(data!AO94), 2)</f>
        <v>32.82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159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159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159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3.35</v>
      </c>
      <c r="G43" s="198">
        <f>ROUND(N(data!AR61), 0)</f>
        <v>472368</v>
      </c>
      <c r="H43" s="198">
        <f>ROUND(N(data!AR62), 0)</f>
        <v>95884</v>
      </c>
      <c r="I43" s="198">
        <f>ROUND(N(data!AR63), 0)</f>
        <v>0</v>
      </c>
      <c r="J43" s="198">
        <f>ROUND(N(data!AR64), 0)</f>
        <v>33209</v>
      </c>
      <c r="K43" s="198">
        <f>ROUND(N(data!AR65), 0)</f>
        <v>0</v>
      </c>
      <c r="L43" s="198">
        <f>ROUND(N(data!AR66), 0)</f>
        <v>641875</v>
      </c>
      <c r="M43" s="198">
        <f>ROUND(N(data!AR67), 0)</f>
        <v>0</v>
      </c>
      <c r="N43" s="198">
        <f>ROUND(N(data!AR68), 0)</f>
        <v>0</v>
      </c>
      <c r="O43" s="198">
        <f>ROUND(N(data!AR69), 0)</f>
        <v>283806</v>
      </c>
      <c r="P43" s="198">
        <f>ROUND(N(data!AR70), 0)</f>
        <v>0</v>
      </c>
      <c r="Q43" s="198">
        <f>ROUND(N(data!AR71), 0)</f>
        <v>0</v>
      </c>
      <c r="R43" s="198">
        <f>ROUND(N(data!AR72), 0)</f>
        <v>633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274302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2625</v>
      </c>
      <c r="AC43" s="198">
        <f>ROUND(N(data!AR83), 0)</f>
        <v>6246</v>
      </c>
      <c r="AD43" s="198">
        <f>ROUND(N(data!AR84), 0)</f>
        <v>0</v>
      </c>
      <c r="AE43" s="198">
        <f>ROUND(N(data!AR89), 0)</f>
        <v>2631848</v>
      </c>
      <c r="AF43" s="198">
        <f>ROUND(N(data!AR87), 0)</f>
        <v>2631848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2.52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159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159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159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15.87</v>
      </c>
      <c r="G46" s="198">
        <f>ROUND(N(data!AU61), 0)</f>
        <v>1276162</v>
      </c>
      <c r="H46" s="198">
        <f>ROUND(N(data!AU62), 0)</f>
        <v>156022</v>
      </c>
      <c r="I46" s="198">
        <f>ROUND(N(data!AU63), 0)</f>
        <v>33696</v>
      </c>
      <c r="J46" s="198">
        <f>ROUND(N(data!AU64), 0)</f>
        <v>6328</v>
      </c>
      <c r="K46" s="198">
        <f>ROUND(N(data!AU65), 0)</f>
        <v>0</v>
      </c>
      <c r="L46" s="198">
        <f>ROUND(N(data!AU66), 0)</f>
        <v>14031</v>
      </c>
      <c r="M46" s="198">
        <f>ROUND(N(data!AU67), 0)</f>
        <v>0</v>
      </c>
      <c r="N46" s="198">
        <f>ROUND(N(data!AU68), 0)</f>
        <v>361918</v>
      </c>
      <c r="O46" s="198">
        <f>ROUND(N(data!AU69), 0)</f>
        <v>753835</v>
      </c>
      <c r="P46" s="198">
        <f>ROUND(N(data!AU70), 0)</f>
        <v>0</v>
      </c>
      <c r="Q46" s="198">
        <f>ROUND(N(data!AU71), 0)</f>
        <v>0</v>
      </c>
      <c r="R46" s="198">
        <f>ROUND(N(data!AU72), 0)</f>
        <v>2907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1102</v>
      </c>
      <c r="X46" s="198">
        <f>ROUND(N(data!AU78), 0)</f>
        <v>741061</v>
      </c>
      <c r="Y46" s="198">
        <f>ROUND(N(data!AU79), 0)</f>
        <v>0</v>
      </c>
      <c r="Z46" s="198">
        <f>ROUND(N(data!AU80), 0)</f>
        <v>1200</v>
      </c>
      <c r="AA46" s="198">
        <f>ROUND(N(data!AU81), 0)</f>
        <v>0</v>
      </c>
      <c r="AB46" s="198">
        <f>ROUND(N(data!AU82), 0)</f>
        <v>3567</v>
      </c>
      <c r="AC46" s="198">
        <f>ROUND(N(data!AU83), 0)</f>
        <v>3998</v>
      </c>
      <c r="AD46" s="198">
        <f>ROUND(N(data!AU84), 0)</f>
        <v>35499</v>
      </c>
      <c r="AE46" s="198">
        <f>ROUND(N(data!AU89), 0)</f>
        <v>9949540</v>
      </c>
      <c r="AF46" s="198">
        <f>ROUND(N(data!AU87), 0)</f>
        <v>1170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159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159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0.02</v>
      </c>
      <c r="G48" s="198">
        <f>ROUND(N(data!AW61), 0)</f>
        <v>2796</v>
      </c>
      <c r="H48" s="198">
        <f>ROUND(N(data!AW62), 0)</f>
        <v>0</v>
      </c>
      <c r="I48" s="198">
        <f>ROUND(N(data!AW63), 0)</f>
        <v>0</v>
      </c>
      <c r="J48" s="198">
        <f>ROUND(N(data!AW64), 0)</f>
        <v>7938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1624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1624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159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3680</v>
      </c>
      <c r="K49" s="198">
        <f>ROUND(N(data!AX65), 0)</f>
        <v>0</v>
      </c>
      <c r="L49" s="198">
        <f>ROUND(N(data!AX66), 0)</f>
        <v>63496</v>
      </c>
      <c r="M49" s="198">
        <f>ROUND(N(data!AX67), 0)</f>
        <v>0</v>
      </c>
      <c r="N49" s="198">
        <f>ROUND(N(data!AX68), 0)</f>
        <v>463362</v>
      </c>
      <c r="O49" s="198">
        <f>ROUND(N(data!AX69), 0)</f>
        <v>185660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185660</v>
      </c>
      <c r="AD49" s="198">
        <f>ROUND(N(data!AX84), 0)</f>
        <v>56800</v>
      </c>
      <c r="AE49" s="198">
        <f>ROUND(N(data!AX89), 0)</f>
        <v>0</v>
      </c>
      <c r="AF49" s="198">
        <f>ROUND(N(data!AX87), 0)</f>
        <v>0</v>
      </c>
      <c r="AG49" s="198">
        <f>ROUND(N(data!AX90), 0)</f>
        <v>133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159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89.82</v>
      </c>
      <c r="G50" s="198">
        <f>ROUND(N(data!AY61), 0)</f>
        <v>5454724</v>
      </c>
      <c r="H50" s="198">
        <f>ROUND(N(data!AY62), 0)</f>
        <v>554979</v>
      </c>
      <c r="I50" s="198">
        <f>ROUND(N(data!AY63), 0)</f>
        <v>0</v>
      </c>
      <c r="J50" s="198">
        <f>ROUND(N(data!AY64), 0)</f>
        <v>675579</v>
      </c>
      <c r="K50" s="198">
        <f>ROUND(N(data!AY65), 0)</f>
        <v>0</v>
      </c>
      <c r="L50" s="198">
        <f>ROUND(N(data!AY66), 0)</f>
        <v>3029610</v>
      </c>
      <c r="M50" s="198">
        <f>ROUND(N(data!AY67), 0)</f>
        <v>31464</v>
      </c>
      <c r="N50" s="198">
        <f>ROUND(N(data!AY68), 0)</f>
        <v>615</v>
      </c>
      <c r="O50" s="198">
        <f>ROUND(N(data!AY69), 0)</f>
        <v>3193196</v>
      </c>
      <c r="P50" s="198">
        <f>ROUND(N(data!AY70), 0)</f>
        <v>0</v>
      </c>
      <c r="Q50" s="198">
        <f>ROUND(N(data!AY71), 0)</f>
        <v>19419</v>
      </c>
      <c r="R50" s="198">
        <f>ROUND(N(data!AY72), 0)</f>
        <v>0</v>
      </c>
      <c r="S50" s="198">
        <f>ROUND(N(data!AY73), 0)</f>
        <v>0</v>
      </c>
      <c r="T50" s="198">
        <f>ROUND(N(data!AY74), 0)</f>
        <v>254</v>
      </c>
      <c r="U50" s="198">
        <f>ROUND(N(data!AY75), 0)</f>
        <v>0</v>
      </c>
      <c r="V50" s="198">
        <f>ROUND(N(data!AY76), 0)</f>
        <v>0</v>
      </c>
      <c r="W50" s="198">
        <f>ROUND(N(data!AY77), 0)</f>
        <v>3834</v>
      </c>
      <c r="X50" s="198">
        <f>ROUND(N(data!AY78), 0)</f>
        <v>3167532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2157</v>
      </c>
      <c r="AD50" s="198">
        <f>ROUND(N(data!AY84), 0)</f>
        <v>1700171</v>
      </c>
      <c r="AE50" s="198">
        <f>ROUND(N(data!AY89), 0)</f>
        <v>0</v>
      </c>
      <c r="AF50" s="198">
        <f>ROUND(N(data!AY87), 0)</f>
        <v>0</v>
      </c>
      <c r="AG50" s="198">
        <f>ROUND(N(data!AY90), 0)</f>
        <v>7798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159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29</v>
      </c>
      <c r="M51" s="198">
        <f>ROUND(N(data!AZ67), 0)</f>
        <v>1280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5201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159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4.93</v>
      </c>
      <c r="G52" s="198">
        <f>ROUND(N(data!BA61), 0)</f>
        <v>245590</v>
      </c>
      <c r="H52" s="198">
        <f>ROUND(N(data!BA62), 0)</f>
        <v>22114</v>
      </c>
      <c r="I52" s="198">
        <f>ROUND(N(data!BA63), 0)</f>
        <v>0</v>
      </c>
      <c r="J52" s="198">
        <f>ROUND(N(data!BA64), 0)</f>
        <v>233097</v>
      </c>
      <c r="K52" s="198">
        <f>ROUND(N(data!BA65), 0)</f>
        <v>0</v>
      </c>
      <c r="L52" s="198">
        <f>ROUND(N(data!BA66), 0)</f>
        <v>11584</v>
      </c>
      <c r="M52" s="198">
        <f>ROUND(N(data!BA67), 0)</f>
        <v>0</v>
      </c>
      <c r="N52" s="198">
        <f>ROUND(N(data!BA68), 0)</f>
        <v>0</v>
      </c>
      <c r="O52" s="198">
        <f>ROUND(N(data!BA69), 0)</f>
        <v>143472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859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142613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13268</v>
      </c>
      <c r="AE52" s="198">
        <f>ROUND(N(data!BA89), 0)</f>
        <v>0</v>
      </c>
      <c r="AF52" s="198">
        <f>ROUND(N(data!BA87), 0)</f>
        <v>0</v>
      </c>
      <c r="AG52" s="198">
        <f>ROUND(N(data!BA90), 0)</f>
        <v>4750</v>
      </c>
      <c r="AH52" s="198">
        <f>ROUND(N(data!BA91), 0)</f>
        <v>0</v>
      </c>
      <c r="AI52" s="198">
        <f>ROUND(N(data!BA92), 0)</f>
        <v>1875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159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159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40.31</v>
      </c>
      <c r="G54" s="198">
        <f>ROUND(N(data!BC61), 0)</f>
        <v>2248860</v>
      </c>
      <c r="H54" s="198">
        <f>ROUND(N(data!BC62), 0)</f>
        <v>223753</v>
      </c>
      <c r="I54" s="198">
        <f>ROUND(N(data!BC63), 0)</f>
        <v>0</v>
      </c>
      <c r="J54" s="198">
        <f>ROUND(N(data!BC64), 0)</f>
        <v>58659</v>
      </c>
      <c r="K54" s="198">
        <f>ROUND(N(data!BC65), 0)</f>
        <v>0</v>
      </c>
      <c r="L54" s="198">
        <f>ROUND(N(data!BC66), 0)</f>
        <v>4373</v>
      </c>
      <c r="M54" s="198">
        <f>ROUND(N(data!BC67), 0)</f>
        <v>205877</v>
      </c>
      <c r="N54" s="198">
        <f>ROUND(N(data!BC68), 0)</f>
        <v>45624</v>
      </c>
      <c r="O54" s="198">
        <f>ROUND(N(data!BC69), 0)</f>
        <v>1315995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297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1305902</v>
      </c>
      <c r="Y54" s="198">
        <f>ROUND(N(data!BC79), 0)</f>
        <v>0</v>
      </c>
      <c r="Z54" s="198">
        <f>ROUND(N(data!BC80), 0)</f>
        <v>0</v>
      </c>
      <c r="AA54" s="198">
        <f>ROUND(N(data!BC81), 0)</f>
        <v>9391</v>
      </c>
      <c r="AB54" s="198">
        <f>ROUND(N(data!BC82), 0)</f>
        <v>0</v>
      </c>
      <c r="AC54" s="198">
        <f>ROUND(N(data!BC83), 0)</f>
        <v>405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2591</v>
      </c>
      <c r="AH54" s="198">
        <f>ROUND(N(data!BC91), 0)</f>
        <v>0</v>
      </c>
      <c r="AI54" s="198">
        <f>ROUND(N(data!BC92), 0)</f>
        <v>1023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159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1046</v>
      </c>
      <c r="K55" s="198">
        <f>ROUND(N(data!BD65), 0)</f>
        <v>0</v>
      </c>
      <c r="L55" s="198">
        <f>ROUND(N(data!BD66), 0)</f>
        <v>167681</v>
      </c>
      <c r="M55" s="198">
        <f>ROUND(N(data!BD67), 0)</f>
        <v>0</v>
      </c>
      <c r="N55" s="198">
        <f>ROUND(N(data!BD68), 0)</f>
        <v>100958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577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159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500068</v>
      </c>
      <c r="F56" s="271">
        <f>ROUND(N(data!BE60), 2)</f>
        <v>141.16999999999999</v>
      </c>
      <c r="G56" s="198">
        <f>ROUND(N(data!BE61), 0)</f>
        <v>9475159</v>
      </c>
      <c r="H56" s="198">
        <f>ROUND(N(data!BE62), 0)</f>
        <v>969482</v>
      </c>
      <c r="I56" s="198">
        <f>ROUND(N(data!BE63), 0)</f>
        <v>80528</v>
      </c>
      <c r="J56" s="198">
        <f>ROUND(N(data!BE64), 0)</f>
        <v>1826250</v>
      </c>
      <c r="K56" s="198">
        <f>ROUND(N(data!BE65), 0)</f>
        <v>0</v>
      </c>
      <c r="L56" s="198">
        <f>ROUND(N(data!BE66), 0)</f>
        <v>723664</v>
      </c>
      <c r="M56" s="198">
        <f>ROUND(N(data!BE67), 0)</f>
        <v>1242119</v>
      </c>
      <c r="N56" s="198">
        <f>ROUND(N(data!BE68), 0)</f>
        <v>90663</v>
      </c>
      <c r="O56" s="198">
        <f>ROUND(N(data!BE69), 0)</f>
        <v>13902607</v>
      </c>
      <c r="P56" s="198">
        <f>ROUND(N(data!BE70), 0)</f>
        <v>0</v>
      </c>
      <c r="Q56" s="198">
        <f>ROUND(N(data!BE71), 0)</f>
        <v>105329</v>
      </c>
      <c r="R56" s="198">
        <f>ROUND(N(data!BE72), 0)</f>
        <v>1565</v>
      </c>
      <c r="S56" s="198">
        <f>ROUND(N(data!BE73), 0)</f>
        <v>0</v>
      </c>
      <c r="T56" s="198">
        <f>ROUND(N(data!BE74), 0)</f>
        <v>76694</v>
      </c>
      <c r="U56" s="198">
        <f>ROUND(N(data!BE75), 0)</f>
        <v>0</v>
      </c>
      <c r="V56" s="198">
        <f>ROUND(N(data!BE76), 0)</f>
        <v>0</v>
      </c>
      <c r="W56" s="198">
        <f>ROUND(N(data!BE77), 0)</f>
        <v>4439215</v>
      </c>
      <c r="X56" s="198">
        <f>ROUND(N(data!BE78), 0)</f>
        <v>5502180</v>
      </c>
      <c r="Y56" s="198">
        <f>ROUND(N(data!BE79), 0)</f>
        <v>0</v>
      </c>
      <c r="Z56" s="198">
        <f>ROUND(N(data!BE80), 0)</f>
        <v>-21335</v>
      </c>
      <c r="AA56" s="198">
        <f>ROUND(N(data!BE81), 0)</f>
        <v>0</v>
      </c>
      <c r="AB56" s="198">
        <f>ROUND(N(data!BE82), 0)</f>
        <v>3725348</v>
      </c>
      <c r="AC56" s="198">
        <f>ROUND(N(data!BE83), 0)</f>
        <v>73611</v>
      </c>
      <c r="AD56" s="198">
        <f>ROUND(N(data!BE84), 0)</f>
        <v>22712</v>
      </c>
      <c r="AE56" s="198">
        <f>ROUND(N(data!BE89), 0)</f>
        <v>0</v>
      </c>
      <c r="AF56" s="198">
        <f>ROUND(N(data!BE87), 0)</f>
        <v>0</v>
      </c>
      <c r="AG56" s="198">
        <f>ROUND(N(data!BE90), 0)</f>
        <v>83688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159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159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9.91</v>
      </c>
      <c r="G58" s="198">
        <f>ROUND(N(data!BG61), 0)</f>
        <v>501114</v>
      </c>
      <c r="H58" s="198">
        <f>ROUND(N(data!BG62), 0)</f>
        <v>52485</v>
      </c>
      <c r="I58" s="198">
        <f>ROUND(N(data!BG63), 0)</f>
        <v>0</v>
      </c>
      <c r="J58" s="198">
        <f>ROUND(N(data!BG64), 0)</f>
        <v>6920</v>
      </c>
      <c r="K58" s="198">
        <f>ROUND(N(data!BG65), 0)</f>
        <v>0</v>
      </c>
      <c r="L58" s="198">
        <f>ROUND(N(data!BG66), 0)</f>
        <v>2027</v>
      </c>
      <c r="M58" s="198">
        <f>ROUND(N(data!BG67), 0)</f>
        <v>0</v>
      </c>
      <c r="N58" s="198">
        <f>ROUND(N(data!BG68), 0)</f>
        <v>0</v>
      </c>
      <c r="O58" s="198">
        <f>ROUND(N(data!BG69), 0)</f>
        <v>292071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290995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1076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418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159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159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355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159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159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159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983</v>
      </c>
      <c r="AH63" s="198">
        <f>ROUND(N(data!BL91), 0)</f>
        <v>0</v>
      </c>
      <c r="AI63" s="198">
        <f>ROUND(N(data!BL92), 0)</f>
        <v>388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159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4.75</v>
      </c>
      <c r="G64" s="198">
        <f>ROUND(N(data!BM61), 0)</f>
        <v>317690</v>
      </c>
      <c r="H64" s="198">
        <f>ROUND(N(data!BM62), 0)</f>
        <v>32273</v>
      </c>
      <c r="I64" s="198">
        <f>ROUND(N(data!BM63), 0)</f>
        <v>0</v>
      </c>
      <c r="J64" s="198">
        <f>ROUND(N(data!BM64), 0)</f>
        <v>3534</v>
      </c>
      <c r="K64" s="198">
        <f>ROUND(N(data!BM65), 0)</f>
        <v>0</v>
      </c>
      <c r="L64" s="198">
        <f>ROUND(N(data!BM66), 0)</f>
        <v>13</v>
      </c>
      <c r="M64" s="198">
        <f>ROUND(N(data!BM67), 0)</f>
        <v>0</v>
      </c>
      <c r="N64" s="198">
        <f>ROUND(N(data!BM68), 0)</f>
        <v>24510</v>
      </c>
      <c r="O64" s="198">
        <f>ROUND(N(data!BM69), 0)</f>
        <v>184781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184481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300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159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-15.23</v>
      </c>
      <c r="G65" s="198">
        <f>ROUND(N(data!BN61), 0)</f>
        <v>3041778</v>
      </c>
      <c r="H65" s="198">
        <f>ROUND(N(data!BN62), 0)</f>
        <v>547205</v>
      </c>
      <c r="I65" s="198">
        <f>ROUND(N(data!BN63), 0)</f>
        <v>929594</v>
      </c>
      <c r="J65" s="198">
        <f>ROUND(N(data!BN64), 0)</f>
        <v>-48651</v>
      </c>
      <c r="K65" s="198">
        <f>ROUND(N(data!BN65), 0)</f>
        <v>0</v>
      </c>
      <c r="L65" s="198">
        <f>ROUND(N(data!BN66), 0)</f>
        <v>1224535</v>
      </c>
      <c r="M65" s="198">
        <f>ROUND(N(data!BN67), 0)</f>
        <v>7175985</v>
      </c>
      <c r="N65" s="198">
        <f>ROUND(N(data!BN68), 0)</f>
        <v>66801</v>
      </c>
      <c r="O65" s="198">
        <f>ROUND(N(data!BN69), 0)</f>
        <v>6974754</v>
      </c>
      <c r="P65" s="198">
        <f>ROUND(N(data!BN70), 0)</f>
        <v>0</v>
      </c>
      <c r="Q65" s="198">
        <f>ROUND(N(data!BN71), 0)</f>
        <v>-1483722</v>
      </c>
      <c r="R65" s="198">
        <f>ROUND(N(data!BN72), 0)</f>
        <v>203064</v>
      </c>
      <c r="S65" s="198">
        <f>ROUND(N(data!BN73), 0)</f>
        <v>0</v>
      </c>
      <c r="T65" s="198">
        <f>ROUND(N(data!BN74), 0)</f>
        <v>0</v>
      </c>
      <c r="U65" s="198">
        <f>ROUND(N(data!BN75), 0)</f>
        <v>1180796</v>
      </c>
      <c r="V65" s="198">
        <f>ROUND(N(data!BN76), 0)</f>
        <v>0</v>
      </c>
      <c r="W65" s="198">
        <f>ROUND(N(data!BN77), 0)</f>
        <v>80542</v>
      </c>
      <c r="X65" s="198">
        <f>ROUND(N(data!BN78), 0)</f>
        <v>1766346</v>
      </c>
      <c r="Y65" s="198">
        <f>ROUND(N(data!BN79), 0)</f>
        <v>211</v>
      </c>
      <c r="Z65" s="198">
        <f>ROUND(N(data!BN80), 0)</f>
        <v>24513</v>
      </c>
      <c r="AA65" s="198">
        <f>ROUND(N(data!BN81), 0)</f>
        <v>5097107</v>
      </c>
      <c r="AB65" s="198">
        <f>ROUND(N(data!BN82), 0)</f>
        <v>2891</v>
      </c>
      <c r="AC65" s="198">
        <f>ROUND(N(data!BN83), 0)</f>
        <v>103006</v>
      </c>
      <c r="AD65" s="198">
        <f>ROUND(N(data!BN84), 0)</f>
        <v>419691</v>
      </c>
      <c r="AE65" s="198">
        <f>ROUND(N(data!BN89), 0)</f>
        <v>0</v>
      </c>
      <c r="AF65" s="198">
        <f>ROUND(N(data!BN87), 0)</f>
        <v>0</v>
      </c>
      <c r="AG65" s="198">
        <f>ROUND(N(data!BN90), 0)</f>
        <v>6931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159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5.29</v>
      </c>
      <c r="G66" s="198">
        <f>ROUND(N(data!BO61), 0)</f>
        <v>558099</v>
      </c>
      <c r="H66" s="198">
        <f>ROUND(N(data!BO62), 0)</f>
        <v>45116700</v>
      </c>
      <c r="I66" s="198">
        <f>ROUND(N(data!BO63), 0)</f>
        <v>0</v>
      </c>
      <c r="J66" s="198">
        <f>ROUND(N(data!BO64), 0)</f>
        <v>109</v>
      </c>
      <c r="K66" s="198">
        <f>ROUND(N(data!BO65), 0)</f>
        <v>0</v>
      </c>
      <c r="L66" s="198">
        <f>ROUND(N(data!BO66), 0)</f>
        <v>17953</v>
      </c>
      <c r="M66" s="198">
        <f>ROUND(N(data!BO67), 0)</f>
        <v>0</v>
      </c>
      <c r="N66" s="198">
        <f>ROUND(N(data!BO68), 0)</f>
        <v>0</v>
      </c>
      <c r="O66" s="198">
        <f>ROUND(N(data!BO69), 0)</f>
        <v>728352</v>
      </c>
      <c r="P66" s="198">
        <f>ROUND(N(data!BO70), 0)</f>
        <v>0</v>
      </c>
      <c r="Q66" s="198">
        <f>ROUND(N(data!BO71), 0)</f>
        <v>262</v>
      </c>
      <c r="R66" s="198">
        <f>ROUND(N(data!BO72), 0)</f>
        <v>0</v>
      </c>
      <c r="S66" s="198">
        <f>ROUND(N(data!BO73), 0)</f>
        <v>0</v>
      </c>
      <c r="T66" s="198">
        <f>ROUND(N(data!BO74), 0)</f>
        <v>1262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324085</v>
      </c>
      <c r="Y66" s="198">
        <f>ROUND(N(data!BO79), 0)</f>
        <v>0</v>
      </c>
      <c r="Z66" s="198">
        <f>ROUND(N(data!BO80), 0)</f>
        <v>402743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6230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159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1831</v>
      </c>
      <c r="I67" s="198">
        <f>ROUND(N(data!BP63), 0)</f>
        <v>0</v>
      </c>
      <c r="J67" s="198">
        <f>ROUND(N(data!BP64), 0)</f>
        <v>279</v>
      </c>
      <c r="K67" s="198">
        <f>ROUND(N(data!BP65), 0)</f>
        <v>0</v>
      </c>
      <c r="L67" s="198">
        <f>ROUND(N(data!BP66), 0)</f>
        <v>52154</v>
      </c>
      <c r="M67" s="198">
        <f>ROUND(N(data!BP67), 0)</f>
        <v>0</v>
      </c>
      <c r="N67" s="198">
        <f>ROUND(N(data!BP68), 0)</f>
        <v>0</v>
      </c>
      <c r="O67" s="198">
        <f>ROUND(N(data!BP69), 0)</f>
        <v>20096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20096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159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0.09</v>
      </c>
      <c r="G68" s="198">
        <f>ROUND(N(data!BQ61), 0)</f>
        <v>17563</v>
      </c>
      <c r="H68" s="198">
        <f>ROUND(N(data!BQ62), 0)</f>
        <v>74210</v>
      </c>
      <c r="I68" s="198">
        <f>ROUND(N(data!BQ63), 0)</f>
        <v>0</v>
      </c>
      <c r="J68" s="198">
        <f>ROUND(N(data!BQ64), 0)</f>
        <v>18371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37308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10199</v>
      </c>
      <c r="Y68" s="198">
        <f>ROUND(N(data!BQ79), 0)</f>
        <v>0</v>
      </c>
      <c r="Z68" s="198">
        <f>ROUND(N(data!BQ80), 0)</f>
        <v>4041</v>
      </c>
      <c r="AA68" s="198">
        <f>ROUND(N(data!BQ81), 0)</f>
        <v>0</v>
      </c>
      <c r="AB68" s="198">
        <f>ROUND(N(data!BQ82), 0)</f>
        <v>0</v>
      </c>
      <c r="AC68" s="198">
        <f>ROUND(N(data!BQ83), 0)</f>
        <v>23068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159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1.75</v>
      </c>
      <c r="G69" s="198">
        <f>ROUND(N(data!BR61), 0)</f>
        <v>106419</v>
      </c>
      <c r="H69" s="198">
        <f>ROUND(N(data!BR62), 0)</f>
        <v>12694</v>
      </c>
      <c r="I69" s="198">
        <f>ROUND(N(data!BR63), 0)</f>
        <v>0</v>
      </c>
      <c r="J69" s="198">
        <f>ROUND(N(data!BR64), 0)</f>
        <v>180</v>
      </c>
      <c r="K69" s="198">
        <f>ROUND(N(data!BR65), 0)</f>
        <v>0</v>
      </c>
      <c r="L69" s="198">
        <f>ROUND(N(data!BR66), 0)</f>
        <v>19</v>
      </c>
      <c r="M69" s="198">
        <f>ROUND(N(data!BR67), 0)</f>
        <v>0</v>
      </c>
      <c r="N69" s="198">
        <f>ROUND(N(data!BR68), 0)</f>
        <v>0</v>
      </c>
      <c r="O69" s="198">
        <f>ROUND(N(data!BR69), 0)</f>
        <v>73958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61797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275</v>
      </c>
      <c r="AC69" s="198">
        <f>ROUND(N(data!BR83), 0)</f>
        <v>11886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249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159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8.5</v>
      </c>
      <c r="G70" s="198">
        <f>ROUND(N(data!BS61), 0)</f>
        <v>790844</v>
      </c>
      <c r="H70" s="198">
        <f>ROUND(N(data!BS62), 0)</f>
        <v>97205</v>
      </c>
      <c r="I70" s="198">
        <f>ROUND(N(data!BS63), 0)</f>
        <v>0</v>
      </c>
      <c r="J70" s="198">
        <f>ROUND(N(data!BS64), 0)</f>
        <v>163987</v>
      </c>
      <c r="K70" s="198">
        <f>ROUND(N(data!BS65), 0)</f>
        <v>0</v>
      </c>
      <c r="L70" s="198">
        <f>ROUND(N(data!BS66), 0)</f>
        <v>125452</v>
      </c>
      <c r="M70" s="198">
        <f>ROUND(N(data!BS67), 0)</f>
        <v>0</v>
      </c>
      <c r="N70" s="198">
        <f>ROUND(N(data!BS68), 0)</f>
        <v>1952</v>
      </c>
      <c r="O70" s="198">
        <f>ROUND(N(data!BS69), 0)</f>
        <v>552973</v>
      </c>
      <c r="P70" s="198">
        <f>ROUND(N(data!BS70), 0)</f>
        <v>0</v>
      </c>
      <c r="Q70" s="198">
        <f>ROUND(N(data!BS71), 0)</f>
        <v>0</v>
      </c>
      <c r="R70" s="198">
        <f>ROUND(N(data!BS72), 0)</f>
        <v>135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459239</v>
      </c>
      <c r="Y70" s="198">
        <f>ROUND(N(data!BS79), 0)</f>
        <v>0</v>
      </c>
      <c r="Z70" s="198">
        <f>ROUND(N(data!BS80), 0)</f>
        <v>13</v>
      </c>
      <c r="AA70" s="198">
        <f>ROUND(N(data!BS81), 0)</f>
        <v>220</v>
      </c>
      <c r="AB70" s="198">
        <f>ROUND(N(data!BS82), 0)</f>
        <v>3667</v>
      </c>
      <c r="AC70" s="198">
        <f>ROUND(N(data!BS83), 0)</f>
        <v>89699</v>
      </c>
      <c r="AD70" s="198">
        <f>ROUND(N(data!BS84), 0)</f>
        <v>243701</v>
      </c>
      <c r="AE70" s="198">
        <f>ROUND(N(data!BS89), 0)</f>
        <v>0</v>
      </c>
      <c r="AF70" s="198">
        <f>ROUND(N(data!BS87), 0)</f>
        <v>0</v>
      </c>
      <c r="AG70" s="198">
        <f>ROUND(N(data!BS90), 0)</f>
        <v>2430</v>
      </c>
      <c r="AH70" s="198">
        <f>ROUND(N(data!BS91), 0)</f>
        <v>0</v>
      </c>
      <c r="AI70" s="198">
        <f>ROUND(N(data!BS92), 0)</f>
        <v>959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159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12.3</v>
      </c>
      <c r="G71" s="198">
        <f>ROUND(N(data!BT61), 0)</f>
        <v>863300</v>
      </c>
      <c r="H71" s="198">
        <f>ROUND(N(data!BT62), 0)</f>
        <v>93091</v>
      </c>
      <c r="I71" s="198">
        <f>ROUND(N(data!BT63), 0)</f>
        <v>0</v>
      </c>
      <c r="J71" s="198">
        <f>ROUND(N(data!BT64), 0)</f>
        <v>1279</v>
      </c>
      <c r="K71" s="198">
        <f>ROUND(N(data!BT65), 0)</f>
        <v>0</v>
      </c>
      <c r="L71" s="198">
        <f>ROUND(N(data!BT66), 0)</f>
        <v>9997</v>
      </c>
      <c r="M71" s="198">
        <f>ROUND(N(data!BT67), 0)</f>
        <v>0</v>
      </c>
      <c r="N71" s="198">
        <f>ROUND(N(data!BT68), 0)</f>
        <v>0</v>
      </c>
      <c r="O71" s="198">
        <f>ROUND(N(data!BT69), 0)</f>
        <v>515743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501314</v>
      </c>
      <c r="Y71" s="198">
        <f>ROUND(N(data!BT79), 0)</f>
        <v>0</v>
      </c>
      <c r="Z71" s="198">
        <f>ROUND(N(data!BT80), 0)</f>
        <v>587</v>
      </c>
      <c r="AA71" s="198">
        <f>ROUND(N(data!BT81), 0)</f>
        <v>0</v>
      </c>
      <c r="AB71" s="198">
        <f>ROUND(N(data!BT82), 0)</f>
        <v>0</v>
      </c>
      <c r="AC71" s="198">
        <f>ROUND(N(data!BT83), 0)</f>
        <v>13842</v>
      </c>
      <c r="AD71" s="198">
        <f>ROUND(N(data!BT84), 0)</f>
        <v>897</v>
      </c>
      <c r="AE71" s="198">
        <f>ROUND(N(data!BT89), 0)</f>
        <v>0</v>
      </c>
      <c r="AF71" s="198">
        <f>ROUND(N(data!BT87), 0)</f>
        <v>0</v>
      </c>
      <c r="AG71" s="198">
        <f>ROUND(N(data!BT90), 0)</f>
        <v>2390</v>
      </c>
      <c r="AH71" s="198">
        <f>ROUND(N(data!BT91), 0)</f>
        <v>0</v>
      </c>
      <c r="AI71" s="198">
        <f>ROUND(N(data!BT92), 0)</f>
        <v>944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159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159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0.01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887</v>
      </c>
      <c r="P73" s="198">
        <f>ROUND(N(data!BV70), 0)</f>
        <v>0</v>
      </c>
      <c r="Q73" s="198">
        <f>ROUND(N(data!BV71), 0)</f>
        <v>887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4121</v>
      </c>
      <c r="AH73" s="198">
        <f>ROUND(N(data!BV91), 0)</f>
        <v>0</v>
      </c>
      <c r="AI73" s="198">
        <f>ROUND(N(data!BV92), 0)</f>
        <v>1627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159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774311</v>
      </c>
      <c r="J74" s="198">
        <f>ROUND(N(data!BW64), 0)</f>
        <v>0</v>
      </c>
      <c r="K74" s="198">
        <f>ROUND(N(data!BW65), 0)</f>
        <v>0</v>
      </c>
      <c r="L74" s="198">
        <f>ROUND(N(data!BW66), 0)</f>
        <v>8012759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136</v>
      </c>
      <c r="AH74" s="198">
        <f>ROUND(N(data!BW91), 0)</f>
        <v>0</v>
      </c>
      <c r="AI74" s="198">
        <f>ROUND(N(data!BW92), 0)</f>
        <v>54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159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159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97.84</v>
      </c>
      <c r="G76" s="198">
        <f>ROUND(N(data!BY61), 0)</f>
        <v>12463108</v>
      </c>
      <c r="H76" s="198">
        <f>ROUND(N(data!BY62), 0)</f>
        <v>1779690</v>
      </c>
      <c r="I76" s="198">
        <f>ROUND(N(data!BY63), 0)</f>
        <v>143120</v>
      </c>
      <c r="J76" s="198">
        <f>ROUND(N(data!BY64), 0)</f>
        <v>156736</v>
      </c>
      <c r="K76" s="198">
        <f>ROUND(N(data!BY65), 0)</f>
        <v>0</v>
      </c>
      <c r="L76" s="198">
        <f>ROUND(N(data!BY66), 0)</f>
        <v>1241692</v>
      </c>
      <c r="M76" s="198">
        <f>ROUND(N(data!BY67), 0)</f>
        <v>11894</v>
      </c>
      <c r="N76" s="198">
        <f>ROUND(N(data!BY68), 0)</f>
        <v>0</v>
      </c>
      <c r="O76" s="198">
        <f>ROUND(N(data!BY69), 0)</f>
        <v>8728506</v>
      </c>
      <c r="P76" s="198">
        <f>ROUND(N(data!BY70), 0)</f>
        <v>0</v>
      </c>
      <c r="Q76" s="198">
        <f>ROUND(N(data!BY71), 0)</f>
        <v>391465</v>
      </c>
      <c r="R76" s="198">
        <f>ROUND(N(data!BY72), 0)</f>
        <v>3085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55793</v>
      </c>
      <c r="X76" s="198">
        <f>ROUND(N(data!BY78), 0)</f>
        <v>7237268</v>
      </c>
      <c r="Y76" s="198">
        <f>ROUND(N(data!BY79), 0)</f>
        <v>505327</v>
      </c>
      <c r="Z76" s="198">
        <f>ROUND(N(data!BY80), 0)</f>
        <v>96614</v>
      </c>
      <c r="AA76" s="198">
        <f>ROUND(N(data!BY81), 0)</f>
        <v>0</v>
      </c>
      <c r="AB76" s="198">
        <f>ROUND(N(data!BY82), 0)</f>
        <v>3925</v>
      </c>
      <c r="AC76" s="198">
        <f>ROUND(N(data!BY83), 0)</f>
        <v>435029</v>
      </c>
      <c r="AD76" s="198">
        <f>ROUND(N(data!BY84), 0)</f>
        <v>66816</v>
      </c>
      <c r="AE76" s="198">
        <f>ROUND(N(data!BY89), 0)</f>
        <v>0</v>
      </c>
      <c r="AF76" s="198">
        <f>ROUND(N(data!BY87), 0)</f>
        <v>0</v>
      </c>
      <c r="AG76" s="198">
        <f>ROUND(N(data!BY90), 0)</f>
        <v>8501</v>
      </c>
      <c r="AH76" s="198">
        <f>ROUND(N(data!BY91), 0)</f>
        <v>0</v>
      </c>
      <c r="AI76" s="198">
        <f>ROUND(N(data!BY92), 0)</f>
        <v>3356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159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105.19</v>
      </c>
      <c r="G77" s="198">
        <f>ROUND(N(data!BZ61), 0)</f>
        <v>8437480</v>
      </c>
      <c r="H77" s="198">
        <f>ROUND(N(data!BZ62), 0)</f>
        <v>429503</v>
      </c>
      <c r="I77" s="198">
        <f>ROUND(N(data!BZ63), 0)</f>
        <v>0</v>
      </c>
      <c r="J77" s="198">
        <f>ROUND(N(data!BZ64), 0)</f>
        <v>17371</v>
      </c>
      <c r="K77" s="198">
        <f>ROUND(N(data!BZ65), 0)</f>
        <v>0</v>
      </c>
      <c r="L77" s="198">
        <f>ROUND(N(data!BZ66), 0)</f>
        <v>1058</v>
      </c>
      <c r="M77" s="198">
        <f>ROUND(N(data!BZ67), 0)</f>
        <v>0</v>
      </c>
      <c r="N77" s="198">
        <f>ROUND(N(data!BZ68), 0)</f>
        <v>0</v>
      </c>
      <c r="O77" s="198">
        <f>ROUND(N(data!BZ69), 0)</f>
        <v>6390898</v>
      </c>
      <c r="P77" s="198">
        <f>ROUND(N(data!BZ70), 0)</f>
        <v>0</v>
      </c>
      <c r="Q77" s="198">
        <f>ROUND(N(data!BZ71), 0)</f>
        <v>1491402</v>
      </c>
      <c r="R77" s="198">
        <f>ROUND(N(data!BZ72), 0)</f>
        <v>119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4899605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527</v>
      </c>
      <c r="AC77" s="198">
        <f>ROUND(N(data!BZ83), 0)</f>
        <v>-755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466</v>
      </c>
      <c r="AH77" s="198">
        <f>ROUND(N(data!BZ91), 0)</f>
        <v>0</v>
      </c>
      <c r="AI77" s="198">
        <f>ROUND(N(data!BZ92), 0)</f>
        <v>184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159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65.34</v>
      </c>
      <c r="G78" s="198">
        <f>ROUND(N(data!CA61), 0)</f>
        <v>5887174</v>
      </c>
      <c r="H78" s="198">
        <f>ROUND(N(data!CA62), 0)</f>
        <v>417691</v>
      </c>
      <c r="I78" s="198">
        <f>ROUND(N(data!CA63), 0)</f>
        <v>0</v>
      </c>
      <c r="J78" s="198">
        <f>ROUND(N(data!CA64), 0)</f>
        <v>16521</v>
      </c>
      <c r="K78" s="198">
        <f>ROUND(N(data!CA65), 0)</f>
        <v>0</v>
      </c>
      <c r="L78" s="198">
        <f>ROUND(N(data!CA66), 0)</f>
        <v>7623952</v>
      </c>
      <c r="M78" s="198">
        <f>ROUND(N(data!CA67), 0)</f>
        <v>14412</v>
      </c>
      <c r="N78" s="198">
        <f>ROUND(N(data!CA68), 0)</f>
        <v>78991</v>
      </c>
      <c r="O78" s="198">
        <f>ROUND(N(data!CA69), 0)</f>
        <v>3466391</v>
      </c>
      <c r="P78" s="198">
        <f>ROUND(N(data!CA70), 0)</f>
        <v>0</v>
      </c>
      <c r="Q78" s="198">
        <f>ROUND(N(data!CA71), 0)</f>
        <v>0</v>
      </c>
      <c r="R78" s="198">
        <f>ROUND(N(data!CA72), 0)</f>
        <v>100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3418654</v>
      </c>
      <c r="Y78" s="198">
        <f>ROUND(N(data!CA79), 0)</f>
        <v>266</v>
      </c>
      <c r="Z78" s="198">
        <f>ROUND(N(data!CA80), 0)</f>
        <v>18960</v>
      </c>
      <c r="AA78" s="198">
        <f>ROUND(N(data!CA81), 0)</f>
        <v>0</v>
      </c>
      <c r="AB78" s="198">
        <f>ROUND(N(data!CA82), 0)</f>
        <v>300</v>
      </c>
      <c r="AC78" s="198">
        <f>ROUND(N(data!CA83), 0)</f>
        <v>28111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2103</v>
      </c>
      <c r="AH78" s="198">
        <f>ROUND(N(data!CA91), 0)</f>
        <v>0</v>
      </c>
      <c r="AI78" s="198">
        <f>ROUND(N(data!CA92), 0)</f>
        <v>830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159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13.98</v>
      </c>
      <c r="G79" s="198">
        <f>ROUND(N(data!CB61), 0)</f>
        <v>1742820</v>
      </c>
      <c r="H79" s="198">
        <f>ROUND(N(data!CB62), 0)</f>
        <v>216088</v>
      </c>
      <c r="I79" s="198">
        <f>ROUND(N(data!CB63), 0)</f>
        <v>200</v>
      </c>
      <c r="J79" s="198">
        <f>ROUND(N(data!CB64), 0)</f>
        <v>90573</v>
      </c>
      <c r="K79" s="198">
        <f>ROUND(N(data!CB65), 0)</f>
        <v>0</v>
      </c>
      <c r="L79" s="198">
        <f>ROUND(N(data!CB66), 0)</f>
        <v>35826</v>
      </c>
      <c r="M79" s="198">
        <f>ROUND(N(data!CB67), 0)</f>
        <v>6325</v>
      </c>
      <c r="N79" s="198">
        <f>ROUND(N(data!CB68), 0)</f>
        <v>123586</v>
      </c>
      <c r="O79" s="198">
        <f>ROUND(N(data!CB69), 0)</f>
        <v>1061270</v>
      </c>
      <c r="P79" s="198">
        <f>ROUND(N(data!CB70), 0)</f>
        <v>0</v>
      </c>
      <c r="Q79" s="198">
        <f>ROUND(N(data!CB71), 0)</f>
        <v>0</v>
      </c>
      <c r="R79" s="198">
        <f>ROUND(N(data!CB72), 0)</f>
        <v>2067</v>
      </c>
      <c r="S79" s="198">
        <f>ROUND(N(data!CB73), 0)</f>
        <v>0</v>
      </c>
      <c r="T79" s="198">
        <f>ROUND(N(data!CB74), 0)</f>
        <v>1465</v>
      </c>
      <c r="U79" s="198">
        <f>ROUND(N(data!CB75), 0)</f>
        <v>0</v>
      </c>
      <c r="V79" s="198">
        <f>ROUND(N(data!CB76), 0)</f>
        <v>0</v>
      </c>
      <c r="W79" s="198">
        <f>ROUND(N(data!CB77), 0)</f>
        <v>2068</v>
      </c>
      <c r="X79" s="198">
        <f>ROUND(N(data!CB78), 0)</f>
        <v>1012047</v>
      </c>
      <c r="Y79" s="198">
        <f>ROUND(N(data!CB79), 0)</f>
        <v>0</v>
      </c>
      <c r="Z79" s="198">
        <f>ROUND(N(data!CB80), 0)</f>
        <v>2219</v>
      </c>
      <c r="AA79" s="198">
        <f>ROUND(N(data!CB81), 0)</f>
        <v>0</v>
      </c>
      <c r="AB79" s="198">
        <f>ROUND(N(data!CB82), 0)</f>
        <v>144</v>
      </c>
      <c r="AC79" s="198">
        <f>ROUND(N(data!CB83), 0)</f>
        <v>41260</v>
      </c>
      <c r="AD79" s="198">
        <f>ROUND(N(data!CB84), 0)</f>
        <v>613398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159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9.4600000000000009</v>
      </c>
      <c r="G80" s="198">
        <f>ROUND(N(data!CC61), 0)</f>
        <v>866572</v>
      </c>
      <c r="H80" s="198">
        <f>ROUND(N(data!CC62), 0)</f>
        <v>143465</v>
      </c>
      <c r="I80" s="198">
        <f>ROUND(N(data!CC63), 0)</f>
        <v>33358</v>
      </c>
      <c r="J80" s="198">
        <f>ROUND(N(data!CC64), 0)</f>
        <v>71242</v>
      </c>
      <c r="K80" s="198">
        <f>ROUND(N(data!CC65), 0)</f>
        <v>0</v>
      </c>
      <c r="L80" s="198">
        <f>ROUND(N(data!CC66), 0)</f>
        <v>42111</v>
      </c>
      <c r="M80" s="198">
        <f>ROUND(N(data!CC67), 0)</f>
        <v>7578</v>
      </c>
      <c r="N80" s="198">
        <f>ROUND(N(data!CC68), 0)</f>
        <v>1365</v>
      </c>
      <c r="O80" s="198">
        <f>ROUND(N(data!CC69), 0)</f>
        <v>35242888</v>
      </c>
      <c r="P80" s="198">
        <f>ROUND(N(data!CC70), 0)</f>
        <v>0</v>
      </c>
      <c r="Q80" s="198">
        <f>ROUND(N(data!CC71), 0)</f>
        <v>-6000</v>
      </c>
      <c r="R80" s="198">
        <f>ROUND(N(data!CC72), 0)</f>
        <v>0</v>
      </c>
      <c r="S80" s="198">
        <f>ROUND(N(data!CC73), 0)</f>
        <v>5831053</v>
      </c>
      <c r="T80" s="198">
        <f>ROUND(N(data!CC74), 0)</f>
        <v>81076</v>
      </c>
      <c r="U80" s="198">
        <f>ROUND(N(data!CC75), 0)</f>
        <v>-1000</v>
      </c>
      <c r="V80" s="198">
        <f>ROUND(N(data!CC76), 0)</f>
        <v>0</v>
      </c>
      <c r="W80" s="198">
        <f>ROUND(N(data!CC77), 0)</f>
        <v>0</v>
      </c>
      <c r="X80" s="198">
        <f>ROUND(N(data!CC78), 0)</f>
        <v>503214</v>
      </c>
      <c r="Y80" s="198">
        <f>ROUND(N(data!CC79), 0)</f>
        <v>175</v>
      </c>
      <c r="Z80" s="198">
        <f>ROUND(N(data!CC80), 0)</f>
        <v>1707</v>
      </c>
      <c r="AA80" s="198">
        <f>ROUND(N(data!CC81), 0)</f>
        <v>28804250</v>
      </c>
      <c r="AB80" s="198">
        <f>ROUND(N(data!CC82), 0)</f>
        <v>300</v>
      </c>
      <c r="AC80" s="198">
        <f>ROUND(N(data!CC83), 0)</f>
        <v>28113</v>
      </c>
      <c r="AD80" s="198">
        <f>ROUND(N(data!CC84), 0)</f>
        <v>258473</v>
      </c>
      <c r="AE80" s="198">
        <f>ROUND(N(data!CC89), 0)</f>
        <v>0</v>
      </c>
      <c r="AF80" s="198">
        <f>ROUND(N(data!CC87), 0)</f>
        <v>0</v>
      </c>
      <c r="AG80" s="198">
        <f>ROUND(N(data!CC90), 0)</f>
        <v>1285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694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695</v>
      </c>
      <c r="G3" s="10"/>
      <c r="J3" s="99"/>
    </row>
    <row r="4" spans="2:10" x14ac:dyDescent="0.25">
      <c r="B4" s="98"/>
      <c r="F4" s="10" t="s">
        <v>696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697</v>
      </c>
      <c r="G8" s="10"/>
      <c r="J8" s="99"/>
    </row>
    <row r="9" spans="2:10" x14ac:dyDescent="0.25">
      <c r="B9" s="95"/>
      <c r="C9" s="96"/>
      <c r="D9" s="96"/>
      <c r="E9" s="96"/>
      <c r="F9" s="103" t="s">
        <v>698</v>
      </c>
      <c r="G9" s="103"/>
      <c r="H9" s="96"/>
      <c r="I9" s="96"/>
      <c r="J9" s="97"/>
    </row>
    <row r="10" spans="2:10" x14ac:dyDescent="0.25">
      <c r="B10" s="98"/>
      <c r="F10" s="10" t="s">
        <v>699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700</v>
      </c>
      <c r="G12" s="10"/>
      <c r="J12" s="99"/>
    </row>
    <row r="13" spans="2:10" x14ac:dyDescent="0.25">
      <c r="B13" s="98"/>
      <c r="F13" s="10" t="s">
        <v>701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702</v>
      </c>
      <c r="J16" s="99"/>
    </row>
    <row r="17" spans="2:10" x14ac:dyDescent="0.25">
      <c r="B17" s="95"/>
      <c r="C17" s="104" t="s">
        <v>703</v>
      </c>
      <c r="D17" s="104"/>
      <c r="E17" s="96" t="str">
        <f>+data!C98</f>
        <v>Providence St. Peter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704</v>
      </c>
      <c r="D18" s="53"/>
      <c r="E18" s="11" t="str">
        <f>+"H-"&amp;data!C97</f>
        <v>H-159</v>
      </c>
      <c r="F18" s="10"/>
      <c r="G18" s="10"/>
      <c r="J18" s="99"/>
    </row>
    <row r="19" spans="2:10" x14ac:dyDescent="0.25">
      <c r="B19" s="98"/>
      <c r="C19" s="53" t="s">
        <v>705</v>
      </c>
      <c r="D19" s="53"/>
      <c r="E19" s="11" t="str">
        <f>+data!C99</f>
        <v>413 Lilly Rd NE</v>
      </c>
      <c r="F19" s="10"/>
      <c r="G19" s="10"/>
      <c r="J19" s="99"/>
    </row>
    <row r="20" spans="2:10" x14ac:dyDescent="0.25">
      <c r="B20" s="98"/>
      <c r="C20" s="53" t="s">
        <v>706</v>
      </c>
      <c r="D20" s="53"/>
      <c r="E20" s="11" t="str">
        <f>+data!C99</f>
        <v>413 Lilly Rd NE</v>
      </c>
      <c r="F20" s="10"/>
      <c r="G20" s="10"/>
      <c r="J20" s="99"/>
    </row>
    <row r="21" spans="2:10" x14ac:dyDescent="0.25">
      <c r="B21" s="98"/>
      <c r="C21" s="53" t="s">
        <v>707</v>
      </c>
      <c r="D21" s="53"/>
      <c r="E21" s="11" t="str">
        <f>CONCATENATE(+data!C100,", ",+data!C101)</f>
        <v>Olympia,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708</v>
      </c>
      <c r="G26" s="106"/>
      <c r="H26" s="106"/>
      <c r="I26" s="106"/>
      <c r="J26" s="108"/>
    </row>
    <row r="27" spans="2:10" x14ac:dyDescent="0.25">
      <c r="B27" s="109" t="s">
        <v>709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710</v>
      </c>
      <c r="J29" s="99"/>
    </row>
    <row r="30" spans="2:10" x14ac:dyDescent="0.25">
      <c r="B30" s="112" t="s">
        <v>711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714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13"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>
        <f>data!C97</f>
        <v>159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359</v>
      </c>
      <c r="C14" s="228" t="s">
        <v>359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31645026</v>
      </c>
      <c r="C15" s="228">
        <f>data!C85</f>
        <v>30174826</v>
      </c>
      <c r="D15" s="228">
        <f>ROUND(N('Prior Year'!C59), 0)</f>
        <v>11682</v>
      </c>
      <c r="E15" s="1">
        <f>data!C59</f>
        <v>11604</v>
      </c>
      <c r="F15" s="205">
        <f t="shared" ref="F15:F59" si="0">IF(B15=0,"",IF(D15=0,"",B15/D15))</f>
        <v>2708.8705701078584</v>
      </c>
      <c r="G15" s="205">
        <f t="shared" ref="G15:G29" si="1">IF(C15=0,"",IF(E15=0,"",C15/E15))</f>
        <v>2600.3814201999312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122052188</v>
      </c>
      <c r="C17" s="228">
        <f>data!E85</f>
        <v>116516175.24000001</v>
      </c>
      <c r="D17" s="228">
        <f>ROUND(N('Prior Year'!E59), 0)</f>
        <v>77418</v>
      </c>
      <c r="E17" s="1">
        <f>data!E59</f>
        <v>77593</v>
      </c>
      <c r="F17" s="205">
        <f t="shared" si="0"/>
        <v>1576.5350176961431</v>
      </c>
      <c r="G17" s="205">
        <f t="shared" si="1"/>
        <v>1501.6325601536223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130392</v>
      </c>
      <c r="C19" s="228">
        <f>data!G85</f>
        <v>420300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6878378</v>
      </c>
      <c r="C20" s="228">
        <f>data!H85</f>
        <v>5886402</v>
      </c>
      <c r="D20" s="228">
        <f>ROUND(N('Prior Year'!H59), 0)</f>
        <v>4693</v>
      </c>
      <c r="E20" s="1">
        <f>data!H59</f>
        <v>4555</v>
      </c>
      <c r="F20" s="205">
        <f t="shared" si="0"/>
        <v>1465.6675900277007</v>
      </c>
      <c r="G20" s="205">
        <f t="shared" si="1"/>
        <v>1292.29462129528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3623</v>
      </c>
      <c r="C21" s="228">
        <f>data!I85</f>
        <v>7499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5669337</v>
      </c>
      <c r="C22" s="228">
        <f>data!J85</f>
        <v>5051404.6899999995</v>
      </c>
      <c r="D22" s="228">
        <f>ROUND(N('Prior Year'!J59), 0)</f>
        <v>4439</v>
      </c>
      <c r="E22" s="1">
        <f>data!J59</f>
        <v>4811</v>
      </c>
      <c r="F22" s="205">
        <f t="shared" si="0"/>
        <v>1277.1653525568822</v>
      </c>
      <c r="G22" s="205">
        <f t="shared" si="1"/>
        <v>1049.9697963001454</v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19971726</v>
      </c>
      <c r="C27" s="228">
        <f>data!O85</f>
        <v>17685811.27</v>
      </c>
      <c r="D27" s="228">
        <f>ROUND(N('Prior Year'!O59), 0)</f>
        <v>1771</v>
      </c>
      <c r="E27" s="1">
        <f>data!O59</f>
        <v>1822</v>
      </c>
      <c r="F27" s="205">
        <f t="shared" si="0"/>
        <v>11277.089779785432</v>
      </c>
      <c r="G27" s="205">
        <f t="shared" si="1"/>
        <v>9706.8118935235998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57098787</v>
      </c>
      <c r="C28" s="228">
        <f>data!P85</f>
        <v>52828759.25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32847457</v>
      </c>
      <c r="C29" s="228">
        <f>data!Q85</f>
        <v>29075825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4768800</v>
      </c>
      <c r="C30" s="228">
        <f>data!R85</f>
        <v>7125316.04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25398932</v>
      </c>
      <c r="C31" s="228">
        <f>data!S85</f>
        <v>26578317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7787187</v>
      </c>
      <c r="C32" s="228">
        <f>data!T85</f>
        <v>6987690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22640112</v>
      </c>
      <c r="C33" s="228">
        <f>data!U85</f>
        <v>21115283.48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35532324</v>
      </c>
      <c r="C34" s="228">
        <f>data!V85</f>
        <v>39490917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2533176</v>
      </c>
      <c r="C35" s="228">
        <f>data!W85</f>
        <v>2373228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4198925</v>
      </c>
      <c r="C36" s="228">
        <f>data!X85</f>
        <v>3909420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754</v>
      </c>
      <c r="B37" s="228">
        <f>ROUND(N('Prior Year'!Y85), 0)</f>
        <v>23204694</v>
      </c>
      <c r="C37" s="228">
        <f>data!Y85</f>
        <v>22992726.300000001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455187</v>
      </c>
      <c r="C38" s="228">
        <f>data!Z85</f>
        <v>265023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2398582</v>
      </c>
      <c r="C39" s="228">
        <f>data!AA85</f>
        <v>2147762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27861424</v>
      </c>
      <c r="C40" s="228">
        <f>data!AB85</f>
        <v>25729747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13587862</v>
      </c>
      <c r="C41" s="228">
        <f>data!AC85</f>
        <v>14312774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0</v>
      </c>
      <c r="C42" s="228">
        <f>data!AD85</f>
        <v>1098860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15967974</v>
      </c>
      <c r="C43" s="228">
        <f>data!AE85</f>
        <v>15776522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27744087</v>
      </c>
      <c r="C45" s="228">
        <f>data!AG85</f>
        <v>26741307.5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11933355</v>
      </c>
      <c r="C48" s="228">
        <f>data!AJ85</f>
        <v>10043249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42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-93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13187119</v>
      </c>
      <c r="C53" s="228">
        <f>data!AO85</f>
        <v>20825025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574268</v>
      </c>
      <c r="C56" s="228">
        <f>data!AR85</f>
        <v>1527142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2595695</v>
      </c>
      <c r="C59" s="228">
        <f>data!AU85</f>
        <v>2566493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0</v>
      </c>
      <c r="C60" s="228">
        <f>data!AV85</f>
        <v>0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14954</v>
      </c>
      <c r="C61" s="228">
        <f>data!AW85</f>
        <v>12358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733677</v>
      </c>
      <c r="C62" s="228">
        <f>data!AX85</f>
        <v>659398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11748161</v>
      </c>
      <c r="C63" s="228">
        <f>data!AY85</f>
        <v>11239996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6302</v>
      </c>
      <c r="C64" s="228">
        <f>data!AZ85</f>
        <v>1309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702111</v>
      </c>
      <c r="C65" s="228">
        <f>data!BA85</f>
        <v>642589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0</v>
      </c>
      <c r="C66" s="228">
        <f>data!BB85</f>
        <v>0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5558793</v>
      </c>
      <c r="C67" s="228">
        <f>data!BC85</f>
        <v>4103141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461752</v>
      </c>
      <c r="C68" s="228">
        <f>data!BD85</f>
        <v>269685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30472145</v>
      </c>
      <c r="C69" s="228">
        <f>data!BE85</f>
        <v>28287759.759999998</v>
      </c>
      <c r="D69" s="228">
        <f>ROUND(N('Prior Year'!BE59), 0)</f>
        <v>500068</v>
      </c>
      <c r="E69" s="1">
        <f>data!BE59</f>
        <v>500068</v>
      </c>
      <c r="F69" s="205">
        <f>IF(B69=0,"",IF(D69=0,"",B69/D69))</f>
        <v>60.936002703632305</v>
      </c>
      <c r="G69" s="205">
        <f t="shared" si="4"/>
        <v>56.567826295623789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787</v>
      </c>
      <c r="B70" s="228">
        <f>ROUND(N('Prior Year'!BF85), 0)</f>
        <v>0</v>
      </c>
      <c r="C70" s="228">
        <f>data!BF85</f>
        <v>0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928929</v>
      </c>
      <c r="C71" s="228">
        <f>data!BG85</f>
        <v>854617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0</v>
      </c>
      <c r="C72" s="228">
        <f>data!BH85</f>
        <v>0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20578</v>
      </c>
      <c r="C73" s="228">
        <f>data!BI85</f>
        <v>355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25546</v>
      </c>
      <c r="C74" s="228">
        <f>data!BJ85</f>
        <v>0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0</v>
      </c>
      <c r="C75" s="228">
        <f>data!BK85</f>
        <v>0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3233</v>
      </c>
      <c r="C76" s="228">
        <f>data!BL85</f>
        <v>0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493139</v>
      </c>
      <c r="C77" s="228">
        <f>data!BM85</f>
        <v>562801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27704301</v>
      </c>
      <c r="C78" s="228">
        <f>data!BN85</f>
        <v>19492310.030000001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1324161</v>
      </c>
      <c r="C79" s="228">
        <f>data!BO85</f>
        <v>46421213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77869</v>
      </c>
      <c r="C80" s="228">
        <f>data!BP85</f>
        <v>74360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286579</v>
      </c>
      <c r="C81" s="228">
        <f>data!BQ85</f>
        <v>147452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242344</v>
      </c>
      <c r="C82" s="228">
        <f>data!BR85</f>
        <v>193270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1572317</v>
      </c>
      <c r="C83" s="228">
        <f>data!BS85</f>
        <v>1488712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1375165</v>
      </c>
      <c r="C84" s="228">
        <f>data!BT85</f>
        <v>1482513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3476</v>
      </c>
      <c r="C86" s="228">
        <f>data!BV85</f>
        <v>887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9376307</v>
      </c>
      <c r="C87" s="228">
        <f>data!BW85</f>
        <v>8787070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0</v>
      </c>
      <c r="C88" s="228">
        <f>data!BX85</f>
        <v>0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23687807</v>
      </c>
      <c r="C89" s="228">
        <f>data!BY85</f>
        <v>24457930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5629613</v>
      </c>
      <c r="C90" s="228">
        <f>data!BZ85</f>
        <v>15276310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19583107</v>
      </c>
      <c r="C91" s="228">
        <f>data!CA85</f>
        <v>17505132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2068976</v>
      </c>
      <c r="C92" s="228">
        <f>data!CB85</f>
        <v>2663290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14052489</v>
      </c>
      <c r="C93" s="228">
        <f>data!CC85</f>
        <v>36150105.710000001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0</v>
      </c>
      <c r="C94" s="228">
        <f>data!CD85</f>
        <v>0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9" workbookViewId="0">
      <selection activeCell="I25" sqref="I25"/>
    </sheetView>
  </sheetViews>
  <sheetFormatPr defaultRowHeight="15" x14ac:dyDescent="0.2"/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2587801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1" t="s">
        <v>1370</v>
      </c>
      <c r="B15" s="267"/>
      <c r="C15" s="267"/>
      <c r="D15" s="267">
        <v>788987</v>
      </c>
    </row>
    <row r="16" spans="1:4" ht="15.75" x14ac:dyDescent="0.25">
      <c r="A16" s="267" t="s">
        <v>822</v>
      </c>
      <c r="B16" s="267"/>
      <c r="C16" s="267"/>
      <c r="D16" s="267"/>
    </row>
    <row r="17" spans="1:4" ht="15.75" x14ac:dyDescent="0.25">
      <c r="A17" s="267" t="s">
        <v>822</v>
      </c>
      <c r="B17" s="267"/>
      <c r="C17" s="267"/>
      <c r="D17" s="267"/>
    </row>
    <row r="18" spans="1:4" ht="15.75" x14ac:dyDescent="0.25">
      <c r="A18" s="267" t="s">
        <v>822</v>
      </c>
      <c r="B18" s="267"/>
      <c r="C18" s="267"/>
      <c r="D18" s="267"/>
    </row>
    <row r="19" spans="1:4" ht="15.75" x14ac:dyDescent="0.25">
      <c r="A19" s="267" t="s">
        <v>822</v>
      </c>
      <c r="B19" s="267"/>
      <c r="C19" s="267"/>
      <c r="D19" s="267"/>
    </row>
    <row r="20" spans="1:4" ht="15.75" x14ac:dyDescent="0.25">
      <c r="A20" s="267" t="s">
        <v>822</v>
      </c>
      <c r="B20" s="267"/>
      <c r="C20" s="267"/>
      <c r="D20" s="267"/>
    </row>
    <row r="21" spans="1:4" ht="15.75" x14ac:dyDescent="0.25">
      <c r="A21" s="267" t="s">
        <v>822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1590351</v>
      </c>
    </row>
    <row r="26" spans="1:4" ht="15.75" x14ac:dyDescent="0.25">
      <c r="A26" s="269" t="s">
        <v>819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820</v>
      </c>
      <c r="B28" s="267"/>
      <c r="C28" s="267"/>
      <c r="D28" s="269" t="s">
        <v>821</v>
      </c>
    </row>
    <row r="29" spans="1:4" ht="15.75" x14ac:dyDescent="0.25">
      <c r="A29" s="1" t="s">
        <v>1373</v>
      </c>
      <c r="B29" s="267"/>
      <c r="C29" s="267"/>
      <c r="D29" s="267">
        <v>222080.05</v>
      </c>
    </row>
    <row r="30" spans="1:4" ht="15.75" x14ac:dyDescent="0.25">
      <c r="A30" s="1" t="s">
        <v>1374</v>
      </c>
      <c r="B30" s="267"/>
      <c r="C30" s="267"/>
      <c r="D30" s="267">
        <v>185765.61</v>
      </c>
    </row>
    <row r="31" spans="1:4" ht="15.75" x14ac:dyDescent="0.25">
      <c r="A31" s="1" t="s">
        <v>1375</v>
      </c>
      <c r="B31" s="267"/>
      <c r="C31" s="267"/>
      <c r="D31" s="267">
        <v>184071.18</v>
      </c>
    </row>
    <row r="32" spans="1:4" ht="15.75" x14ac:dyDescent="0.25">
      <c r="A32" s="267" t="s">
        <v>824</v>
      </c>
      <c r="B32" s="267"/>
      <c r="C32" s="267"/>
      <c r="D32" s="267"/>
    </row>
    <row r="33" spans="1:4" ht="15.75" x14ac:dyDescent="0.25">
      <c r="A33" s="267" t="s">
        <v>824</v>
      </c>
      <c r="B33" s="267"/>
      <c r="C33" s="267"/>
      <c r="D33" s="267"/>
    </row>
    <row r="34" spans="1:4" ht="15.75" x14ac:dyDescent="0.25">
      <c r="A34" s="267" t="s">
        <v>824</v>
      </c>
      <c r="B34" s="267"/>
      <c r="C34" s="267"/>
      <c r="D34" s="267"/>
    </row>
    <row r="35" spans="1:4" ht="15.75" x14ac:dyDescent="0.25">
      <c r="A35" s="267" t="s">
        <v>824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825</v>
      </c>
    </row>
    <row r="2" spans="1:7" ht="20.100000000000001" customHeight="1" x14ac:dyDescent="0.25">
      <c r="A2" s="62" t="s">
        <v>826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H-159</v>
      </c>
      <c r="G4" s="67"/>
    </row>
    <row r="5" spans="1:7" ht="20.100000000000001" customHeight="1" x14ac:dyDescent="0.25">
      <c r="A5" s="63">
        <v>2</v>
      </c>
      <c r="B5" s="64" t="s">
        <v>300</v>
      </c>
      <c r="C5" s="67"/>
      <c r="D5" s="64" t="str">
        <f>"  "&amp;data!C98</f>
        <v xml:space="preserve">  Providence St. Peter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"  "&amp;data!C103</f>
        <v xml:space="preserve">  Thurston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827</v>
      </c>
      <c r="C7" s="67"/>
      <c r="D7" s="64" t="str">
        <f>"  "&amp;data!C104</f>
        <v xml:space="preserve">  Medrice Coluccio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828</v>
      </c>
      <c r="C8" s="67"/>
      <c r="D8" s="64" t="str">
        <f>"  "&amp;data!C105</f>
        <v xml:space="preserve">  Mary Beth Formby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829</v>
      </c>
      <c r="C9" s="67"/>
      <c r="D9" s="64" t="str">
        <f>"  "&amp;data!C106</f>
        <v xml:space="preserve">  Daidre West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830</v>
      </c>
      <c r="C10" s="67"/>
      <c r="D10" s="64" t="str">
        <f>"  "&amp;data!C107</f>
        <v xml:space="preserve">  360-491-9480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831</v>
      </c>
      <c r="C11" s="67"/>
      <c r="D11" s="64" t="str">
        <f>"  "&amp;data!C108</f>
        <v xml:space="preserve">  360-493-4277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832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306</v>
      </c>
      <c r="C16" s="79" t="str">
        <f>IF(data!C117&gt;0," X","")</f>
        <v/>
      </c>
      <c r="D16" s="80" t="s">
        <v>833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 xml:space="preserve"> X</v>
      </c>
      <c r="D17" s="80" t="s">
        <v>406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834</v>
      </c>
      <c r="C18" s="67"/>
      <c r="D18" s="67"/>
      <c r="E18" s="229" t="str">
        <f>IF(data!C122&gt;0," X","")</f>
        <v/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835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836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837</v>
      </c>
      <c r="C23" s="64"/>
      <c r="D23" s="64"/>
      <c r="E23" s="64"/>
      <c r="F23" s="63">
        <f>data!C127</f>
        <v>17970</v>
      </c>
      <c r="G23" s="67">
        <f>data!D127</f>
        <v>116473</v>
      </c>
    </row>
    <row r="24" spans="1:7" ht="20.100000000000001" customHeight="1" x14ac:dyDescent="0.25">
      <c r="A24" s="63"/>
      <c r="B24" s="64" t="s">
        <v>838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839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1822</v>
      </c>
      <c r="G26" s="67">
        <f>data!D130</f>
        <v>4811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840</v>
      </c>
      <c r="C29" s="67"/>
      <c r="D29" s="79" t="s">
        <v>193</v>
      </c>
      <c r="E29" s="83" t="s">
        <v>840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42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841</v>
      </c>
      <c r="C31" s="67"/>
      <c r="D31" s="67">
        <f>data!C133</f>
        <v>58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842</v>
      </c>
      <c r="C32" s="67"/>
      <c r="D32" s="67">
        <f>data!C134</f>
        <v>171</v>
      </c>
      <c r="E32" s="64" t="s">
        <v>843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844</v>
      </c>
      <c r="C33" s="67"/>
      <c r="D33" s="67">
        <f>data!C135</f>
        <v>2</v>
      </c>
      <c r="E33" s="64" t="s">
        <v>845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846</v>
      </c>
      <c r="C34" s="67"/>
      <c r="D34" s="67">
        <f>data!C136</f>
        <v>25</v>
      </c>
      <c r="E34" s="64" t="s">
        <v>346</v>
      </c>
      <c r="F34" s="67"/>
      <c r="G34" s="67">
        <f>data!E143</f>
        <v>316</v>
      </c>
    </row>
    <row r="35" spans="1:7" ht="20.100000000000001" customHeight="1" x14ac:dyDescent="0.25">
      <c r="A35" s="63"/>
      <c r="B35" s="83" t="s">
        <v>847</v>
      </c>
      <c r="C35" s="67"/>
      <c r="D35" s="67">
        <f>data!C137</f>
        <v>0</v>
      </c>
      <c r="E35" s="64" t="s">
        <v>848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18</v>
      </c>
      <c r="E36" s="64" t="s">
        <v>347</v>
      </c>
      <c r="F36" s="67"/>
      <c r="G36" s="67">
        <f>data!C144</f>
        <v>372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849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850</v>
      </c>
      <c r="G1" s="61" t="s">
        <v>851</v>
      </c>
    </row>
    <row r="2" spans="1:7" ht="20.100000000000001" customHeight="1" x14ac:dyDescent="0.25">
      <c r="A2" s="1" t="str">
        <f>"Hospital: "&amp;data!C98</f>
        <v>Hospital: Providence St. Peter Hospital</v>
      </c>
      <c r="G2" s="4" t="s">
        <v>852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853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854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855</v>
      </c>
      <c r="B6" s="79" t="s">
        <v>331</v>
      </c>
      <c r="C6" s="79" t="s">
        <v>856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10302</v>
      </c>
      <c r="C7" s="127">
        <f>data!B155</f>
        <v>66772</v>
      </c>
      <c r="D7" s="127">
        <f>data!B156</f>
        <v>195646</v>
      </c>
      <c r="E7" s="127">
        <f>data!B157</f>
        <v>1075164827</v>
      </c>
      <c r="F7" s="127">
        <f>data!B158</f>
        <v>528625290</v>
      </c>
      <c r="G7" s="127">
        <f>data!B157+data!B158</f>
        <v>1603790117</v>
      </c>
    </row>
    <row r="8" spans="1:7" ht="20.100000000000001" customHeight="1" x14ac:dyDescent="0.25">
      <c r="A8" s="63" t="s">
        <v>353</v>
      </c>
      <c r="B8" s="127">
        <f>data!C154</f>
        <v>2816</v>
      </c>
      <c r="C8" s="127">
        <f>data!C155</f>
        <v>18253</v>
      </c>
      <c r="D8" s="127">
        <f>data!C156</f>
        <v>53484</v>
      </c>
      <c r="E8" s="127">
        <f>data!C157</f>
        <v>271223210</v>
      </c>
      <c r="F8" s="127">
        <f>data!C158</f>
        <v>167206514</v>
      </c>
      <c r="G8" s="127">
        <f>data!C157+data!C158</f>
        <v>438429724</v>
      </c>
    </row>
    <row r="9" spans="1:7" ht="20.100000000000001" customHeight="1" x14ac:dyDescent="0.25">
      <c r="A9" s="63" t="s">
        <v>857</v>
      </c>
      <c r="B9" s="127">
        <f>data!D154</f>
        <v>4852</v>
      </c>
      <c r="C9" s="127">
        <f>data!D155</f>
        <v>31448</v>
      </c>
      <c r="D9" s="127">
        <f>data!D156</f>
        <v>92146</v>
      </c>
      <c r="E9" s="127">
        <f>data!D157</f>
        <v>372713179</v>
      </c>
      <c r="F9" s="127">
        <f>data!D158</f>
        <v>382641091</v>
      </c>
      <c r="G9" s="127">
        <f>data!D157+data!D158</f>
        <v>755354270</v>
      </c>
    </row>
    <row r="10" spans="1:7" ht="20.100000000000001" customHeight="1" x14ac:dyDescent="0.25">
      <c r="A10" s="78" t="s">
        <v>229</v>
      </c>
      <c r="B10" s="127">
        <f>data!E154</f>
        <v>17970</v>
      </c>
      <c r="C10" s="127">
        <f>data!E155</f>
        <v>116473</v>
      </c>
      <c r="D10" s="127">
        <f>data!E156</f>
        <v>341276</v>
      </c>
      <c r="E10" s="127">
        <f>data!E157</f>
        <v>1719101216</v>
      </c>
      <c r="F10" s="127">
        <f>data!E158</f>
        <v>1078472895</v>
      </c>
      <c r="G10" s="127">
        <f>E10+F10</f>
        <v>2797574111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858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854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855</v>
      </c>
      <c r="B15" s="79" t="s">
        <v>331</v>
      </c>
      <c r="C15" s="79" t="s">
        <v>856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857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859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854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855</v>
      </c>
      <c r="B24" s="79" t="s">
        <v>331</v>
      </c>
      <c r="C24" s="79" t="s">
        <v>856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857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860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861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862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863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Providence St. Peter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864</v>
      </c>
      <c r="C6" s="63">
        <f>data!C181</f>
        <v>19110927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3890096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31769094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14727985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1763073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865</v>
      </c>
      <c r="C14" s="63">
        <f>data!D189</f>
        <v>71261175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866</v>
      </c>
      <c r="C18" s="63">
        <f>data!C191</f>
        <v>2079915</v>
      </c>
    </row>
    <row r="19" spans="1:3" ht="20.100000000000001" customHeight="1" x14ac:dyDescent="0.25">
      <c r="A19" s="63">
        <v>13</v>
      </c>
      <c r="B19" s="64" t="s">
        <v>867</v>
      </c>
      <c r="C19" s="63">
        <f>data!C192</f>
        <v>2122620</v>
      </c>
    </row>
    <row r="20" spans="1:3" ht="20.100000000000001" customHeight="1" x14ac:dyDescent="0.25">
      <c r="A20" s="63">
        <v>14</v>
      </c>
      <c r="B20" s="64" t="s">
        <v>868</v>
      </c>
      <c r="C20" s="63">
        <f>data!D193</f>
        <v>4202535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869</v>
      </c>
      <c r="C24" s="148"/>
    </row>
    <row r="25" spans="1:3" ht="20.100000000000001" customHeight="1" x14ac:dyDescent="0.25">
      <c r="A25" s="63">
        <v>17</v>
      </c>
      <c r="B25" s="64" t="s">
        <v>870</v>
      </c>
      <c r="C25" s="63">
        <f>data!C195</f>
        <v>5831053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871</v>
      </c>
      <c r="C27" s="63">
        <f>data!D197</f>
        <v>5831053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872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873</v>
      </c>
      <c r="C32" s="63">
        <f>data!C200</f>
        <v>5340569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28804250</v>
      </c>
    </row>
    <row r="34" spans="1:3" ht="20.100000000000001" customHeight="1" x14ac:dyDescent="0.25">
      <c r="A34" s="63">
        <v>24</v>
      </c>
      <c r="B34" s="64" t="s">
        <v>874</v>
      </c>
      <c r="C34" s="63">
        <f>data!D202</f>
        <v>34144819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875</v>
      </c>
      <c r="C38" s="63">
        <f>data!C204</f>
        <v>518921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931436</v>
      </c>
    </row>
    <row r="40" spans="1:3" ht="20.100000000000001" customHeight="1" x14ac:dyDescent="0.25">
      <c r="A40" s="63">
        <v>28</v>
      </c>
      <c r="B40" s="64" t="s">
        <v>876</v>
      </c>
      <c r="C40" s="63">
        <f>data!D206</f>
        <v>1450357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877</v>
      </c>
    </row>
    <row r="3" spans="1:6" ht="20.100000000000001" customHeight="1" x14ac:dyDescent="0.25">
      <c r="A3" s="120" t="str">
        <f>"Hospital: "&amp;data!C98</f>
        <v>Hospital: Providence St. Peter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878</v>
      </c>
      <c r="D5" s="151"/>
      <c r="E5" s="151"/>
      <c r="F5" s="151" t="s">
        <v>879</v>
      </c>
    </row>
    <row r="6" spans="1:6" ht="20.100000000000001" customHeight="1" x14ac:dyDescent="0.25">
      <c r="A6" s="152"/>
      <c r="B6" s="70"/>
      <c r="C6" s="153" t="s">
        <v>880</v>
      </c>
      <c r="D6" s="153" t="s">
        <v>385</v>
      </c>
      <c r="E6" s="153" t="s">
        <v>881</v>
      </c>
      <c r="F6" s="153" t="s">
        <v>880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3679314</v>
      </c>
      <c r="D7" s="67">
        <f>data!C211</f>
        <v>0</v>
      </c>
      <c r="E7" s="67">
        <f>data!D211</f>
        <v>0</v>
      </c>
      <c r="F7" s="67">
        <f>data!E211</f>
        <v>3679314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6526596</v>
      </c>
      <c r="D8" s="67">
        <f>data!C212</f>
        <v>0</v>
      </c>
      <c r="E8" s="67">
        <f>data!D212</f>
        <v>0</v>
      </c>
      <c r="F8" s="67">
        <f>data!E212</f>
        <v>6526596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207227802</v>
      </c>
      <c r="D9" s="67">
        <f>data!C213</f>
        <v>7261213</v>
      </c>
      <c r="E9" s="67">
        <f>data!D213</f>
        <v>0</v>
      </c>
      <c r="F9" s="67">
        <f>data!E213</f>
        <v>214489015</v>
      </c>
    </row>
    <row r="10" spans="1:6" ht="20.100000000000001" customHeight="1" x14ac:dyDescent="0.25">
      <c r="A10" s="63">
        <v>4</v>
      </c>
      <c r="B10" s="67" t="s">
        <v>882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883</v>
      </c>
      <c r="C11" s="67">
        <f>data!B215</f>
        <v>44431921</v>
      </c>
      <c r="D11" s="67">
        <f>data!C215</f>
        <v>39328</v>
      </c>
      <c r="E11" s="67">
        <f>data!D215</f>
        <v>0</v>
      </c>
      <c r="F11" s="67">
        <f>data!E215</f>
        <v>44471249</v>
      </c>
    </row>
    <row r="12" spans="1:6" ht="20.100000000000001" customHeight="1" x14ac:dyDescent="0.25">
      <c r="A12" s="63">
        <v>6</v>
      </c>
      <c r="B12" s="67" t="s">
        <v>884</v>
      </c>
      <c r="C12" s="67">
        <f>data!B216</f>
        <v>159820443</v>
      </c>
      <c r="D12" s="67">
        <f>data!C216</f>
        <v>5025665</v>
      </c>
      <c r="E12" s="67">
        <f>data!D216</f>
        <v>0</v>
      </c>
      <c r="F12" s="67">
        <f>data!E216</f>
        <v>164846108</v>
      </c>
    </row>
    <row r="13" spans="1:6" ht="20.100000000000001" customHeight="1" x14ac:dyDescent="0.25">
      <c r="A13" s="63">
        <v>7</v>
      </c>
      <c r="B13" s="67" t="s">
        <v>885</v>
      </c>
      <c r="C13" s="67">
        <f>data!B217</f>
        <v>460553</v>
      </c>
      <c r="D13" s="67">
        <f>data!C217</f>
        <v>-460553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395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886</v>
      </c>
      <c r="C15" s="67">
        <f>data!B219</f>
        <v>24112643</v>
      </c>
      <c r="D15" s="67">
        <f>data!C219</f>
        <v>-593640</v>
      </c>
      <c r="E15" s="67">
        <f>data!D219</f>
        <v>0</v>
      </c>
      <c r="F15" s="67">
        <f>data!E219</f>
        <v>23519003</v>
      </c>
    </row>
    <row r="16" spans="1:6" ht="20.100000000000001" customHeight="1" x14ac:dyDescent="0.25">
      <c r="A16" s="63">
        <v>10</v>
      </c>
      <c r="B16" s="67" t="s">
        <v>610</v>
      </c>
      <c r="C16" s="67">
        <f>data!B220</f>
        <v>446259272</v>
      </c>
      <c r="D16" s="67">
        <f>data!C220</f>
        <v>11272013</v>
      </c>
      <c r="E16" s="67">
        <f>data!D220</f>
        <v>0</v>
      </c>
      <c r="F16" s="67">
        <f>data!E220</f>
        <v>457531285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878</v>
      </c>
      <c r="D21" s="4" t="s">
        <v>229</v>
      </c>
      <c r="E21" s="153"/>
      <c r="F21" s="153" t="s">
        <v>879</v>
      </c>
    </row>
    <row r="22" spans="1:6" ht="20.100000000000001" customHeight="1" x14ac:dyDescent="0.25">
      <c r="A22" s="154"/>
      <c r="B22" s="146"/>
      <c r="C22" s="153" t="s">
        <v>880</v>
      </c>
      <c r="D22" s="153" t="s">
        <v>887</v>
      </c>
      <c r="E22" s="153" t="s">
        <v>881</v>
      </c>
      <c r="F22" s="153" t="s">
        <v>880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6211296</v>
      </c>
      <c r="D24" s="67">
        <f>data!C225</f>
        <v>157132</v>
      </c>
      <c r="E24" s="67">
        <f>data!D225</f>
        <v>0</v>
      </c>
      <c r="F24" s="67">
        <f>data!E225</f>
        <v>6368428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132331547</v>
      </c>
      <c r="D25" s="67">
        <f>data!C226</f>
        <v>7605223</v>
      </c>
      <c r="E25" s="67">
        <f>data!D226</f>
        <v>0</v>
      </c>
      <c r="F25" s="67">
        <f>data!E226</f>
        <v>139936770</v>
      </c>
    </row>
    <row r="26" spans="1:6" ht="20.100000000000001" customHeight="1" x14ac:dyDescent="0.25">
      <c r="A26" s="63">
        <v>14</v>
      </c>
      <c r="B26" s="67" t="s">
        <v>882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883</v>
      </c>
      <c r="C27" s="67">
        <f>data!B228</f>
        <v>43462119</v>
      </c>
      <c r="D27" s="67">
        <f>data!C228</f>
        <v>215187</v>
      </c>
      <c r="E27" s="67">
        <f>data!D228</f>
        <v>0</v>
      </c>
      <c r="F27" s="67">
        <f>data!E228</f>
        <v>43677306</v>
      </c>
    </row>
    <row r="28" spans="1:6" ht="20.100000000000001" customHeight="1" x14ac:dyDescent="0.25">
      <c r="A28" s="63">
        <v>16</v>
      </c>
      <c r="B28" s="67" t="s">
        <v>884</v>
      </c>
      <c r="C28" s="67">
        <f>data!B229</f>
        <v>125383739</v>
      </c>
      <c r="D28" s="67">
        <f>data!C229</f>
        <v>6863399</v>
      </c>
      <c r="E28" s="67">
        <f>data!D229</f>
        <v>0</v>
      </c>
      <c r="F28" s="67">
        <f>data!E229</f>
        <v>132247138</v>
      </c>
    </row>
    <row r="29" spans="1:6" ht="20.100000000000001" customHeight="1" x14ac:dyDescent="0.25">
      <c r="A29" s="63">
        <v>17</v>
      </c>
      <c r="B29" s="67" t="s">
        <v>885</v>
      </c>
      <c r="C29" s="67">
        <f>data!B230</f>
        <v>-38379</v>
      </c>
      <c r="D29" s="67">
        <f>data!C230</f>
        <v>38379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395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886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610</v>
      </c>
      <c r="C32" s="67">
        <f>data!B233</f>
        <v>307350322</v>
      </c>
      <c r="D32" s="67">
        <f>data!C233</f>
        <v>14879320</v>
      </c>
      <c r="E32" s="67">
        <f>data!D233</f>
        <v>0</v>
      </c>
      <c r="F32" s="67">
        <f>data!E233</f>
        <v>322229642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888</v>
      </c>
      <c r="B1" s="62"/>
      <c r="C1" s="62"/>
      <c r="D1" s="61" t="s">
        <v>889</v>
      </c>
    </row>
    <row r="2" spans="1:4" ht="20.100000000000001" customHeight="1" x14ac:dyDescent="0.25">
      <c r="A2" s="120" t="str">
        <f>"Hospital: "&amp;data!C98</f>
        <v>Hospital: Providence St. Peter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890</v>
      </c>
      <c r="C4" s="156" t="s">
        <v>891</v>
      </c>
      <c r="D4" s="157"/>
    </row>
    <row r="5" spans="1:4" ht="20.100000000000001" customHeight="1" x14ac:dyDescent="0.25">
      <c r="A5" s="124">
        <v>1</v>
      </c>
      <c r="B5" s="158"/>
      <c r="C5" s="80" t="s">
        <v>399</v>
      </c>
      <c r="D5" s="67">
        <f>data!D237</f>
        <v>29087589</v>
      </c>
    </row>
    <row r="6" spans="1:4" ht="20.100000000000001" customHeight="1" x14ac:dyDescent="0.25">
      <c r="A6" s="63">
        <v>2</v>
      </c>
      <c r="B6" s="69"/>
      <c r="C6" s="142" t="s">
        <v>495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1322043700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327187729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12947313</v>
      </c>
    </row>
    <row r="10" spans="1:4" ht="20.100000000000001" customHeight="1" x14ac:dyDescent="0.25">
      <c r="A10" s="63">
        <v>6</v>
      </c>
      <c r="B10" s="158">
        <v>5840</v>
      </c>
      <c r="C10" s="67" t="s">
        <v>404</v>
      </c>
      <c r="D10" s="67">
        <f>data!C242</f>
        <v>123182961</v>
      </c>
    </row>
    <row r="11" spans="1:4" ht="20.100000000000001" customHeight="1" x14ac:dyDescent="0.25">
      <c r="A11" s="63">
        <v>7</v>
      </c>
      <c r="B11" s="158">
        <v>5850</v>
      </c>
      <c r="C11" s="67" t="s">
        <v>892</v>
      </c>
      <c r="D11" s="67">
        <f>data!C243</f>
        <v>293477535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633300.17999999726</v>
      </c>
    </row>
    <row r="13" spans="1:4" ht="20.100000000000001" customHeight="1" x14ac:dyDescent="0.25">
      <c r="A13" s="63">
        <v>9</v>
      </c>
      <c r="B13" s="67"/>
      <c r="C13" s="67" t="s">
        <v>893</v>
      </c>
      <c r="D13" s="67">
        <f>data!D245</f>
        <v>2079472538.1800001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408</v>
      </c>
      <c r="D15" s="153"/>
    </row>
    <row r="16" spans="1:4" ht="20.100000000000001" customHeight="1" x14ac:dyDescent="0.25">
      <c r="A16" s="152">
        <v>12</v>
      </c>
      <c r="B16" s="79"/>
      <c r="C16" s="64" t="s">
        <v>894</v>
      </c>
      <c r="D16" s="63">
        <f>data!C247</f>
        <v>1307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410</v>
      </c>
      <c r="D18" s="67">
        <f>data!C249</f>
        <v>19189840</v>
      </c>
    </row>
    <row r="19" spans="1:4" ht="20.100000000000001" customHeight="1" x14ac:dyDescent="0.25">
      <c r="A19" s="161">
        <v>15</v>
      </c>
      <c r="B19" s="158">
        <v>5910</v>
      </c>
      <c r="C19" s="80" t="s">
        <v>895</v>
      </c>
      <c r="D19" s="67">
        <f>data!C250</f>
        <v>21127547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896</v>
      </c>
      <c r="D22" s="67">
        <f>data!D252</f>
        <v>40317387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414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897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898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899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2025-05-01T22:50:51Z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